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3rd informal\"/>
    </mc:Choice>
  </mc:AlternateContent>
  <xr:revisionPtr revIDLastSave="0" documentId="13_ncr:1_{682EDC66-17E6-4D96-9634-131029556805}" xr6:coauthVersionLast="47" xr6:coauthVersionMax="47" xr10:uidLastSave="{00000000-0000-0000-0000-000000000000}"/>
  <bookViews>
    <workbookView xWindow="-108" yWindow="-108" windowWidth="23256" windowHeight="12576" xr2:uid="{923F91E4-B154-4071-A896-C0EC046D14C9}"/>
  </bookViews>
  <sheets>
    <sheet name="Sheet1" sheetId="1" r:id="rId1"/>
  </sheets>
  <definedNames>
    <definedName name="_xlnm._FilterDatabase" localSheetId="0" hidden="1">Sheet1!$A$1:$CS$38</definedName>
    <definedName name="solver_adj" localSheetId="0" hidden="1">Sheet1!$BW$2:$CA$2,Sheet1!$CM$3:$CQ$3,Sheet1!$CJ$6,Sheet1!$CJ$7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Sheet1!$CA$2</definedName>
    <definedName name="solver_lhs2" localSheetId="0" hidden="1">Sheet1!$CK$2</definedName>
    <definedName name="solver_lhs3" localSheetId="0" hidden="1">Sheet1!$CL$2</definedName>
    <definedName name="solver_lhs4" localSheetId="0" hidden="1">Sheet1!$CM$2</definedName>
    <definedName name="solver_lhs5" localSheetId="0" hidden="1">Sheet1!$CN$2</definedName>
    <definedName name="solver_lhs6" localSheetId="0" hidden="1">Sheet1!$CO$2</definedName>
    <definedName name="solver_lhs7" localSheetId="0" hidden="1">Sheet1!$CP$2</definedName>
    <definedName name="solver_lhs8" localSheetId="0" hidden="1">Sheet1!$CQ$2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Sheet1!$CH$38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10</definedName>
    <definedName name="solver_rhs2" localSheetId="0" hidden="1">8</definedName>
    <definedName name="solver_rhs3" localSheetId="0" hidden="1">100</definedName>
    <definedName name="solver_rhs4" localSheetId="0" hidden="1">30</definedName>
    <definedName name="solver_rhs5" localSheetId="0" hidden="1">10</definedName>
    <definedName name="solver_rhs6" localSheetId="0" hidden="1">100</definedName>
    <definedName name="solver_rhs7" localSheetId="0" hidden="1">20</definedName>
    <definedName name="solver_rhs8" localSheetId="0" hidden="1">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E46" i="1" l="1"/>
  <c r="BN46" i="1"/>
  <c r="BF46" i="1"/>
  <c r="CD4" i="1"/>
  <c r="CD2" i="1"/>
  <c r="CE3" i="1"/>
  <c r="CI5" i="1"/>
  <c r="CI6" i="1"/>
  <c r="CI7" i="1"/>
  <c r="CI8" i="1"/>
  <c r="CI9" i="1"/>
  <c r="CI10" i="1"/>
  <c r="CI11" i="1"/>
  <c r="CI12" i="1"/>
  <c r="CI13" i="1"/>
  <c r="CI14" i="1"/>
  <c r="CI16" i="1"/>
  <c r="CI17" i="1"/>
  <c r="CI18" i="1"/>
  <c r="CI19" i="1"/>
  <c r="CI21" i="1"/>
  <c r="CI22" i="1"/>
  <c r="CI23" i="1"/>
  <c r="CI24" i="1"/>
  <c r="CI25" i="1"/>
  <c r="CI26" i="1"/>
  <c r="CI27" i="1"/>
  <c r="CI29" i="1"/>
  <c r="CI30" i="1"/>
  <c r="CI32" i="1"/>
  <c r="CI33" i="1"/>
  <c r="CI34" i="1"/>
  <c r="CI35" i="1"/>
  <c r="CI36" i="1"/>
  <c r="CI37" i="1"/>
  <c r="CI2" i="1"/>
  <c r="CG2" i="1"/>
  <c r="CH2" i="1"/>
  <c r="CF38" i="1" l="1" a="1"/>
  <c r="CF38" i="1" s="1"/>
  <c r="AL2" i="1"/>
  <c r="AI2" i="1"/>
  <c r="BB2" i="1"/>
  <c r="AK2" i="1"/>
  <c r="AJ2" i="1"/>
  <c r="AV2" i="1"/>
  <c r="BH3" i="1"/>
  <c r="BH2" i="1"/>
  <c r="BF15" i="1"/>
  <c r="BF16" i="1"/>
  <c r="BF17" i="1"/>
  <c r="BF18" i="1"/>
  <c r="BF19" i="1"/>
  <c r="BF20" i="1"/>
  <c r="BE28" i="1"/>
  <c r="BE29" i="1"/>
  <c r="BE30" i="1"/>
  <c r="BE31" i="1"/>
  <c r="BE32" i="1"/>
  <c r="BB15" i="1"/>
  <c r="BB16" i="1"/>
  <c r="BB17" i="1"/>
  <c r="BB18" i="1"/>
  <c r="BB19" i="1"/>
  <c r="BB20" i="1"/>
  <c r="BB21" i="1"/>
  <c r="CE21" i="1" s="1"/>
  <c r="CF21" i="1" s="1"/>
  <c r="CG21" i="1" s="1"/>
  <c r="BB22" i="1"/>
  <c r="BB23" i="1"/>
  <c r="BB24" i="1"/>
  <c r="BB25" i="1"/>
  <c r="BB26" i="1"/>
  <c r="BB27" i="1"/>
  <c r="BB28" i="1"/>
  <c r="BB29" i="1"/>
  <c r="CE29" i="1" s="1"/>
  <c r="CF29" i="1" s="1"/>
  <c r="CG29" i="1" s="1"/>
  <c r="BB30" i="1"/>
  <c r="BB31" i="1"/>
  <c r="AJ6" i="1"/>
  <c r="BE6" i="1"/>
  <c r="CF6" i="1"/>
  <c r="CE4" i="1"/>
  <c r="CE5" i="1"/>
  <c r="CE6" i="1"/>
  <c r="CE7" i="1"/>
  <c r="CE8" i="1"/>
  <c r="CE9" i="1"/>
  <c r="CE10" i="1"/>
  <c r="CE11" i="1"/>
  <c r="CE12" i="1"/>
  <c r="CE13" i="1"/>
  <c r="CE14" i="1"/>
  <c r="CE16" i="1"/>
  <c r="CF16" i="1" s="1"/>
  <c r="CG16" i="1" s="1"/>
  <c r="CE17" i="1"/>
  <c r="CF17" i="1" s="1"/>
  <c r="CG17" i="1" s="1"/>
  <c r="CE18" i="1"/>
  <c r="CE19" i="1"/>
  <c r="CE22" i="1"/>
  <c r="CE23" i="1"/>
  <c r="CE24" i="1"/>
  <c r="CF24" i="1" s="1"/>
  <c r="CG24" i="1" s="1"/>
  <c r="CE25" i="1"/>
  <c r="CF25" i="1" s="1"/>
  <c r="CG25" i="1" s="1"/>
  <c r="CE26" i="1"/>
  <c r="CE27" i="1"/>
  <c r="CF27" i="1" s="1"/>
  <c r="CG27" i="1" s="1"/>
  <c r="CE30" i="1"/>
  <c r="CE32" i="1"/>
  <c r="CE33" i="1"/>
  <c r="CF33" i="1" s="1"/>
  <c r="CG33" i="1" s="1"/>
  <c r="CE34" i="1"/>
  <c r="CE35" i="1"/>
  <c r="CE36" i="1"/>
  <c r="CF36" i="1" s="1"/>
  <c r="CG36" i="1" s="1"/>
  <c r="CE37" i="1"/>
  <c r="CF37" i="1" s="1"/>
  <c r="CG37" i="1" s="1"/>
  <c r="CE2" i="1"/>
  <c r="CF3" i="1"/>
  <c r="CG3" i="1" s="1"/>
  <c r="CG38" i="1" s="1"/>
  <c r="CF4" i="1"/>
  <c r="CF5" i="1"/>
  <c r="CG5" i="1" s="1"/>
  <c r="CF7" i="1"/>
  <c r="CG7" i="1" s="1"/>
  <c r="CF8" i="1"/>
  <c r="CG8" i="1" s="1"/>
  <c r="CF9" i="1"/>
  <c r="CG9" i="1" s="1"/>
  <c r="CF10" i="1"/>
  <c r="CG10" i="1" s="1"/>
  <c r="CF11" i="1"/>
  <c r="CF12" i="1"/>
  <c r="CF13" i="1"/>
  <c r="CG13" i="1" s="1"/>
  <c r="CF14" i="1"/>
  <c r="CF18" i="1"/>
  <c r="CG18" i="1" s="1"/>
  <c r="CF19" i="1"/>
  <c r="CF22" i="1"/>
  <c r="CF23" i="1"/>
  <c r="CG23" i="1" s="1"/>
  <c r="CF26" i="1"/>
  <c r="CG26" i="1" s="1"/>
  <c r="CF30" i="1"/>
  <c r="CG30" i="1" s="1"/>
  <c r="CF34" i="1"/>
  <c r="CG34" i="1" s="1"/>
  <c r="CF35" i="1"/>
  <c r="CG35" i="1" s="1"/>
  <c r="CG4" i="1"/>
  <c r="CG11" i="1"/>
  <c r="CG12" i="1"/>
  <c r="CG14" i="1"/>
  <c r="CG19" i="1"/>
  <c r="CG22" i="1"/>
  <c r="AP46" i="1"/>
  <c r="AV46" i="1" s="1"/>
  <c r="AQ46" i="1"/>
  <c r="AW46" i="1" s="1"/>
  <c r="AR46" i="1"/>
  <c r="AS46" i="1"/>
  <c r="AT46" i="1"/>
  <c r="BA46" i="1" s="1"/>
  <c r="AU46" i="1"/>
  <c r="AX46" i="1"/>
  <c r="AP47" i="1"/>
  <c r="AY47" i="1" s="1"/>
  <c r="AQ47" i="1"/>
  <c r="AR47" i="1"/>
  <c r="AX47" i="1" s="1"/>
  <c r="AS47" i="1"/>
  <c r="AT47" i="1"/>
  <c r="AU47" i="1"/>
  <c r="AW47" i="1"/>
  <c r="AP48" i="1"/>
  <c r="AY48" i="1" s="1"/>
  <c r="AQ48" i="1"/>
  <c r="AW48" i="1" s="1"/>
  <c r="AR48" i="1"/>
  <c r="AX48" i="1" s="1"/>
  <c r="AS48" i="1"/>
  <c r="AT48" i="1"/>
  <c r="AU48" i="1"/>
  <c r="AP49" i="1"/>
  <c r="AV49" i="1" s="1"/>
  <c r="AQ49" i="1"/>
  <c r="AW49" i="1" s="1"/>
  <c r="AR49" i="1"/>
  <c r="AX49" i="1" s="1"/>
  <c r="AS49" i="1"/>
  <c r="AT49" i="1"/>
  <c r="AU49" i="1"/>
  <c r="AP50" i="1"/>
  <c r="AV50" i="1" s="1"/>
  <c r="AQ50" i="1"/>
  <c r="AW50" i="1" s="1"/>
  <c r="AR50" i="1"/>
  <c r="AX50" i="1" s="1"/>
  <c r="AS50" i="1"/>
  <c r="AZ50" i="1" s="1"/>
  <c r="AT50" i="1"/>
  <c r="AU50" i="1"/>
  <c r="AP51" i="1"/>
  <c r="AY51" i="1" s="1"/>
  <c r="AQ51" i="1"/>
  <c r="AW51" i="1" s="1"/>
  <c r="AR51" i="1"/>
  <c r="AX51" i="1" s="1"/>
  <c r="AS51" i="1"/>
  <c r="AT51" i="1"/>
  <c r="AU51" i="1"/>
  <c r="AP52" i="1"/>
  <c r="AV52" i="1" s="1"/>
  <c r="AQ52" i="1"/>
  <c r="AZ52" i="1" s="1"/>
  <c r="BC52" i="1" s="1"/>
  <c r="AR52" i="1"/>
  <c r="AX52" i="1" s="1"/>
  <c r="AS52" i="1"/>
  <c r="AT52" i="1"/>
  <c r="AU52" i="1"/>
  <c r="AP3" i="1"/>
  <c r="AV3" i="1" s="1"/>
  <c r="AQ3" i="1"/>
  <c r="AR3" i="1"/>
  <c r="AS3" i="1"/>
  <c r="AT3" i="1"/>
  <c r="AU3" i="1"/>
  <c r="AP4" i="1"/>
  <c r="AY4" i="1" s="1"/>
  <c r="AQ4" i="1"/>
  <c r="AW4" i="1" s="1"/>
  <c r="AR4" i="1"/>
  <c r="BA4" i="1" s="1"/>
  <c r="AS4" i="1"/>
  <c r="AT4" i="1"/>
  <c r="AU4" i="1"/>
  <c r="AP5" i="1"/>
  <c r="AQ5" i="1"/>
  <c r="AR5" i="1"/>
  <c r="AS5" i="1"/>
  <c r="AT5" i="1"/>
  <c r="BA5" i="1" s="1"/>
  <c r="AU5" i="1"/>
  <c r="AP6" i="1"/>
  <c r="AQ6" i="1"/>
  <c r="AR6" i="1"/>
  <c r="AS6" i="1"/>
  <c r="AT6" i="1"/>
  <c r="AU6" i="1"/>
  <c r="AP7" i="1"/>
  <c r="AY7" i="1" s="1"/>
  <c r="AQ7" i="1"/>
  <c r="AR7" i="1"/>
  <c r="AS7" i="1"/>
  <c r="AT7" i="1"/>
  <c r="AU7" i="1"/>
  <c r="AP8" i="1"/>
  <c r="AV8" i="1" s="1"/>
  <c r="AQ8" i="1"/>
  <c r="AR8" i="1"/>
  <c r="AX8" i="1" s="1"/>
  <c r="AS8" i="1"/>
  <c r="AT8" i="1"/>
  <c r="AU8" i="1"/>
  <c r="AP9" i="1"/>
  <c r="AQ9" i="1"/>
  <c r="AR9" i="1"/>
  <c r="AS9" i="1"/>
  <c r="AT9" i="1"/>
  <c r="AU9" i="1"/>
  <c r="AP10" i="1"/>
  <c r="AQ10" i="1"/>
  <c r="AR10" i="1"/>
  <c r="AS10" i="1"/>
  <c r="AT10" i="1"/>
  <c r="AU10" i="1"/>
  <c r="AP11" i="1"/>
  <c r="AY11" i="1" s="1"/>
  <c r="AQ11" i="1"/>
  <c r="AR11" i="1"/>
  <c r="AS11" i="1"/>
  <c r="AT11" i="1"/>
  <c r="AU11" i="1"/>
  <c r="AP12" i="1"/>
  <c r="AV12" i="1" s="1"/>
  <c r="AQ12" i="1"/>
  <c r="AR12" i="1"/>
  <c r="BA12" i="1" s="1"/>
  <c r="AS12" i="1"/>
  <c r="AT12" i="1"/>
  <c r="AU12" i="1"/>
  <c r="AP13" i="1"/>
  <c r="AQ13" i="1"/>
  <c r="AR13" i="1"/>
  <c r="AS13" i="1"/>
  <c r="AT13" i="1"/>
  <c r="AU13" i="1"/>
  <c r="AP14" i="1"/>
  <c r="AQ14" i="1"/>
  <c r="AR14" i="1"/>
  <c r="AS14" i="1"/>
  <c r="AT14" i="1"/>
  <c r="AU14" i="1"/>
  <c r="AP15" i="1"/>
  <c r="AY15" i="1" s="1"/>
  <c r="AQ15" i="1"/>
  <c r="AR15" i="1"/>
  <c r="AS15" i="1"/>
  <c r="AT15" i="1"/>
  <c r="AU15" i="1"/>
  <c r="AP16" i="1"/>
  <c r="AV16" i="1" s="1"/>
  <c r="AQ16" i="1"/>
  <c r="AZ16" i="1" s="1"/>
  <c r="AR16" i="1"/>
  <c r="AX16" i="1" s="1"/>
  <c r="AS16" i="1"/>
  <c r="AT16" i="1"/>
  <c r="AU16" i="1"/>
  <c r="AP17" i="1"/>
  <c r="AY17" i="1" s="1"/>
  <c r="AQ17" i="1"/>
  <c r="AR17" i="1"/>
  <c r="AS17" i="1"/>
  <c r="AT17" i="1"/>
  <c r="AU17" i="1"/>
  <c r="AP18" i="1"/>
  <c r="AQ18" i="1"/>
  <c r="AR18" i="1"/>
  <c r="AS18" i="1"/>
  <c r="AT18" i="1"/>
  <c r="AU18" i="1"/>
  <c r="AP19" i="1"/>
  <c r="AY19" i="1" s="1"/>
  <c r="AQ19" i="1"/>
  <c r="AR19" i="1"/>
  <c r="AS19" i="1"/>
  <c r="AT19" i="1"/>
  <c r="AU19" i="1"/>
  <c r="AP20" i="1"/>
  <c r="AY20" i="1" s="1"/>
  <c r="AQ20" i="1"/>
  <c r="AZ20" i="1" s="1"/>
  <c r="AR20" i="1"/>
  <c r="BA20" i="1" s="1"/>
  <c r="AS20" i="1"/>
  <c r="AT20" i="1"/>
  <c r="AU20" i="1"/>
  <c r="AP21" i="1"/>
  <c r="AQ21" i="1"/>
  <c r="AR21" i="1"/>
  <c r="AX21" i="1" s="1"/>
  <c r="AS21" i="1"/>
  <c r="AT21" i="1"/>
  <c r="AU21" i="1"/>
  <c r="AP22" i="1"/>
  <c r="AQ22" i="1"/>
  <c r="AR22" i="1"/>
  <c r="AS22" i="1"/>
  <c r="AT22" i="1"/>
  <c r="AU22" i="1"/>
  <c r="AP23" i="1"/>
  <c r="AY23" i="1" s="1"/>
  <c r="AQ23" i="1"/>
  <c r="AR23" i="1"/>
  <c r="AS23" i="1"/>
  <c r="AT23" i="1"/>
  <c r="AU23" i="1"/>
  <c r="AP24" i="1"/>
  <c r="AV24" i="1" s="1"/>
  <c r="AQ24" i="1"/>
  <c r="AW24" i="1" s="1"/>
  <c r="AR24" i="1"/>
  <c r="BA24" i="1" s="1"/>
  <c r="AS24" i="1"/>
  <c r="AT24" i="1"/>
  <c r="AU24" i="1"/>
  <c r="AP25" i="1"/>
  <c r="AQ25" i="1"/>
  <c r="AR25" i="1"/>
  <c r="AS25" i="1"/>
  <c r="AT25" i="1"/>
  <c r="AU25" i="1"/>
  <c r="AP26" i="1"/>
  <c r="AQ26" i="1"/>
  <c r="AR26" i="1"/>
  <c r="AS26" i="1"/>
  <c r="AT26" i="1"/>
  <c r="AU26" i="1"/>
  <c r="AP27" i="1"/>
  <c r="AY27" i="1" s="1"/>
  <c r="AQ27" i="1"/>
  <c r="AR27" i="1"/>
  <c r="AS27" i="1"/>
  <c r="AT27" i="1"/>
  <c r="AU27" i="1"/>
  <c r="AP28" i="1"/>
  <c r="AV28" i="1" s="1"/>
  <c r="AQ28" i="1"/>
  <c r="AR28" i="1"/>
  <c r="AX28" i="1" s="1"/>
  <c r="AS28" i="1"/>
  <c r="AT28" i="1"/>
  <c r="AU28" i="1"/>
  <c r="AP29" i="1"/>
  <c r="AQ29" i="1"/>
  <c r="AR29" i="1"/>
  <c r="AX29" i="1" s="1"/>
  <c r="AS29" i="1"/>
  <c r="AT29" i="1"/>
  <c r="AU29" i="1"/>
  <c r="AP30" i="1"/>
  <c r="AQ30" i="1"/>
  <c r="AR30" i="1"/>
  <c r="AS30" i="1"/>
  <c r="AT30" i="1"/>
  <c r="AU30" i="1"/>
  <c r="AP31" i="1"/>
  <c r="AY31" i="1" s="1"/>
  <c r="AQ31" i="1"/>
  <c r="AR31" i="1"/>
  <c r="AS31" i="1"/>
  <c r="AT31" i="1"/>
  <c r="AU31" i="1"/>
  <c r="AP32" i="1"/>
  <c r="AV32" i="1" s="1"/>
  <c r="AQ32" i="1"/>
  <c r="AZ32" i="1" s="1"/>
  <c r="AR32" i="1"/>
  <c r="BA32" i="1" s="1"/>
  <c r="AS32" i="1"/>
  <c r="AT32" i="1"/>
  <c r="AU32" i="1"/>
  <c r="AP33" i="1"/>
  <c r="AQ33" i="1"/>
  <c r="AR33" i="1"/>
  <c r="AS33" i="1"/>
  <c r="AT33" i="1"/>
  <c r="AU33" i="1"/>
  <c r="AP34" i="1"/>
  <c r="AQ34" i="1"/>
  <c r="AZ34" i="1" s="1"/>
  <c r="AR34" i="1"/>
  <c r="AS34" i="1"/>
  <c r="AT34" i="1"/>
  <c r="AU34" i="1"/>
  <c r="AP35" i="1"/>
  <c r="AY35" i="1" s="1"/>
  <c r="AQ35" i="1"/>
  <c r="AR35" i="1"/>
  <c r="BA35" i="1" s="1"/>
  <c r="AS35" i="1"/>
  <c r="AT35" i="1"/>
  <c r="AU35" i="1"/>
  <c r="AP36" i="1"/>
  <c r="AY36" i="1" s="1"/>
  <c r="AQ36" i="1"/>
  <c r="AR36" i="1"/>
  <c r="BA36" i="1" s="1"/>
  <c r="AS36" i="1"/>
  <c r="AT36" i="1"/>
  <c r="AU36" i="1"/>
  <c r="AP37" i="1"/>
  <c r="AQ37" i="1"/>
  <c r="AR37" i="1"/>
  <c r="AS37" i="1"/>
  <c r="AT37" i="1"/>
  <c r="AU37" i="1"/>
  <c r="AU2" i="1"/>
  <c r="AT2" i="1"/>
  <c r="AS2" i="1"/>
  <c r="AR2" i="1"/>
  <c r="AQ2" i="1"/>
  <c r="AW2" i="1" s="1"/>
  <c r="AP2" i="1"/>
  <c r="AY2" i="1" s="1"/>
  <c r="B46" i="1"/>
  <c r="AZ48" i="1"/>
  <c r="AZ8" i="1"/>
  <c r="AZ9" i="1"/>
  <c r="AW12" i="1"/>
  <c r="AZ21" i="1"/>
  <c r="AZ22" i="1"/>
  <c r="AW25" i="1"/>
  <c r="AW28" i="1"/>
  <c r="AZ30" i="1"/>
  <c r="AW36" i="1"/>
  <c r="BA2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AM50" i="1" s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B52" i="1"/>
  <c r="B51" i="1"/>
  <c r="B50" i="1"/>
  <c r="B49" i="1"/>
  <c r="B48" i="1"/>
  <c r="B47" i="1"/>
  <c r="AI46" i="1"/>
  <c r="X52" i="1"/>
  <c r="Y52" i="1"/>
  <c r="Z51" i="1"/>
  <c r="AA51" i="1"/>
  <c r="AB51" i="1"/>
  <c r="AC51" i="1"/>
  <c r="AD51" i="1"/>
  <c r="AE51" i="1"/>
  <c r="AG51" i="1"/>
  <c r="AH51" i="1"/>
  <c r="AN51" i="1"/>
  <c r="AO51" i="1"/>
  <c r="W15" i="1"/>
  <c r="W16" i="1"/>
  <c r="W17" i="1"/>
  <c r="W18" i="1"/>
  <c r="W19" i="1"/>
  <c r="W20" i="1"/>
  <c r="W21" i="1"/>
  <c r="W22" i="1"/>
  <c r="AK22" i="1" s="1"/>
  <c r="W23" i="1"/>
  <c r="W24" i="1"/>
  <c r="W25" i="1"/>
  <c r="W26" i="1"/>
  <c r="W27" i="1"/>
  <c r="AK27" i="1" s="1"/>
  <c r="W28" i="1"/>
  <c r="W29" i="1"/>
  <c r="W30" i="1"/>
  <c r="AK30" i="1" s="1"/>
  <c r="W31" i="1"/>
  <c r="W32" i="1"/>
  <c r="AK31" i="1"/>
  <c r="AK15" i="1"/>
  <c r="W6" i="1"/>
  <c r="W7" i="1"/>
  <c r="W58" i="1" s="1"/>
  <c r="W8" i="1"/>
  <c r="W9" i="1"/>
  <c r="W10" i="1"/>
  <c r="W11" i="1"/>
  <c r="W12" i="1"/>
  <c r="AK12" i="1" s="1"/>
  <c r="W13" i="1"/>
  <c r="W14" i="1"/>
  <c r="AK20" i="1"/>
  <c r="BA52" i="1"/>
  <c r="AY49" i="1"/>
  <c r="AY50" i="1"/>
  <c r="AY52" i="1"/>
  <c r="AY46" i="1"/>
  <c r="X47" i="1"/>
  <c r="X48" i="1"/>
  <c r="AL48" i="1" s="1"/>
  <c r="X49" i="1"/>
  <c r="AL49" i="1" s="1"/>
  <c r="X50" i="1"/>
  <c r="X46" i="1"/>
  <c r="Y47" i="1"/>
  <c r="Y48" i="1"/>
  <c r="Y49" i="1"/>
  <c r="Y50" i="1"/>
  <c r="Y46" i="1"/>
  <c r="AM46" i="1" s="1"/>
  <c r="AM48" i="1"/>
  <c r="Q52" i="1"/>
  <c r="Q51" i="1"/>
  <c r="Q50" i="1"/>
  <c r="Q49" i="1"/>
  <c r="Q48" i="1"/>
  <c r="Q47" i="1"/>
  <c r="Q46" i="1"/>
  <c r="AJ17" i="1"/>
  <c r="AI17" i="1"/>
  <c r="Y17" i="1"/>
  <c r="AM17" i="1" s="1"/>
  <c r="X17" i="1"/>
  <c r="AI28" i="1"/>
  <c r="AJ13" i="1"/>
  <c r="AI13" i="1"/>
  <c r="X13" i="1"/>
  <c r="AL13" i="1" s="1"/>
  <c r="Y13" i="1"/>
  <c r="AM13" i="1" s="1"/>
  <c r="AI11" i="1"/>
  <c r="AJ11" i="1"/>
  <c r="AI18" i="1"/>
  <c r="AJ18" i="1"/>
  <c r="AI19" i="1"/>
  <c r="AJ19" i="1"/>
  <c r="AI6" i="1"/>
  <c r="AI7" i="1"/>
  <c r="AJ7" i="1"/>
  <c r="AI10" i="1"/>
  <c r="AJ10" i="1"/>
  <c r="AI12" i="1"/>
  <c r="AJ12" i="1"/>
  <c r="X18" i="1"/>
  <c r="AL18" i="1" s="1"/>
  <c r="Y18" i="1"/>
  <c r="AM18" i="1" s="1"/>
  <c r="X19" i="1"/>
  <c r="AL19" i="1" s="1"/>
  <c r="Y19" i="1"/>
  <c r="AM19" i="1" s="1"/>
  <c r="X6" i="1"/>
  <c r="AL6" i="1" s="1"/>
  <c r="Y6" i="1"/>
  <c r="AM6" i="1" s="1"/>
  <c r="AK7" i="1"/>
  <c r="X7" i="1"/>
  <c r="Y7" i="1"/>
  <c r="AM7" i="1" s="1"/>
  <c r="AK10" i="1"/>
  <c r="X10" i="1"/>
  <c r="AL10" i="1" s="1"/>
  <c r="Y10" i="1"/>
  <c r="AM10" i="1" s="1"/>
  <c r="X12" i="1"/>
  <c r="AL12" i="1" s="1"/>
  <c r="Y12" i="1"/>
  <c r="X11" i="1"/>
  <c r="AL11" i="1" s="1"/>
  <c r="Y11" i="1"/>
  <c r="AM11" i="1" s="1"/>
  <c r="AY13" i="1"/>
  <c r="AZ31" i="1"/>
  <c r="BA31" i="1"/>
  <c r="AZ15" i="1"/>
  <c r="BA15" i="1"/>
  <c r="AY21" i="1"/>
  <c r="AZ23" i="1"/>
  <c r="BA23" i="1"/>
  <c r="AY8" i="1"/>
  <c r="BA8" i="1"/>
  <c r="AY9" i="1"/>
  <c r="AZ4" i="1"/>
  <c r="AY5" i="1"/>
  <c r="AZ2" i="1"/>
  <c r="AZ3" i="1"/>
  <c r="BA3" i="1"/>
  <c r="AY33" i="1"/>
  <c r="AZ35" i="1"/>
  <c r="AY37" i="1"/>
  <c r="AY29" i="1"/>
  <c r="AY30" i="1"/>
  <c r="AY32" i="1"/>
  <c r="AY34" i="1"/>
  <c r="AZ36" i="1"/>
  <c r="AY22" i="1"/>
  <c r="BA22" i="1"/>
  <c r="AZ24" i="1"/>
  <c r="AY25" i="1"/>
  <c r="AY26" i="1"/>
  <c r="AZ27" i="1"/>
  <c r="BA27" i="1"/>
  <c r="AY14" i="1"/>
  <c r="AY18" i="1"/>
  <c r="AZ18" i="1"/>
  <c r="AZ19" i="1"/>
  <c r="BA19" i="1"/>
  <c r="AY6" i="1"/>
  <c r="BB6" i="1" s="1"/>
  <c r="AZ6" i="1"/>
  <c r="AZ7" i="1"/>
  <c r="BA7" i="1"/>
  <c r="AY10" i="1"/>
  <c r="AZ11" i="1"/>
  <c r="BA11" i="1"/>
  <c r="AI9" i="1"/>
  <c r="AJ9" i="1"/>
  <c r="AI4" i="1"/>
  <c r="AJ4" i="1"/>
  <c r="AI5" i="1"/>
  <c r="AJ5" i="1"/>
  <c r="AI3" i="1"/>
  <c r="AJ3" i="1"/>
  <c r="AI33" i="1"/>
  <c r="AJ33" i="1"/>
  <c r="AI35" i="1"/>
  <c r="AJ35" i="1"/>
  <c r="AI37" i="1"/>
  <c r="AJ37" i="1"/>
  <c r="AI29" i="1"/>
  <c r="AJ29" i="1"/>
  <c r="AI30" i="1"/>
  <c r="AJ30" i="1"/>
  <c r="AI32" i="1"/>
  <c r="AJ32" i="1"/>
  <c r="AI34" i="1"/>
  <c r="AJ34" i="1"/>
  <c r="AI36" i="1"/>
  <c r="AJ36" i="1"/>
  <c r="AI22" i="1"/>
  <c r="AJ22" i="1"/>
  <c r="AI24" i="1"/>
  <c r="AJ24" i="1"/>
  <c r="AI25" i="1"/>
  <c r="AJ25" i="1"/>
  <c r="AI26" i="1"/>
  <c r="AJ26" i="1"/>
  <c r="AI27" i="1"/>
  <c r="AJ27" i="1"/>
  <c r="AI14" i="1"/>
  <c r="AJ14" i="1"/>
  <c r="AI16" i="1"/>
  <c r="AJ16" i="1"/>
  <c r="AJ8" i="1"/>
  <c r="AI8" i="1"/>
  <c r="AJ23" i="1"/>
  <c r="AI23" i="1"/>
  <c r="AF21" i="1"/>
  <c r="AJ21" i="1"/>
  <c r="AI21" i="1"/>
  <c r="AW31" i="1"/>
  <c r="AX31" i="1"/>
  <c r="AW15" i="1"/>
  <c r="AX15" i="1"/>
  <c r="AV20" i="1"/>
  <c r="AV21" i="1"/>
  <c r="AW23" i="1"/>
  <c r="AX23" i="1"/>
  <c r="AV9" i="1"/>
  <c r="AW9" i="1"/>
  <c r="AV5" i="1"/>
  <c r="AW5" i="1"/>
  <c r="AX5" i="1"/>
  <c r="AX2" i="1"/>
  <c r="AW3" i="1"/>
  <c r="AX3" i="1"/>
  <c r="AV33" i="1"/>
  <c r="AW35" i="1"/>
  <c r="AX35" i="1"/>
  <c r="AV37" i="1"/>
  <c r="AV29" i="1"/>
  <c r="AW29" i="1"/>
  <c r="AV30" i="1"/>
  <c r="AW30" i="1"/>
  <c r="AX30" i="1"/>
  <c r="AW32" i="1"/>
  <c r="AV34" i="1"/>
  <c r="AW34" i="1"/>
  <c r="AX34" i="1"/>
  <c r="AV22" i="1"/>
  <c r="AW22" i="1"/>
  <c r="AX22" i="1"/>
  <c r="AV25" i="1"/>
  <c r="AV26" i="1"/>
  <c r="AW26" i="1"/>
  <c r="AX26" i="1"/>
  <c r="AW27" i="1"/>
  <c r="AX27" i="1"/>
  <c r="AV14" i="1"/>
  <c r="AW14" i="1"/>
  <c r="AX14" i="1"/>
  <c r="AW16" i="1"/>
  <c r="AV18" i="1"/>
  <c r="AW18" i="1"/>
  <c r="AX18" i="1"/>
  <c r="AW19" i="1"/>
  <c r="AX19" i="1"/>
  <c r="AV6" i="1"/>
  <c r="AW6" i="1"/>
  <c r="AX6" i="1"/>
  <c r="AW7" i="1"/>
  <c r="AX7" i="1"/>
  <c r="AV10" i="1"/>
  <c r="AW10" i="1"/>
  <c r="AX10" i="1"/>
  <c r="AW11" i="1"/>
  <c r="AX11" i="1"/>
  <c r="AV13" i="1"/>
  <c r="AW13" i="1"/>
  <c r="AI31" i="1"/>
  <c r="AJ31" i="1"/>
  <c r="AI15" i="1"/>
  <c r="AJ15" i="1"/>
  <c r="AI20" i="1"/>
  <c r="AJ20" i="1"/>
  <c r="AJ28" i="1"/>
  <c r="AF31" i="1"/>
  <c r="AF15" i="1"/>
  <c r="AF20" i="1"/>
  <c r="AF23" i="1"/>
  <c r="AF8" i="1"/>
  <c r="AF9" i="1"/>
  <c r="AF4" i="1"/>
  <c r="AF5" i="1"/>
  <c r="AF2" i="1"/>
  <c r="AF3" i="1"/>
  <c r="AF33" i="1"/>
  <c r="AF35" i="1"/>
  <c r="AF37" i="1"/>
  <c r="AF29" i="1"/>
  <c r="AF30" i="1"/>
  <c r="AF32" i="1"/>
  <c r="AF34" i="1"/>
  <c r="AF36" i="1"/>
  <c r="AF22" i="1"/>
  <c r="AF24" i="1"/>
  <c r="AF25" i="1"/>
  <c r="AF26" i="1"/>
  <c r="AF27" i="1"/>
  <c r="AF14" i="1"/>
  <c r="AF16" i="1"/>
  <c r="AF51" i="1" s="1"/>
  <c r="X31" i="1"/>
  <c r="Y31" i="1"/>
  <c r="X15" i="1"/>
  <c r="AL15" i="1" s="1"/>
  <c r="Y15" i="1"/>
  <c r="AM15" i="1" s="1"/>
  <c r="X20" i="1"/>
  <c r="AL20" i="1" s="1"/>
  <c r="Y20" i="1"/>
  <c r="AM20" i="1" s="1"/>
  <c r="X21" i="1"/>
  <c r="Y21" i="1"/>
  <c r="AK23" i="1"/>
  <c r="X23" i="1"/>
  <c r="AL23" i="1" s="1"/>
  <c r="Y23" i="1"/>
  <c r="X8" i="1"/>
  <c r="AL8" i="1" s="1"/>
  <c r="Y8" i="1"/>
  <c r="AM8" i="1" s="1"/>
  <c r="X9" i="1"/>
  <c r="Y9" i="1"/>
  <c r="AM9" i="1" s="1"/>
  <c r="W4" i="1"/>
  <c r="AK4" i="1" s="1"/>
  <c r="X4" i="1"/>
  <c r="AL4" i="1" s="1"/>
  <c r="Y4" i="1"/>
  <c r="AM4" i="1" s="1"/>
  <c r="W5" i="1"/>
  <c r="AK5" i="1" s="1"/>
  <c r="X5" i="1"/>
  <c r="AL5" i="1" s="1"/>
  <c r="BF5" i="1" s="1"/>
  <c r="Y5" i="1"/>
  <c r="W2" i="1"/>
  <c r="W46" i="1" s="1"/>
  <c r="X2" i="1"/>
  <c r="Y2" i="1"/>
  <c r="AM2" i="1" s="1"/>
  <c r="W3" i="1"/>
  <c r="X3" i="1"/>
  <c r="AL3" i="1" s="1"/>
  <c r="Y3" i="1"/>
  <c r="AM3" i="1" s="1"/>
  <c r="W33" i="1"/>
  <c r="AK33" i="1" s="1"/>
  <c r="X33" i="1"/>
  <c r="Y33" i="1"/>
  <c r="W35" i="1"/>
  <c r="X35" i="1"/>
  <c r="AL35" i="1" s="1"/>
  <c r="Y35" i="1"/>
  <c r="W37" i="1"/>
  <c r="AK37" i="1" s="1"/>
  <c r="X37" i="1"/>
  <c r="AL37" i="1" s="1"/>
  <c r="Y37" i="1"/>
  <c r="AM37" i="1" s="1"/>
  <c r="X29" i="1"/>
  <c r="Y29" i="1"/>
  <c r="AM29" i="1" s="1"/>
  <c r="X30" i="1"/>
  <c r="AL30" i="1" s="1"/>
  <c r="BF30" i="1" s="1"/>
  <c r="Y30" i="1"/>
  <c r="AM30" i="1" s="1"/>
  <c r="AK32" i="1"/>
  <c r="X32" i="1"/>
  <c r="AL32" i="1" s="1"/>
  <c r="Y32" i="1"/>
  <c r="W34" i="1"/>
  <c r="X34" i="1"/>
  <c r="AL34" i="1" s="1"/>
  <c r="Y34" i="1"/>
  <c r="AM34" i="1" s="1"/>
  <c r="W36" i="1"/>
  <c r="X36" i="1"/>
  <c r="AL36" i="1" s="1"/>
  <c r="Y36" i="1"/>
  <c r="AM36" i="1" s="1"/>
  <c r="X22" i="1"/>
  <c r="Y22" i="1"/>
  <c r="AK24" i="1"/>
  <c r="X24" i="1"/>
  <c r="AL24" i="1" s="1"/>
  <c r="Y24" i="1"/>
  <c r="X25" i="1"/>
  <c r="AL25" i="1" s="1"/>
  <c r="Y25" i="1"/>
  <c r="AM25" i="1" s="1"/>
  <c r="X26" i="1"/>
  <c r="Y26" i="1"/>
  <c r="AM26" i="1" s="1"/>
  <c r="X27" i="1"/>
  <c r="AL27" i="1" s="1"/>
  <c r="Y27" i="1"/>
  <c r="AM27" i="1" s="1"/>
  <c r="AK14" i="1"/>
  <c r="X14" i="1"/>
  <c r="Y14" i="1"/>
  <c r="X16" i="1"/>
  <c r="AL16" i="1" s="1"/>
  <c r="Y16" i="1"/>
  <c r="AM16" i="1" s="1"/>
  <c r="Y28" i="1"/>
  <c r="AM28" i="1" s="1"/>
  <c r="X28" i="1"/>
  <c r="AL28" i="1" s="1"/>
  <c r="AF28" i="1"/>
  <c r="BF2" i="1" l="1"/>
  <c r="BE2" i="1"/>
  <c r="CF2" i="1" s="1"/>
  <c r="CG40" i="1" s="1"/>
  <c r="CF32" i="1"/>
  <c r="CG32" i="1" s="1"/>
  <c r="AV19" i="1"/>
  <c r="AX24" i="1"/>
  <c r="AX32" i="1"/>
  <c r="AV15" i="1"/>
  <c r="BB32" i="1"/>
  <c r="BB46" i="1"/>
  <c r="BF11" i="1"/>
  <c r="AV23" i="1"/>
  <c r="AY3" i="1"/>
  <c r="AZ46" i="1"/>
  <c r="BC46" i="1" s="1"/>
  <c r="CC46" i="1" s="1"/>
  <c r="W51" i="1"/>
  <c r="AI48" i="1"/>
  <c r="AV7" i="1"/>
  <c r="AV35" i="1"/>
  <c r="BF27" i="1"/>
  <c r="AV11" i="1"/>
  <c r="AV27" i="1"/>
  <c r="AV31" i="1"/>
  <c r="AJ51" i="1"/>
  <c r="BA28" i="1"/>
  <c r="BA16" i="1"/>
  <c r="AV17" i="1"/>
  <c r="W50" i="1"/>
  <c r="W48" i="1"/>
  <c r="AJ49" i="1"/>
  <c r="BA37" i="1"/>
  <c r="BD37" i="1" s="1"/>
  <c r="BA34" i="1"/>
  <c r="BA33" i="1"/>
  <c r="BA30" i="1"/>
  <c r="BA26" i="1"/>
  <c r="BA25" i="1"/>
  <c r="BA18" i="1"/>
  <c r="BD18" i="1" s="1"/>
  <c r="BA17" i="1"/>
  <c r="BD17" i="1" s="1"/>
  <c r="BA14" i="1"/>
  <c r="BA13" i="1"/>
  <c r="BA10" i="1"/>
  <c r="BA9" i="1"/>
  <c r="BA6" i="1"/>
  <c r="AV48" i="1"/>
  <c r="AV47" i="1"/>
  <c r="BF3" i="1"/>
  <c r="BF23" i="1"/>
  <c r="AX12" i="1"/>
  <c r="AX36" i="1"/>
  <c r="AX4" i="1"/>
  <c r="AX20" i="1"/>
  <c r="AI51" i="1"/>
  <c r="AZ37" i="1"/>
  <c r="BC37" i="1" s="1"/>
  <c r="AZ33" i="1"/>
  <c r="BC33" i="1" s="1"/>
  <c r="AZ29" i="1"/>
  <c r="AZ26" i="1"/>
  <c r="AZ25" i="1"/>
  <c r="AZ17" i="1"/>
  <c r="AZ14" i="1"/>
  <c r="AZ13" i="1"/>
  <c r="AZ10" i="1"/>
  <c r="AZ5" i="1"/>
  <c r="AI49" i="1"/>
  <c r="BF49" i="1" s="1"/>
  <c r="AJ46" i="1"/>
  <c r="BA47" i="1"/>
  <c r="BF28" i="1"/>
  <c r="AJ50" i="1"/>
  <c r="W52" i="1"/>
  <c r="BB52" i="1" s="1"/>
  <c r="BA51" i="1"/>
  <c r="AW52" i="1"/>
  <c r="BA50" i="1"/>
  <c r="BD50" i="1" s="1"/>
  <c r="AZ49" i="1"/>
  <c r="BA49" i="1"/>
  <c r="BD49" i="1" s="1"/>
  <c r="AV51" i="1"/>
  <c r="BD47" i="1"/>
  <c r="BC50" i="1"/>
  <c r="BK50" i="1" s="1"/>
  <c r="BL50" i="1" s="1"/>
  <c r="BM50" i="1" s="1"/>
  <c r="BD46" i="1"/>
  <c r="BA48" i="1"/>
  <c r="BD48" i="1" s="1"/>
  <c r="AX25" i="1"/>
  <c r="AV36" i="1"/>
  <c r="AY24" i="1"/>
  <c r="AX33" i="1"/>
  <c r="AY28" i="1"/>
  <c r="AX17" i="1"/>
  <c r="AY12" i="1"/>
  <c r="BB12" i="1" s="1"/>
  <c r="AY16" i="1"/>
  <c r="BA29" i="1"/>
  <c r="BD29" i="1" s="1"/>
  <c r="AX13" i="1"/>
  <c r="AX37" i="1"/>
  <c r="AV4" i="1"/>
  <c r="BE4" i="1" s="1"/>
  <c r="BA21" i="1"/>
  <c r="BD21" i="1" s="1"/>
  <c r="AX9" i="1"/>
  <c r="AZ47" i="1"/>
  <c r="BC47" i="1" s="1"/>
  <c r="BF48" i="1"/>
  <c r="AZ51" i="1"/>
  <c r="BC51" i="1" s="1"/>
  <c r="BH32" i="1"/>
  <c r="BF32" i="1"/>
  <c r="AW33" i="1"/>
  <c r="AW21" i="1"/>
  <c r="AZ12" i="1"/>
  <c r="BC12" i="1" s="1"/>
  <c r="BF36" i="1"/>
  <c r="AW37" i="1"/>
  <c r="BF37" i="1" s="1"/>
  <c r="AW8" i="1"/>
  <c r="BF8" i="1" s="1"/>
  <c r="AZ28" i="1"/>
  <c r="BC28" i="1" s="1"/>
  <c r="AW17" i="1"/>
  <c r="BF25" i="1"/>
  <c r="AW20" i="1"/>
  <c r="BF24" i="1"/>
  <c r="BF34" i="1"/>
  <c r="W64" i="1"/>
  <c r="BC49" i="1"/>
  <c r="BE15" i="1"/>
  <c r="W47" i="1"/>
  <c r="BB47" i="1" s="1"/>
  <c r="BF35" i="1"/>
  <c r="BE10" i="1"/>
  <c r="AJ47" i="1"/>
  <c r="BC48" i="1"/>
  <c r="BK48" i="1" s="1"/>
  <c r="BL48" i="1" s="1"/>
  <c r="BM48" i="1" s="1"/>
  <c r="BD52" i="1"/>
  <c r="BK52" i="1" s="1"/>
  <c r="BL52" i="1" s="1"/>
  <c r="BM52" i="1" s="1"/>
  <c r="BF12" i="1"/>
  <c r="W62" i="1"/>
  <c r="AL50" i="1"/>
  <c r="AJ48" i="1"/>
  <c r="W49" i="1"/>
  <c r="AK49" i="1" s="1"/>
  <c r="BE49" i="1" s="1"/>
  <c r="Y51" i="1"/>
  <c r="W63" i="1"/>
  <c r="X51" i="1"/>
  <c r="AI50" i="1"/>
  <c r="BF50" i="1" s="1"/>
  <c r="AL46" i="1"/>
  <c r="AM49" i="1"/>
  <c r="AL47" i="1"/>
  <c r="AI47" i="1"/>
  <c r="AM47" i="1"/>
  <c r="BB48" i="1"/>
  <c r="AJ52" i="1"/>
  <c r="AL52" i="1"/>
  <c r="AI52" i="1"/>
  <c r="AM52" i="1"/>
  <c r="AK50" i="1"/>
  <c r="BE50" i="1" s="1"/>
  <c r="AK48" i="1"/>
  <c r="AK21" i="1"/>
  <c r="BE21" i="1" s="1"/>
  <c r="AK29" i="1"/>
  <c r="W59" i="1"/>
  <c r="BE27" i="1"/>
  <c r="BE23" i="1"/>
  <c r="BE7" i="1"/>
  <c r="BF13" i="1"/>
  <c r="W60" i="1"/>
  <c r="BE5" i="1"/>
  <c r="BE12" i="1"/>
  <c r="BF6" i="1"/>
  <c r="W61" i="1"/>
  <c r="BE33" i="1"/>
  <c r="BE14" i="1"/>
  <c r="BE24" i="1"/>
  <c r="BE22" i="1"/>
  <c r="BF4" i="1"/>
  <c r="BE20" i="1"/>
  <c r="BF10" i="1"/>
  <c r="AK17" i="1"/>
  <c r="BE17" i="1" s="1"/>
  <c r="BD6" i="1"/>
  <c r="BC6" i="1"/>
  <c r="BC26" i="1"/>
  <c r="BD22" i="1"/>
  <c r="BB34" i="1"/>
  <c r="BC29" i="1"/>
  <c r="BD19" i="1"/>
  <c r="BD33" i="1"/>
  <c r="BC9" i="1"/>
  <c r="BC31" i="1"/>
  <c r="BC14" i="1"/>
  <c r="BC10" i="1"/>
  <c r="BD35" i="1"/>
  <c r="BB3" i="1"/>
  <c r="BD23" i="1"/>
  <c r="BD24" i="1"/>
  <c r="BB36" i="1"/>
  <c r="BD14" i="1"/>
  <c r="BC22" i="1"/>
  <c r="BD32" i="1"/>
  <c r="BD5" i="1"/>
  <c r="BB9" i="1"/>
  <c r="BC21" i="1"/>
  <c r="BD31" i="1"/>
  <c r="BD9" i="1"/>
  <c r="BB37" i="1"/>
  <c r="BB8" i="1"/>
  <c r="BD12" i="1"/>
  <c r="BC17" i="1"/>
  <c r="AL33" i="1"/>
  <c r="BD28" i="1"/>
  <c r="BD10" i="1"/>
  <c r="BC18" i="1"/>
  <c r="BC13" i="1"/>
  <c r="AM5" i="1"/>
  <c r="AK28" i="1"/>
  <c r="AK9" i="1"/>
  <c r="AM14" i="1"/>
  <c r="BG14" i="1" s="1"/>
  <c r="AL21" i="1"/>
  <c r="AM32" i="1"/>
  <c r="AK26" i="1"/>
  <c r="AM31" i="1"/>
  <c r="BG31" i="1" s="1"/>
  <c r="AL22" i="1"/>
  <c r="BF22" i="1" s="1"/>
  <c r="BD8" i="1"/>
  <c r="AK19" i="1"/>
  <c r="AK35" i="1"/>
  <c r="BE35" i="1" s="1"/>
  <c r="BB7" i="1"/>
  <c r="BB11" i="1"/>
  <c r="BC7" i="1"/>
  <c r="BB13" i="1"/>
  <c r="AK11" i="1"/>
  <c r="AL7" i="1"/>
  <c r="BF7" i="1" s="1"/>
  <c r="AK16" i="1"/>
  <c r="AL26" i="1"/>
  <c r="BF26" i="1" s="1"/>
  <c r="AM22" i="1"/>
  <c r="BG22" i="1" s="1"/>
  <c r="AK34" i="1"/>
  <c r="AL29" i="1"/>
  <c r="BF29" i="1" s="1"/>
  <c r="AM33" i="1"/>
  <c r="BG33" i="1" s="1"/>
  <c r="AL9" i="1"/>
  <c r="BF9" i="1" s="1"/>
  <c r="AM21" i="1"/>
  <c r="AM12" i="1"/>
  <c r="BG12" i="1" s="1"/>
  <c r="AL17" i="1"/>
  <c r="AL14" i="1"/>
  <c r="BF14" i="1" s="1"/>
  <c r="AL31" i="1"/>
  <c r="BF31" i="1" s="1"/>
  <c r="AK6" i="1"/>
  <c r="AK25" i="1"/>
  <c r="BE25" i="1" s="1"/>
  <c r="BE37" i="1"/>
  <c r="AK8" i="1"/>
  <c r="BE8" i="1" s="1"/>
  <c r="AK13" i="1"/>
  <c r="BE13" i="1" s="1"/>
  <c r="AK18" i="1"/>
  <c r="BE18" i="1" s="1"/>
  <c r="AM24" i="1"/>
  <c r="BG24" i="1" s="1"/>
  <c r="AK36" i="1"/>
  <c r="AM35" i="1"/>
  <c r="AK3" i="1"/>
  <c r="BE3" i="1" s="1"/>
  <c r="AM23" i="1"/>
  <c r="BG23" i="1" s="1"/>
  <c r="BD13" i="1"/>
  <c r="BG15" i="1"/>
  <c r="BG10" i="1"/>
  <c r="BG7" i="1"/>
  <c r="BD11" i="1"/>
  <c r="BB10" i="1"/>
  <c r="BC19" i="1"/>
  <c r="BC11" i="1"/>
  <c r="BD7" i="1"/>
  <c r="BD25" i="1"/>
  <c r="BG27" i="1"/>
  <c r="BB33" i="1"/>
  <c r="BB14" i="1"/>
  <c r="BC25" i="1"/>
  <c r="BB5" i="1"/>
  <c r="BC8" i="1"/>
  <c r="BC24" i="1"/>
  <c r="BC35" i="1"/>
  <c r="BB4" i="1"/>
  <c r="BC23" i="1"/>
  <c r="BC16" i="1"/>
  <c r="BD26" i="1"/>
  <c r="BC34" i="1"/>
  <c r="BB35" i="1"/>
  <c r="BC2" i="1"/>
  <c r="BC32" i="1"/>
  <c r="BG30" i="1"/>
  <c r="BG29" i="1"/>
  <c r="BC5" i="1"/>
  <c r="BC36" i="1"/>
  <c r="BC3" i="1"/>
  <c r="BC20" i="1"/>
  <c r="BC27" i="1"/>
  <c r="BC30" i="1"/>
  <c r="BH30" i="1" s="1"/>
  <c r="BC4" i="1"/>
  <c r="BD36" i="1"/>
  <c r="BD3" i="1"/>
  <c r="BD20" i="1"/>
  <c r="BD27" i="1"/>
  <c r="BD30" i="1"/>
  <c r="BD4" i="1"/>
  <c r="BD16" i="1"/>
  <c r="BD34" i="1"/>
  <c r="BD2" i="1"/>
  <c r="BD15" i="1"/>
  <c r="BC15" i="1"/>
  <c r="BH28" i="1" l="1"/>
  <c r="CD3" i="1"/>
  <c r="CH3" i="1" s="1"/>
  <c r="CI3" i="1" s="1"/>
  <c r="BG32" i="1"/>
  <c r="CC30" i="1"/>
  <c r="CD28" i="1"/>
  <c r="CD31" i="1"/>
  <c r="BH31" i="1"/>
  <c r="BI31" i="1" s="1"/>
  <c r="BJ31" i="1" s="1"/>
  <c r="BO31" i="1" s="1"/>
  <c r="CD20" i="1"/>
  <c r="CC29" i="1"/>
  <c r="CD30" i="1"/>
  <c r="CH30" i="1" s="1"/>
  <c r="BD51" i="1"/>
  <c r="BK51" i="1" s="1"/>
  <c r="BK46" i="1"/>
  <c r="BL46" i="1" s="1"/>
  <c r="BM46" i="1" s="1"/>
  <c r="BK47" i="1"/>
  <c r="BL47" i="1" s="1"/>
  <c r="BM47" i="1" s="1"/>
  <c r="BH46" i="1"/>
  <c r="BP46" i="1"/>
  <c r="BK49" i="1"/>
  <c r="BL49" i="1" s="1"/>
  <c r="BM49" i="1" s="1"/>
  <c r="CD29" i="1"/>
  <c r="CH29" i="1" s="1"/>
  <c r="BF33" i="1"/>
  <c r="BK15" i="1"/>
  <c r="BP15" i="1" s="1"/>
  <c r="CC20" i="1"/>
  <c r="BH20" i="1"/>
  <c r="BE36" i="1"/>
  <c r="CC32" i="1"/>
  <c r="BP50" i="1"/>
  <c r="BH9" i="1"/>
  <c r="BI9" i="1" s="1"/>
  <c r="BJ9" i="1" s="1"/>
  <c r="BO9" i="1" s="1"/>
  <c r="CC9" i="1"/>
  <c r="CD9" i="1"/>
  <c r="CH9" i="1" s="1"/>
  <c r="CD24" i="1"/>
  <c r="CH24" i="1" s="1"/>
  <c r="CC24" i="1"/>
  <c r="BH24" i="1"/>
  <c r="BI24" i="1" s="1"/>
  <c r="BJ24" i="1" s="1"/>
  <c r="BO24" i="1" s="1"/>
  <c r="BH12" i="1"/>
  <c r="BI12" i="1" s="1"/>
  <c r="BJ12" i="1" s="1"/>
  <c r="BO12" i="1" s="1"/>
  <c r="CD12" i="1"/>
  <c r="CH12" i="1" s="1"/>
  <c r="CC12" i="1"/>
  <c r="CD16" i="1"/>
  <c r="CH16" i="1" s="1"/>
  <c r="CC16" i="1"/>
  <c r="BH16" i="1"/>
  <c r="CD5" i="1"/>
  <c r="CH5" i="1" s="1"/>
  <c r="CC5" i="1"/>
  <c r="BH5" i="1"/>
  <c r="CC13" i="1"/>
  <c r="BH13" i="1"/>
  <c r="BN13" i="1" s="1"/>
  <c r="CD13" i="1"/>
  <c r="CH13" i="1" s="1"/>
  <c r="CC8" i="1"/>
  <c r="CD8" i="1"/>
  <c r="CH8" i="1" s="1"/>
  <c r="BH8" i="1"/>
  <c r="BI8" i="1" s="1"/>
  <c r="BJ8" i="1" s="1"/>
  <c r="BO8" i="1" s="1"/>
  <c r="CC3" i="1"/>
  <c r="CC15" i="1"/>
  <c r="CC37" i="1"/>
  <c r="CD37" i="1"/>
  <c r="CH37" i="1" s="1"/>
  <c r="BH37" i="1"/>
  <c r="CC23" i="1"/>
  <c r="BH23" i="1"/>
  <c r="BI23" i="1" s="1"/>
  <c r="BJ23" i="1" s="1"/>
  <c r="BO23" i="1" s="1"/>
  <c r="CD23" i="1"/>
  <c r="CH23" i="1" s="1"/>
  <c r="BK23" i="1"/>
  <c r="BP23" i="1" s="1"/>
  <c r="BH11" i="1"/>
  <c r="BI11" i="1" s="1"/>
  <c r="BJ11" i="1" s="1"/>
  <c r="BO11" i="1" s="1"/>
  <c r="CC11" i="1"/>
  <c r="CD11" i="1"/>
  <c r="CH11" i="1" s="1"/>
  <c r="CC25" i="1"/>
  <c r="BH25" i="1"/>
  <c r="BN25" i="1" s="1"/>
  <c r="CD25" i="1"/>
  <c r="CH25" i="1" s="1"/>
  <c r="CC17" i="1"/>
  <c r="BH17" i="1"/>
  <c r="BN17" i="1" s="1"/>
  <c r="CD17" i="1"/>
  <c r="CH17" i="1" s="1"/>
  <c r="BH29" i="1"/>
  <c r="CC22" i="1"/>
  <c r="BH22" i="1"/>
  <c r="BI22" i="1" s="1"/>
  <c r="BJ22" i="1" s="1"/>
  <c r="BO22" i="1" s="1"/>
  <c r="CD22" i="1"/>
  <c r="CH22" i="1" s="1"/>
  <c r="BH14" i="1"/>
  <c r="BN14" i="1" s="1"/>
  <c r="CC14" i="1"/>
  <c r="CD14" i="1"/>
  <c r="CH14" i="1" s="1"/>
  <c r="CD7" i="1"/>
  <c r="CH7" i="1" s="1"/>
  <c r="BH7" i="1"/>
  <c r="BN7" i="1" s="1"/>
  <c r="CC7" i="1"/>
  <c r="CC26" i="1"/>
  <c r="BH26" i="1"/>
  <c r="BI26" i="1" s="1"/>
  <c r="BJ26" i="1" s="1"/>
  <c r="BO26" i="1" s="1"/>
  <c r="CD26" i="1"/>
  <c r="CH26" i="1" s="1"/>
  <c r="BH15" i="1"/>
  <c r="BI15" i="1" s="1"/>
  <c r="BJ15" i="1" s="1"/>
  <c r="BO15" i="1" s="1"/>
  <c r="BH33" i="1"/>
  <c r="BN33" i="1" s="1"/>
  <c r="CC33" i="1"/>
  <c r="CD33" i="1"/>
  <c r="CC19" i="1"/>
  <c r="BH19" i="1"/>
  <c r="CD19" i="1"/>
  <c r="CH19" i="1" s="1"/>
  <c r="CD15" i="1"/>
  <c r="BH6" i="1"/>
  <c r="CD6" i="1"/>
  <c r="BH4" i="1"/>
  <c r="BN4" i="1" s="1"/>
  <c r="CC4" i="1"/>
  <c r="CH4" i="1"/>
  <c r="CI4" i="1" s="1"/>
  <c r="CD35" i="1"/>
  <c r="CH35" i="1" s="1"/>
  <c r="BH35" i="1"/>
  <c r="BI35" i="1" s="1"/>
  <c r="BJ35" i="1" s="1"/>
  <c r="BO35" i="1" s="1"/>
  <c r="CC35" i="1"/>
  <c r="CC21" i="1"/>
  <c r="BH21" i="1"/>
  <c r="BN21" i="1" s="1"/>
  <c r="CD21" i="1"/>
  <c r="CH21" i="1" s="1"/>
  <c r="CC18" i="1"/>
  <c r="BH18" i="1"/>
  <c r="BI18" i="1" s="1"/>
  <c r="BJ18" i="1" s="1"/>
  <c r="BO18" i="1" s="1"/>
  <c r="CD18" i="1"/>
  <c r="CH18" i="1" s="1"/>
  <c r="BF21" i="1"/>
  <c r="BH34" i="1"/>
  <c r="CC34" i="1"/>
  <c r="CD34" i="1"/>
  <c r="CH34" i="1" s="1"/>
  <c r="CC6" i="1"/>
  <c r="BH10" i="1"/>
  <c r="BN10" i="1" s="1"/>
  <c r="CC10" i="1"/>
  <c r="CD10" i="1"/>
  <c r="CH10" i="1" s="1"/>
  <c r="CC36" i="1"/>
  <c r="CD36" i="1"/>
  <c r="CH36" i="1" s="1"/>
  <c r="BH36" i="1"/>
  <c r="CC27" i="1"/>
  <c r="BH27" i="1"/>
  <c r="CD27" i="1"/>
  <c r="CH27" i="1" s="1"/>
  <c r="CC2" i="1"/>
  <c r="BK2" i="1"/>
  <c r="BP2" i="1" s="1"/>
  <c r="BN2" i="1"/>
  <c r="BP48" i="1"/>
  <c r="AK52" i="1"/>
  <c r="BE52" i="1" s="1"/>
  <c r="BK12" i="1"/>
  <c r="BL12" i="1" s="1"/>
  <c r="BM12" i="1" s="1"/>
  <c r="BQ12" i="1" s="1"/>
  <c r="BK5" i="1"/>
  <c r="BP5" i="1" s="1"/>
  <c r="BK24" i="1"/>
  <c r="BP24" i="1" s="1"/>
  <c r="BB50" i="1"/>
  <c r="BH50" i="1" s="1"/>
  <c r="BI50" i="1" s="1"/>
  <c r="BJ50" i="1" s="1"/>
  <c r="BO50" i="1" s="1"/>
  <c r="BH48" i="1"/>
  <c r="BI48" i="1" s="1"/>
  <c r="BJ48" i="1" s="1"/>
  <c r="BO48" i="1" s="1"/>
  <c r="AL51" i="1"/>
  <c r="BF51" i="1" s="1"/>
  <c r="BK8" i="1"/>
  <c r="BP8" i="1" s="1"/>
  <c r="BE16" i="1"/>
  <c r="BN16" i="1" s="1"/>
  <c r="AK51" i="1"/>
  <c r="BE51" i="1" s="1"/>
  <c r="BB51" i="1"/>
  <c r="BG48" i="1"/>
  <c r="BQ48" i="1" s="1"/>
  <c r="BE48" i="1"/>
  <c r="AM51" i="1"/>
  <c r="BG51" i="1" s="1"/>
  <c r="BF47" i="1"/>
  <c r="BP47" i="1" s="1"/>
  <c r="CC48" i="1"/>
  <c r="BG49" i="1"/>
  <c r="BF52" i="1"/>
  <c r="BP52" i="1" s="1"/>
  <c r="BG50" i="1"/>
  <c r="BQ50" i="1" s="1"/>
  <c r="BB49" i="1"/>
  <c r="BH49" i="1" s="1"/>
  <c r="BI49" i="1" s="1"/>
  <c r="BJ49" i="1" s="1"/>
  <c r="BO49" i="1" s="1"/>
  <c r="BG21" i="1"/>
  <c r="AK47" i="1"/>
  <c r="BE47" i="1" s="1"/>
  <c r="CC52" i="1"/>
  <c r="BH52" i="1"/>
  <c r="AK46" i="1"/>
  <c r="BK28" i="1"/>
  <c r="BP28" i="1" s="1"/>
  <c r="BG11" i="1"/>
  <c r="BE11" i="1"/>
  <c r="BG9" i="1"/>
  <c r="BE9" i="1"/>
  <c r="BG34" i="1"/>
  <c r="BE34" i="1"/>
  <c r="BG6" i="1"/>
  <c r="BG26" i="1"/>
  <c r="BE26" i="1"/>
  <c r="BK30" i="1"/>
  <c r="BP30" i="1" s="1"/>
  <c r="BK37" i="1"/>
  <c r="BP37" i="1" s="1"/>
  <c r="BG17" i="1"/>
  <c r="BG19" i="1"/>
  <c r="BE19" i="1"/>
  <c r="BK4" i="1"/>
  <c r="BP4" i="1" s="1"/>
  <c r="BI5" i="1"/>
  <c r="BJ5" i="1" s="1"/>
  <c r="BO5" i="1" s="1"/>
  <c r="BK21" i="1"/>
  <c r="BK25" i="1"/>
  <c r="BP25" i="1" s="1"/>
  <c r="BK16" i="1"/>
  <c r="BP16" i="1" s="1"/>
  <c r="BK18" i="1"/>
  <c r="BK31" i="1"/>
  <c r="BP31" i="1" s="1"/>
  <c r="BK7" i="1"/>
  <c r="BN37" i="1"/>
  <c r="BI3" i="1"/>
  <c r="BJ3" i="1" s="1"/>
  <c r="BO3" i="1" s="1"/>
  <c r="BK6" i="1"/>
  <c r="BK29" i="1"/>
  <c r="BP29" i="1" s="1"/>
  <c r="BL15" i="1"/>
  <c r="BM15" i="1" s="1"/>
  <c r="BQ15" i="1" s="1"/>
  <c r="BK27" i="1"/>
  <c r="BN32" i="1"/>
  <c r="BK11" i="1"/>
  <c r="BK9" i="1"/>
  <c r="BP9" i="1" s="1"/>
  <c r="BK3" i="1"/>
  <c r="BP3" i="1" s="1"/>
  <c r="BK32" i="1"/>
  <c r="BP32" i="1" s="1"/>
  <c r="BK33" i="1"/>
  <c r="BK20" i="1"/>
  <c r="BP20" i="1" s="1"/>
  <c r="BK35" i="1"/>
  <c r="BP35" i="1" s="1"/>
  <c r="BK19" i="1"/>
  <c r="BI6" i="1"/>
  <c r="BJ6" i="1" s="1"/>
  <c r="BO6" i="1" s="1"/>
  <c r="BK10" i="1"/>
  <c r="BN30" i="1"/>
  <c r="BN29" i="1"/>
  <c r="BK26" i="1"/>
  <c r="BP26" i="1" s="1"/>
  <c r="BK36" i="1"/>
  <c r="BP36" i="1" s="1"/>
  <c r="BK34" i="1"/>
  <c r="BP34" i="1" s="1"/>
  <c r="BI19" i="1"/>
  <c r="BJ19" i="1" s="1"/>
  <c r="BO19" i="1" s="1"/>
  <c r="BK17" i="1"/>
  <c r="BK13" i="1"/>
  <c r="BK22" i="1"/>
  <c r="BP22" i="1" s="1"/>
  <c r="BK14" i="1"/>
  <c r="BP14" i="1" s="1"/>
  <c r="BG2" i="1"/>
  <c r="BG35" i="1"/>
  <c r="BG28" i="1"/>
  <c r="BG36" i="1"/>
  <c r="BG8" i="1"/>
  <c r="BG13" i="1"/>
  <c r="BG18" i="1"/>
  <c r="BG16" i="1"/>
  <c r="BG25" i="1"/>
  <c r="BG37" i="1"/>
  <c r="BG3" i="1"/>
  <c r="BG5" i="1"/>
  <c r="BG4" i="1"/>
  <c r="BG20" i="1"/>
  <c r="CI40" i="1" l="1"/>
  <c r="CI38" i="1"/>
  <c r="CD32" i="1"/>
  <c r="CH32" i="1" s="1"/>
  <c r="CH33" i="1"/>
  <c r="BP49" i="1"/>
  <c r="BQ49" i="1"/>
  <c r="BP21" i="1"/>
  <c r="BN36" i="1"/>
  <c r="CC38" i="1" a="1"/>
  <c r="CC38" i="1" s="1"/>
  <c r="BI2" i="1"/>
  <c r="BJ2" i="1" s="1"/>
  <c r="BO2" i="1" s="1"/>
  <c r="CF52" i="1"/>
  <c r="BG52" i="1"/>
  <c r="BQ52" i="1" s="1"/>
  <c r="BL24" i="1"/>
  <c r="BM24" i="1" s="1"/>
  <c r="BQ24" i="1" s="1"/>
  <c r="BL8" i="1"/>
  <c r="BM8" i="1" s="1"/>
  <c r="BQ8" i="1" s="1"/>
  <c r="BL5" i="1"/>
  <c r="BM5" i="1" s="1"/>
  <c r="BQ5" i="1" s="1"/>
  <c r="BP12" i="1"/>
  <c r="BN48" i="1"/>
  <c r="CC50" i="1"/>
  <c r="CF50" i="1" s="1"/>
  <c r="BL37" i="1"/>
  <c r="BM37" i="1" s="1"/>
  <c r="BQ37" i="1" s="1"/>
  <c r="BL51" i="1"/>
  <c r="BM51" i="1" s="1"/>
  <c r="BQ51" i="1" s="1"/>
  <c r="BP51" i="1"/>
  <c r="BP53" i="1" s="1" a="1"/>
  <c r="BP53" i="1" s="1"/>
  <c r="BN50" i="1"/>
  <c r="CC49" i="1"/>
  <c r="CF49" i="1" s="1"/>
  <c r="BN49" i="1"/>
  <c r="CF48" i="1"/>
  <c r="BG47" i="1"/>
  <c r="BQ47" i="1" s="1"/>
  <c r="CC47" i="1"/>
  <c r="BH47" i="1"/>
  <c r="BI52" i="1"/>
  <c r="BJ52" i="1" s="1"/>
  <c r="BO52" i="1" s="1"/>
  <c r="BN52" i="1"/>
  <c r="BH51" i="1"/>
  <c r="BI51" i="1" s="1"/>
  <c r="BJ51" i="1" s="1"/>
  <c r="BO51" i="1" s="1"/>
  <c r="CC51" i="1"/>
  <c r="BI46" i="1"/>
  <c r="BJ46" i="1" s="1"/>
  <c r="BO46" i="1" s="1"/>
  <c r="BG46" i="1"/>
  <c r="BQ46" i="1" s="1"/>
  <c r="CF46" i="1"/>
  <c r="BL30" i="1"/>
  <c r="BM30" i="1" s="1"/>
  <c r="BQ30" i="1" s="1"/>
  <c r="BL11" i="1"/>
  <c r="BM11" i="1" s="1"/>
  <c r="BQ11" i="1" s="1"/>
  <c r="BP11" i="1"/>
  <c r="BL33" i="1"/>
  <c r="BM33" i="1" s="1"/>
  <c r="BQ33" i="1" s="1"/>
  <c r="BP33" i="1"/>
  <c r="BL19" i="1"/>
  <c r="BM19" i="1" s="1"/>
  <c r="BQ19" i="1" s="1"/>
  <c r="BP19" i="1"/>
  <c r="BL27" i="1"/>
  <c r="BM27" i="1" s="1"/>
  <c r="BQ27" i="1" s="1"/>
  <c r="BP27" i="1"/>
  <c r="BL7" i="1"/>
  <c r="BM7" i="1" s="1"/>
  <c r="BQ7" i="1" s="1"/>
  <c r="BP7" i="1"/>
  <c r="BL10" i="1"/>
  <c r="BM10" i="1" s="1"/>
  <c r="BQ10" i="1" s="1"/>
  <c r="BP10" i="1"/>
  <c r="BL18" i="1"/>
  <c r="BM18" i="1" s="1"/>
  <c r="BQ18" i="1" s="1"/>
  <c r="BP18" i="1"/>
  <c r="BL6" i="1"/>
  <c r="BM6" i="1" s="1"/>
  <c r="BQ6" i="1" s="1"/>
  <c r="BP6" i="1"/>
  <c r="BL13" i="1"/>
  <c r="BM13" i="1" s="1"/>
  <c r="BQ13" i="1" s="1"/>
  <c r="BP13" i="1"/>
  <c r="BL17" i="1"/>
  <c r="BM17" i="1" s="1"/>
  <c r="BQ17" i="1" s="1"/>
  <c r="BP17" i="1"/>
  <c r="BL4" i="1"/>
  <c r="BM4" i="1" s="1"/>
  <c r="BQ4" i="1" s="1"/>
  <c r="BL21" i="1"/>
  <c r="BM21" i="1" s="1"/>
  <c r="BQ21" i="1" s="1"/>
  <c r="BN26" i="1"/>
  <c r="BN5" i="1"/>
  <c r="BN35" i="1"/>
  <c r="BI33" i="1"/>
  <c r="BJ33" i="1" s="1"/>
  <c r="BO33" i="1" s="1"/>
  <c r="BN9" i="1"/>
  <c r="BN23" i="1"/>
  <c r="BI13" i="1"/>
  <c r="BJ13" i="1" s="1"/>
  <c r="BO13" i="1" s="1"/>
  <c r="BL25" i="1"/>
  <c r="BM25" i="1" s="1"/>
  <c r="BQ25" i="1" s="1"/>
  <c r="BI14" i="1"/>
  <c r="BJ14" i="1" s="1"/>
  <c r="BO14" i="1" s="1"/>
  <c r="BN22" i="1"/>
  <c r="BL16" i="1"/>
  <c r="BM16" i="1" s="1"/>
  <c r="BQ16" i="1" s="1"/>
  <c r="BN34" i="1"/>
  <c r="BN24" i="1"/>
  <c r="BI7" i="1"/>
  <c r="BJ7" i="1" s="1"/>
  <c r="BO7" i="1" s="1"/>
  <c r="BL29" i="1"/>
  <c r="BM29" i="1" s="1"/>
  <c r="BQ29" i="1" s="1"/>
  <c r="BL3" i="1"/>
  <c r="BM3" i="1" s="1"/>
  <c r="BQ3" i="1" s="1"/>
  <c r="BL9" i="1"/>
  <c r="BM9" i="1" s="1"/>
  <c r="BQ9" i="1" s="1"/>
  <c r="BL31" i="1"/>
  <c r="BM31" i="1" s="1"/>
  <c r="BQ31" i="1" s="1"/>
  <c r="BI37" i="1"/>
  <c r="BJ37" i="1" s="1"/>
  <c r="BO37" i="1" s="1"/>
  <c r="BN11" i="1"/>
  <c r="BN18" i="1"/>
  <c r="BN15" i="1"/>
  <c r="BI32" i="1"/>
  <c r="BJ32" i="1" s="1"/>
  <c r="BO32" i="1" s="1"/>
  <c r="BN3" i="1"/>
  <c r="BI29" i="1"/>
  <c r="BJ29" i="1" s="1"/>
  <c r="BO29" i="1" s="1"/>
  <c r="BI30" i="1"/>
  <c r="BJ30" i="1" s="1"/>
  <c r="BO30" i="1" s="1"/>
  <c r="BI17" i="1"/>
  <c r="BJ17" i="1" s="1"/>
  <c r="BO17" i="1" s="1"/>
  <c r="BI25" i="1"/>
  <c r="BJ25" i="1" s="1"/>
  <c r="BO25" i="1" s="1"/>
  <c r="BI10" i="1"/>
  <c r="BJ10" i="1" s="1"/>
  <c r="BO10" i="1" s="1"/>
  <c r="BN19" i="1"/>
  <c r="BN8" i="1"/>
  <c r="BI34" i="1"/>
  <c r="BJ34" i="1" s="1"/>
  <c r="BO34" i="1" s="1"/>
  <c r="BL32" i="1"/>
  <c r="BM32" i="1" s="1"/>
  <c r="BQ32" i="1" s="1"/>
  <c r="BN12" i="1"/>
  <c r="BL26" i="1"/>
  <c r="BM26" i="1" s="1"/>
  <c r="BQ26" i="1" s="1"/>
  <c r="BL23" i="1"/>
  <c r="BM23" i="1" s="1"/>
  <c r="BQ23" i="1" s="1"/>
  <c r="BL36" i="1"/>
  <c r="BM36" i="1" s="1"/>
  <c r="BQ36" i="1" s="1"/>
  <c r="BL2" i="1"/>
  <c r="BM2" i="1" s="1"/>
  <c r="BQ2" i="1" s="1"/>
  <c r="BL35" i="1"/>
  <c r="BM35" i="1" s="1"/>
  <c r="BQ35" i="1" s="1"/>
  <c r="BL22" i="1"/>
  <c r="BM22" i="1" s="1"/>
  <c r="BQ22" i="1" s="1"/>
  <c r="BN27" i="1"/>
  <c r="BI27" i="1"/>
  <c r="BJ27" i="1" s="1"/>
  <c r="BO27" i="1" s="1"/>
  <c r="BI21" i="1"/>
  <c r="BJ21" i="1" s="1"/>
  <c r="BO21" i="1" s="1"/>
  <c r="BI16" i="1"/>
  <c r="BJ16" i="1" s="1"/>
  <c r="BO16" i="1" s="1"/>
  <c r="BI4" i="1"/>
  <c r="BJ4" i="1" s="1"/>
  <c r="BO4" i="1" s="1"/>
  <c r="BI20" i="1"/>
  <c r="BJ20" i="1" s="1"/>
  <c r="BO20" i="1" s="1"/>
  <c r="BN20" i="1"/>
  <c r="BL34" i="1"/>
  <c r="BM34" i="1" s="1"/>
  <c r="BQ34" i="1" s="1"/>
  <c r="BI36" i="1"/>
  <c r="BJ36" i="1" s="1"/>
  <c r="BO36" i="1" s="1"/>
  <c r="BL14" i="1"/>
  <c r="BM14" i="1" s="1"/>
  <c r="BQ14" i="1" s="1"/>
  <c r="BL20" i="1"/>
  <c r="BM20" i="1" s="1"/>
  <c r="BQ20" i="1" s="1"/>
  <c r="BI28" i="1"/>
  <c r="BJ28" i="1" s="1"/>
  <c r="BO28" i="1" s="1"/>
  <c r="BL28" i="1"/>
  <c r="BM28" i="1" s="1"/>
  <c r="BQ28" i="1" s="1"/>
  <c r="CH38" i="1" l="1" a="1"/>
  <c r="CH38" i="1" s="1"/>
  <c r="BQ53" i="1" a="1"/>
  <c r="BQ53" i="1" s="1"/>
  <c r="BI47" i="1"/>
  <c r="BJ47" i="1" s="1"/>
  <c r="BO47" i="1" s="1"/>
  <c r="BO53" i="1" s="1" a="1"/>
  <c r="BO53" i="1" s="1"/>
  <c r="BN47" i="1"/>
  <c r="CF47" i="1"/>
  <c r="BN51" i="1"/>
  <c r="CF51" i="1"/>
  <c r="CC53" i="1" a="1"/>
  <c r="CC53" i="1" s="1"/>
  <c r="BP38" i="1" a="1"/>
  <c r="BP38" i="1" s="1"/>
  <c r="BQ38" i="1" a="1"/>
  <c r="BQ38" i="1" s="1"/>
  <c r="BN38" i="1" a="1"/>
  <c r="BN38" i="1" s="1"/>
  <c r="BO38" i="1" a="1"/>
  <c r="BO38" i="1" s="1"/>
  <c r="BN53" i="1" l="1" a="1"/>
  <c r="BN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<sst xmlns="http://schemas.openxmlformats.org/spreadsheetml/2006/main" count="111" uniqueCount="81">
  <si>
    <t>T1,in</t>
  </si>
  <si>
    <t>T1,out</t>
  </si>
  <si>
    <t>T2, in</t>
  </si>
  <si>
    <t>T2, out</t>
  </si>
  <si>
    <t>T3, in</t>
  </si>
  <si>
    <t xml:space="preserve"> T3,out</t>
  </si>
  <si>
    <t>w1</t>
  </si>
  <si>
    <t>w2</t>
  </si>
  <si>
    <t>w3</t>
  </si>
  <si>
    <t>dT_counter1</t>
  </si>
  <si>
    <t>dT_counter2</t>
  </si>
  <si>
    <t>Q1</t>
  </si>
  <si>
    <t>Q2</t>
  </si>
  <si>
    <t>Q3</t>
  </si>
  <si>
    <t>Q_1</t>
  </si>
  <si>
    <t>Q_2</t>
  </si>
  <si>
    <t>Gi_1</t>
  </si>
  <si>
    <t>Gs_2</t>
  </si>
  <si>
    <t>D2</t>
  </si>
  <si>
    <t>D3</t>
  </si>
  <si>
    <t>Gs_3</t>
  </si>
  <si>
    <t>A1_tot (inner tube)</t>
  </si>
  <si>
    <t>A2_tot (2nd tube)</t>
  </si>
  <si>
    <t>A3_tot (outter tube)</t>
  </si>
  <si>
    <t>A1_cross</t>
  </si>
  <si>
    <t>A2_cross</t>
  </si>
  <si>
    <t>A3_cross</t>
  </si>
  <si>
    <t>mass1</t>
  </si>
  <si>
    <t>mass2</t>
  </si>
  <si>
    <t>mass3</t>
  </si>
  <si>
    <t>t1</t>
  </si>
  <si>
    <t>t2</t>
  </si>
  <si>
    <t>t3</t>
  </si>
  <si>
    <t>beaker mass1 (kg)</t>
  </si>
  <si>
    <t>beaker mass2</t>
  </si>
  <si>
    <t>beaker mass3</t>
  </si>
  <si>
    <t>T3,in</t>
  </si>
  <si>
    <t>T3,out</t>
  </si>
  <si>
    <t>D1_out</t>
  </si>
  <si>
    <t>D2_out</t>
  </si>
  <si>
    <t>D3_out</t>
  </si>
  <si>
    <t>orientation</t>
  </si>
  <si>
    <t>tilt</t>
  </si>
  <si>
    <t>close to vertical</t>
  </si>
  <si>
    <t>a</t>
  </si>
  <si>
    <t>b</t>
  </si>
  <si>
    <t>c</t>
  </si>
  <si>
    <t>d</t>
  </si>
  <si>
    <t>e</t>
  </si>
  <si>
    <t>a2</t>
  </si>
  <si>
    <t>b2</t>
  </si>
  <si>
    <t>c2</t>
  </si>
  <si>
    <t>d2</t>
  </si>
  <si>
    <t>e2</t>
  </si>
  <si>
    <t xml:space="preserve">U1out_model </t>
  </si>
  <si>
    <t>U2out_model</t>
  </si>
  <si>
    <t>U1_in</t>
  </si>
  <si>
    <t>U2_in</t>
  </si>
  <si>
    <t>U2in_model (from U1)</t>
  </si>
  <si>
    <t>U2in_model (fit)</t>
  </si>
  <si>
    <t>U1in_model (fit)</t>
  </si>
  <si>
    <t>U3in_model (from U2)</t>
  </si>
  <si>
    <t>U3_in (possibly not needed)</t>
  </si>
  <si>
    <t>U1in_model - U1_in</t>
  </si>
  <si>
    <t>U2in (from U1) - U2_in</t>
  </si>
  <si>
    <t>U2in (fit) - U2_in</t>
  </si>
  <si>
    <t>U3in (from U2) - U3_in</t>
  </si>
  <si>
    <t>f</t>
  </si>
  <si>
    <t>g</t>
  </si>
  <si>
    <t>h</t>
  </si>
  <si>
    <t>U_overall_1</t>
  </si>
  <si>
    <t>U_overall - U_in2</t>
  </si>
  <si>
    <t>U_overall - U_in1</t>
  </si>
  <si>
    <t>Group average</t>
  </si>
  <si>
    <t>w1_std</t>
  </si>
  <si>
    <t>S</t>
  </si>
  <si>
    <t>U_overall_2nd model</t>
  </si>
  <si>
    <t>U_in</t>
  </si>
  <si>
    <t>D1 (m)</t>
  </si>
  <si>
    <t>dif U1</t>
  </si>
  <si>
    <t>dif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</si>
</sst>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00000000000"/>
    <numFmt numFmtId="166" formatCode="0.00000000000000000"/>
    <numFmt numFmtId="167" formatCode="0.0000"/>
    <numFmt numFmtId="168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03527867840052E-2"/>
          <c:y val="7.407407407407407E-2"/>
          <c:w val="0.8237386264216972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Sheet1!$BB$2:$BB$37</c:f>
              <c:numCache>
                <c:formatCode>0.0000</c:formatCode>
                <c:ptCount val="36"/>
                <c:pt idx="0">
                  <c:v>0.17008614712712916</c:v>
                </c:pt>
                <c:pt idx="1">
                  <c:v>0.16833014619632833</c:v>
                </c:pt>
                <c:pt idx="2">
                  <c:v>9.2686238290771134E-2</c:v>
                </c:pt>
                <c:pt idx="3">
                  <c:v>9.0472609049835562E-2</c:v>
                </c:pt>
                <c:pt idx="4">
                  <c:v>5.2054198711636232E-2</c:v>
                </c:pt>
                <c:pt idx="5">
                  <c:v>4.9888954796143803E-2</c:v>
                </c:pt>
                <c:pt idx="6">
                  <c:v>4.8025598086873192E-2</c:v>
                </c:pt>
                <c:pt idx="7">
                  <c:v>4.5138294033295043E-2</c:v>
                </c:pt>
                <c:pt idx="8">
                  <c:v>4.038508301921994E-2</c:v>
                </c:pt>
                <c:pt idx="9">
                  <c:v>3.9324464677301031E-2</c:v>
                </c:pt>
                <c:pt idx="10">
                  <c:v>3.9156556944127494E-2</c:v>
                </c:pt>
                <c:pt idx="11">
                  <c:v>3.8451745046029551E-2</c:v>
                </c:pt>
                <c:pt idx="12">
                  <c:v>2.4344410033249671E-2</c:v>
                </c:pt>
                <c:pt idx="13">
                  <c:v>2.3804202759818618E-2</c:v>
                </c:pt>
                <c:pt idx="14">
                  <c:v>2.260898866527691E-2</c:v>
                </c:pt>
                <c:pt idx="15">
                  <c:v>2.2235575688050048E-2</c:v>
                </c:pt>
                <c:pt idx="16">
                  <c:v>2.1891642630769783E-2</c:v>
                </c:pt>
                <c:pt idx="17">
                  <c:v>2.165576915523388E-2</c:v>
                </c:pt>
                <c:pt idx="18">
                  <c:v>2.0502924902804007E-2</c:v>
                </c:pt>
                <c:pt idx="19">
                  <c:v>1.8103050837005343E-2</c:v>
                </c:pt>
                <c:pt idx="20">
                  <c:v>1.6936534935889661E-2</c:v>
                </c:pt>
                <c:pt idx="21">
                  <c:v>1.6765920283703981E-2</c:v>
                </c:pt>
                <c:pt idx="22">
                  <c:v>1.6159185250859145E-2</c:v>
                </c:pt>
                <c:pt idx="23">
                  <c:v>1.5829715581029143E-2</c:v>
                </c:pt>
                <c:pt idx="24">
                  <c:v>1.4693412705015474E-2</c:v>
                </c:pt>
                <c:pt idx="25">
                  <c:v>1.4175017326182111E-2</c:v>
                </c:pt>
                <c:pt idx="26">
                  <c:v>1.0685718324749904E-2</c:v>
                </c:pt>
                <c:pt idx="27">
                  <c:v>1.0199466763531602E-2</c:v>
                </c:pt>
                <c:pt idx="28">
                  <c:v>9.5507182582600571E-3</c:v>
                </c:pt>
                <c:pt idx="29">
                  <c:v>9.3126494770799841E-3</c:v>
                </c:pt>
                <c:pt idx="30">
                  <c:v>8.9005973755094184E-3</c:v>
                </c:pt>
                <c:pt idx="31">
                  <c:v>8.5759969027146589E-3</c:v>
                </c:pt>
                <c:pt idx="32">
                  <c:v>8.5217687472218268E-3</c:v>
                </c:pt>
                <c:pt idx="33">
                  <c:v>7.7963071920453255E-3</c:v>
                </c:pt>
                <c:pt idx="34">
                  <c:v>7.2555616404565296E-3</c:v>
                </c:pt>
                <c:pt idx="35">
                  <c:v>6.8221934876614961E-3</c:v>
                </c:pt>
              </c:numCache>
            </c:numRef>
          </c:xVal>
          <c:yVal>
            <c:numRef>
              <c:f>Sheet1!$BE$2:$BE$37</c:f>
              <c:numCache>
                <c:formatCode>0.0000</c:formatCode>
                <c:ptCount val="36"/>
                <c:pt idx="0">
                  <c:v>1.4066143784015316E-2</c:v>
                </c:pt>
                <c:pt idx="1">
                  <c:v>4.1055601216148055E-2</c:v>
                </c:pt>
                <c:pt idx="2">
                  <c:v>3.0285594294643853E-2</c:v>
                </c:pt>
                <c:pt idx="3">
                  <c:v>2.9560014739945198E-2</c:v>
                </c:pt>
                <c:pt idx="4">
                  <c:v>0</c:v>
                </c:pt>
                <c:pt idx="5">
                  <c:v>1.2338746769210361E-2</c:v>
                </c:pt>
                <c:pt idx="6">
                  <c:v>1.5618570540213947E-2</c:v>
                </c:pt>
                <c:pt idx="7">
                  <c:v>1.8209440915276744E-2</c:v>
                </c:pt>
                <c:pt idx="8">
                  <c:v>6.8079335340552978E-3</c:v>
                </c:pt>
                <c:pt idx="9">
                  <c:v>6.6183694634964728E-3</c:v>
                </c:pt>
                <c:pt idx="10">
                  <c:v>3.3003609491402408E-3</c:v>
                </c:pt>
                <c:pt idx="11">
                  <c:v>6.5763759300845881E-3</c:v>
                </c:pt>
                <c:pt idx="12">
                  <c:v>2.0292237744026359E-3</c:v>
                </c:pt>
                <c:pt idx="13">
                  <c:v>2.0463217398091777E-2</c:v>
                </c:pt>
                <c:pt idx="14">
                  <c:v>3.8295595150775797E-3</c:v>
                </c:pt>
                <c:pt idx="15">
                  <c:v>3.802935460313153E-3</c:v>
                </c:pt>
                <c:pt idx="16">
                  <c:v>3.7381033151515294E-3</c:v>
                </c:pt>
                <c:pt idx="17">
                  <c:v>4.5623515592630977E-3</c:v>
                </c:pt>
                <c:pt idx="18">
                  <c:v>1.9007538519501464E-2</c:v>
                </c:pt>
                <c:pt idx="19">
                  <c:v>1.8827040509197424E-2</c:v>
                </c:pt>
                <c:pt idx="20">
                  <c:v>1.3077841719979685E-2</c:v>
                </c:pt>
                <c:pt idx="21">
                  <c:v>1.9728719964399288E-2</c:v>
                </c:pt>
                <c:pt idx="22">
                  <c:v>1.0931093450170234E-2</c:v>
                </c:pt>
                <c:pt idx="23">
                  <c:v>1.1970011221327001E-2</c:v>
                </c:pt>
                <c:pt idx="24">
                  <c:v>6.2622557182895975E-3</c:v>
                </c:pt>
                <c:pt idx="25">
                  <c:v>7.2379328588955431E-3</c:v>
                </c:pt>
                <c:pt idx="26">
                  <c:v>4.759891037180089E-2</c:v>
                </c:pt>
                <c:pt idx="27">
                  <c:v>2.5254600686511201E-2</c:v>
                </c:pt>
                <c:pt idx="28">
                  <c:v>2.4328180734469861E-2</c:v>
                </c:pt>
                <c:pt idx="29">
                  <c:v>3.8160632694940452E-2</c:v>
                </c:pt>
                <c:pt idx="30">
                  <c:v>2.2377170234669754E-2</c:v>
                </c:pt>
                <c:pt idx="31">
                  <c:v>2.2151452113885892E-2</c:v>
                </c:pt>
                <c:pt idx="32">
                  <c:v>2.0258576503936334E-2</c:v>
                </c:pt>
                <c:pt idx="33">
                  <c:v>2.1051042905266191E-2</c:v>
                </c:pt>
                <c:pt idx="34">
                  <c:v>1.6836437234598503E-2</c:v>
                </c:pt>
                <c:pt idx="35">
                  <c:v>1.8547535009425048E-2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9-4E3E-A06E-1E67FD4045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Sheet1!$BB$2:$BB$38</c:f>
              <c:numCache>
                <c:formatCode>0.0000</c:formatCode>
                <c:ptCount val="37"/>
                <c:pt idx="0">
                  <c:v>0.17008614712712916</c:v>
                </c:pt>
                <c:pt idx="1">
                  <c:v>0.16833014619632833</c:v>
                </c:pt>
                <c:pt idx="2">
                  <c:v>9.2686238290771134E-2</c:v>
                </c:pt>
                <c:pt idx="3">
                  <c:v>9.0472609049835562E-2</c:v>
                </c:pt>
                <c:pt idx="4">
                  <c:v>5.2054198711636232E-2</c:v>
                </c:pt>
                <c:pt idx="5">
                  <c:v>4.9888954796143803E-2</c:v>
                </c:pt>
                <c:pt idx="6">
                  <c:v>4.8025598086873192E-2</c:v>
                </c:pt>
                <c:pt idx="7">
                  <c:v>4.5138294033295043E-2</c:v>
                </c:pt>
                <c:pt idx="8">
                  <c:v>4.038508301921994E-2</c:v>
                </c:pt>
                <c:pt idx="9">
                  <c:v>3.9324464677301031E-2</c:v>
                </c:pt>
                <c:pt idx="10">
                  <c:v>3.9156556944127494E-2</c:v>
                </c:pt>
                <c:pt idx="11">
                  <c:v>3.8451745046029551E-2</c:v>
                </c:pt>
                <c:pt idx="12">
                  <c:v>2.4344410033249671E-2</c:v>
                </c:pt>
                <c:pt idx="13">
                  <c:v>2.3804202759818618E-2</c:v>
                </c:pt>
                <c:pt idx="14">
                  <c:v>2.260898866527691E-2</c:v>
                </c:pt>
                <c:pt idx="15">
                  <c:v>2.2235575688050048E-2</c:v>
                </c:pt>
                <c:pt idx="16">
                  <c:v>2.1891642630769783E-2</c:v>
                </c:pt>
                <c:pt idx="17">
                  <c:v>2.165576915523388E-2</c:v>
                </c:pt>
                <c:pt idx="18">
                  <c:v>2.0502924902804007E-2</c:v>
                </c:pt>
                <c:pt idx="19">
                  <c:v>1.8103050837005343E-2</c:v>
                </c:pt>
                <c:pt idx="20">
                  <c:v>1.6936534935889661E-2</c:v>
                </c:pt>
                <c:pt idx="21">
                  <c:v>1.6765920283703981E-2</c:v>
                </c:pt>
                <c:pt idx="22">
                  <c:v>1.6159185250859145E-2</c:v>
                </c:pt>
                <c:pt idx="23">
                  <c:v>1.5829715581029143E-2</c:v>
                </c:pt>
                <c:pt idx="24">
                  <c:v>1.4693412705015474E-2</c:v>
                </c:pt>
                <c:pt idx="25">
                  <c:v>1.4175017326182111E-2</c:v>
                </c:pt>
                <c:pt idx="26">
                  <c:v>1.0685718324749904E-2</c:v>
                </c:pt>
                <c:pt idx="27">
                  <c:v>1.0199466763531602E-2</c:v>
                </c:pt>
                <c:pt idx="28">
                  <c:v>9.5507182582600571E-3</c:v>
                </c:pt>
                <c:pt idx="29">
                  <c:v>9.3126494770799841E-3</c:v>
                </c:pt>
                <c:pt idx="30">
                  <c:v>8.9005973755094184E-3</c:v>
                </c:pt>
                <c:pt idx="31">
                  <c:v>8.5759969027146589E-3</c:v>
                </c:pt>
                <c:pt idx="32">
                  <c:v>8.5217687472218268E-3</c:v>
                </c:pt>
                <c:pt idx="33">
                  <c:v>7.7963071920453255E-3</c:v>
                </c:pt>
                <c:pt idx="34">
                  <c:v>7.2555616404565296E-3</c:v>
                </c:pt>
                <c:pt idx="35">
                  <c:v>6.8221934876614961E-3</c:v>
                </c:pt>
              </c:numCache>
            </c:numRef>
          </c:xVal>
          <c:yVal>
            <c:numRef>
              <c:f>Sheet1!$BH$2:$BH$36</c:f>
              <c:numCache>
                <c:formatCode>0.0000</c:formatCode>
                <c:ptCount val="35"/>
                <c:pt idx="0">
                  <c:v>1.6919536957964589E-2</c:v>
                </c:pt>
                <c:pt idx="1">
                  <c:v>1.6891498996077493E-2</c:v>
                </c:pt>
                <c:pt idx="2">
                  <c:v>1.533769914997858E-2</c:v>
                </c:pt>
                <c:pt idx="3">
                  <c:v>1.5277158994171928E-2</c:v>
                </c:pt>
                <c:pt idx="4">
                  <c:v>1.3943228680827671E-2</c:v>
                </c:pt>
                <c:pt idx="5">
                  <c:v>1.3844666426985961E-2</c:v>
                </c:pt>
                <c:pt idx="6">
                  <c:v>1.3756834795934474E-2</c:v>
                </c:pt>
                <c:pt idx="7">
                  <c:v>1.3614730253862964E-2</c:v>
                </c:pt>
                <c:pt idx="8">
                  <c:v>1.3362683847859444E-2</c:v>
                </c:pt>
                <c:pt idx="9">
                  <c:v>1.3302963263805017E-2</c:v>
                </c:pt>
                <c:pt idx="10">
                  <c:v>1.3293381636660445E-2</c:v>
                </c:pt>
                <c:pt idx="11">
                  <c:v>1.3252770725455812E-2</c:v>
                </c:pt>
                <c:pt idx="12">
                  <c:v>1.2263702282984188E-2</c:v>
                </c:pt>
                <c:pt idx="13">
                  <c:v>1.2216760130500914E-2</c:v>
                </c:pt>
                <c:pt idx="14">
                  <c:v>1.2109561652002228E-2</c:v>
                </c:pt>
                <c:pt idx="15">
                  <c:v>1.2075073454594238E-2</c:v>
                </c:pt>
                <c:pt idx="16">
                  <c:v>1.2042865829459758E-2</c:v>
                </c:pt>
                <c:pt idx="17">
                  <c:v>1.2020525755200084E-2</c:v>
                </c:pt>
                <c:pt idx="18">
                  <c:v>1.1908240824043291E-2</c:v>
                </c:pt>
                <c:pt idx="19">
                  <c:v>1.1655985272401857E-2</c:v>
                </c:pt>
                <c:pt idx="20">
                  <c:v>1.1522865462639422E-2</c:v>
                </c:pt>
                <c:pt idx="21">
                  <c:v>1.1502742557889028E-2</c:v>
                </c:pt>
                <c:pt idx="22">
                  <c:v>1.1429734581139593E-2</c:v>
                </c:pt>
                <c:pt idx="23">
                  <c:v>1.1389103011111524E-2</c:v>
                </c:pt>
                <c:pt idx="24">
                  <c:v>1.1243193081548329E-2</c:v>
                </c:pt>
                <c:pt idx="25">
                  <c:v>1.1173403354136699E-2</c:v>
                </c:pt>
                <c:pt idx="26">
                  <c:v>1.0616602014123316E-2</c:v>
                </c:pt>
                <c:pt idx="27">
                  <c:v>1.055082541506854E-2</c:v>
                </c:pt>
                <c:pt idx="28">
                  <c:v>1.0430134384361E-2</c:v>
                </c:pt>
                <c:pt idx="29">
                  <c:v>1.0384092861073758E-2</c:v>
                </c:pt>
                <c:pt idx="30">
                  <c:v>1.0301986639743731E-2</c:v>
                </c:pt>
                <c:pt idx="31">
                  <c:v>1.023500169221803E-2</c:v>
                </c:pt>
                <c:pt idx="32">
                  <c:v>1.0223602009013844E-2</c:v>
                </c:pt>
                <c:pt idx="33">
                  <c:v>1.0064856080970137E-2</c:v>
                </c:pt>
                <c:pt idx="34">
                  <c:v>9.9381648980611838E-3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89-4E3E-A06E-1E67FD404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07552"/>
        <c:axId val="1885810880"/>
      </c:scatterChart>
      <c:valAx>
        <c:axId val="18858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10880"/>
        <c:crosses val="autoZero"/>
        <c:crossBetween val="midCat"/>
      </c:valAx>
      <c:valAx>
        <c:axId val="18858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000239883547973E-2"/>
          <c:y val="1.2355359663093935E-2"/>
          <c:w val="0.88340516577211903"/>
          <c:h val="0.9230713913245555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Sheet1!$BB$46:$BB$52</c:f>
              <c:numCache>
                <c:formatCode>0.0000</c:formatCode>
                <c:ptCount val="7"/>
                <c:pt idx="0">
                  <c:v>0.16920814666172873</c:v>
                </c:pt>
                <c:pt idx="1">
                  <c:v>9.1579423670303334E-2</c:v>
                </c:pt>
                <c:pt idx="2">
                  <c:v>4.9989583864884411E-2</c:v>
                </c:pt>
                <c:pt idx="3">
                  <c:v>4.0491228743994613E-2</c:v>
                </c:pt>
                <c:pt idx="4" formatCode="General">
                  <c:v>8.5483622049423221E-3</c:v>
                </c:pt>
                <c:pt idx="5">
                  <c:v>1.4053578005956831E-2</c:v>
                </c:pt>
                <c:pt idx="6">
                  <c:v>8.3419741351186631E-3</c:v>
                </c:pt>
              </c:numCache>
            </c:numRef>
          </c:xVal>
          <c:yVal>
            <c:numRef>
              <c:f>Sheet1!$BE$46:$BE$52</c:f>
              <c:numCache>
                <c:formatCode>0.0000</c:formatCode>
                <c:ptCount val="7"/>
                <c:pt idx="0">
                  <c:v>2.7747819761681614E-2</c:v>
                </c:pt>
                <c:pt idx="1">
                  <c:v>2.9922694935569559E-2</c:v>
                </c:pt>
                <c:pt idx="2">
                  <c:v>1.3962918879715855E-2</c:v>
                </c:pt>
                <c:pt idx="3">
                  <c:v>5.4258253807893831E-3</c:v>
                </c:pt>
                <c:pt idx="4">
                  <c:v>6.2770425948111448E-3</c:v>
                </c:pt>
                <c:pt idx="5">
                  <c:v>1.6219567696458093E-2</c:v>
                </c:pt>
                <c:pt idx="6">
                  <c:v>2.2420142531354558E-2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C-4EDA-83E3-BF75B5A7C52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Sheet1!$BB$46:$BB$52</c:f>
              <c:numCache>
                <c:formatCode>0.0000</c:formatCode>
                <c:ptCount val="7"/>
                <c:pt idx="0">
                  <c:v>0.16920814666172873</c:v>
                </c:pt>
                <c:pt idx="1">
                  <c:v>9.1579423670303334E-2</c:v>
                </c:pt>
                <c:pt idx="2">
                  <c:v>4.9989583864884411E-2</c:v>
                </c:pt>
                <c:pt idx="3">
                  <c:v>4.0491228743994613E-2</c:v>
                </c:pt>
                <c:pt idx="4" formatCode="General">
                  <c:v>8.5483622049423221E-3</c:v>
                </c:pt>
                <c:pt idx="5">
                  <c:v>1.4053578005956831E-2</c:v>
                </c:pt>
                <c:pt idx="6">
                  <c:v>8.3419741351186631E-3</c:v>
                </c:pt>
              </c:numCache>
            </c:numRef>
          </c:xVal>
          <c:yVal>
            <c:numRef>
              <c:f>Sheet1!$BH$46:$BH$52</c:f>
              <c:numCache>
                <c:formatCode>0.0000</c:formatCode>
                <c:ptCount val="7"/>
                <c:pt idx="0">
                  <c:v>1.6905549997640504E-2</c:v>
                </c:pt>
                <c:pt idx="1">
                  <c:v>1.449019255961349E-2</c:v>
                </c:pt>
                <c:pt idx="2">
                  <c:v>1.31098005658604E-2</c:v>
                </c:pt>
                <c:pt idx="3">
                  <c:v>1.2654728735946643E-2</c:v>
                </c:pt>
                <c:pt idx="4">
                  <c:v>9.6829802195374688E-3</c:v>
                </c:pt>
                <c:pt idx="5">
                  <c:v>1.0560082721427467E-2</c:v>
                </c:pt>
                <c:pt idx="6">
                  <c:v>9.6414815646019038E-3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5C-4EDA-83E3-BF75B5A7C52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Sheet1!$BB$46:$BB$52</c:f>
              <c:numCache>
                <c:formatCode>0.0000</c:formatCode>
                <c:ptCount val="7"/>
                <c:pt idx="0">
                  <c:v>0.16920814666172873</c:v>
                </c:pt>
                <c:pt idx="1">
                  <c:v>9.1579423670303334E-2</c:v>
                </c:pt>
                <c:pt idx="2">
                  <c:v>4.9989583864884411E-2</c:v>
                </c:pt>
                <c:pt idx="3">
                  <c:v>4.0491228743994613E-2</c:v>
                </c:pt>
                <c:pt idx="4" formatCode="General">
                  <c:v>8.5483622049423221E-3</c:v>
                </c:pt>
                <c:pt idx="5">
                  <c:v>1.4053578005956831E-2</c:v>
                </c:pt>
                <c:pt idx="6">
                  <c:v>8.3419741351186631E-3</c:v>
                </c:pt>
              </c:numCache>
            </c:numRef>
          </c:xVal>
          <c:yVal>
            <c:numRef>
              <c:f>Sheet1!$CC$46:$CC$52</c:f>
              <c:numCache>
                <c:formatCode>General</c:formatCode>
                <c:ptCount val="7"/>
                <c:pt idx="0">
                  <c:v>3.7636768527957833E-3</c:v>
                </c:pt>
                <c:pt idx="1">
                  <c:v>3.664965452461779E-3</c:v>
                </c:pt>
                <c:pt idx="2">
                  <c:v>3.5545877599841586E-3</c:v>
                </c:pt>
                <c:pt idx="3">
                  <c:v>3.5130138682025608E-3</c:v>
                </c:pt>
                <c:pt idx="4">
                  <c:v>3.1548942719250624E-3</c:v>
                </c:pt>
                <c:pt idx="5">
                  <c:v>3.2701190305738895E-3</c:v>
                </c:pt>
                <c:pt idx="6">
                  <c:v>3.1485597579397938E-3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5C-4EDA-83E3-BF75B5A7C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07552"/>
        <c:axId val="1885810880"/>
      </c:scatterChart>
      <c:valAx>
        <c:axId val="18858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10880"/>
        <c:crosses val="autoZero"/>
        <c:crossBetween val="midCat"/>
      </c:valAx>
      <c:valAx>
        <c:axId val="18858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66426071741031"/>
          <c:y val="6.4814814814814811E-2"/>
          <c:w val="0.82373862642169726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Sheet1!$BB$2:$BB$37</c:f>
              <c:numCache>
                <c:formatCode>0.0000</c:formatCode>
                <c:ptCount val="36"/>
                <c:pt idx="0">
                  <c:v>0.17008614712712916</c:v>
                </c:pt>
                <c:pt idx="1">
                  <c:v>0.16833014619632833</c:v>
                </c:pt>
                <c:pt idx="2">
                  <c:v>9.2686238290771134E-2</c:v>
                </c:pt>
                <c:pt idx="3">
                  <c:v>9.0472609049835562E-2</c:v>
                </c:pt>
                <c:pt idx="4">
                  <c:v>5.2054198711636232E-2</c:v>
                </c:pt>
                <c:pt idx="5">
                  <c:v>4.9888954796143803E-2</c:v>
                </c:pt>
                <c:pt idx="6">
                  <c:v>4.8025598086873192E-2</c:v>
                </c:pt>
                <c:pt idx="7">
                  <c:v>4.5138294033295043E-2</c:v>
                </c:pt>
                <c:pt idx="8">
                  <c:v>4.038508301921994E-2</c:v>
                </c:pt>
                <c:pt idx="9">
                  <c:v>3.9324464677301031E-2</c:v>
                </c:pt>
                <c:pt idx="10">
                  <c:v>3.9156556944127494E-2</c:v>
                </c:pt>
                <c:pt idx="11">
                  <c:v>3.8451745046029551E-2</c:v>
                </c:pt>
                <c:pt idx="12">
                  <c:v>2.4344410033249671E-2</c:v>
                </c:pt>
                <c:pt idx="13">
                  <c:v>2.3804202759818618E-2</c:v>
                </c:pt>
                <c:pt idx="14">
                  <c:v>2.260898866527691E-2</c:v>
                </c:pt>
                <c:pt idx="15">
                  <c:v>2.2235575688050048E-2</c:v>
                </c:pt>
                <c:pt idx="16">
                  <c:v>2.1891642630769783E-2</c:v>
                </c:pt>
                <c:pt idx="17">
                  <c:v>2.165576915523388E-2</c:v>
                </c:pt>
                <c:pt idx="18">
                  <c:v>2.0502924902804007E-2</c:v>
                </c:pt>
                <c:pt idx="19">
                  <c:v>1.8103050837005343E-2</c:v>
                </c:pt>
                <c:pt idx="20">
                  <c:v>1.6936534935889661E-2</c:v>
                </c:pt>
                <c:pt idx="21">
                  <c:v>1.6765920283703981E-2</c:v>
                </c:pt>
                <c:pt idx="22">
                  <c:v>1.6159185250859145E-2</c:v>
                </c:pt>
                <c:pt idx="23">
                  <c:v>1.5829715581029143E-2</c:v>
                </c:pt>
                <c:pt idx="24">
                  <c:v>1.4693412705015474E-2</c:v>
                </c:pt>
                <c:pt idx="25">
                  <c:v>1.4175017326182111E-2</c:v>
                </c:pt>
                <c:pt idx="26">
                  <c:v>1.0685718324749904E-2</c:v>
                </c:pt>
                <c:pt idx="27">
                  <c:v>1.0199466763531602E-2</c:v>
                </c:pt>
                <c:pt idx="28">
                  <c:v>9.5507182582600571E-3</c:v>
                </c:pt>
                <c:pt idx="29">
                  <c:v>9.3126494770799841E-3</c:v>
                </c:pt>
                <c:pt idx="30">
                  <c:v>8.9005973755094184E-3</c:v>
                </c:pt>
                <c:pt idx="31">
                  <c:v>8.5759969027146589E-3</c:v>
                </c:pt>
                <c:pt idx="32">
                  <c:v>8.5217687472218268E-3</c:v>
                </c:pt>
                <c:pt idx="33">
                  <c:v>7.7963071920453255E-3</c:v>
                </c:pt>
                <c:pt idx="34">
                  <c:v>7.2555616404565296E-3</c:v>
                </c:pt>
                <c:pt idx="35">
                  <c:v>6.8221934876614961E-3</c:v>
                </c:pt>
              </c:numCache>
            </c:numRef>
          </c:xVal>
          <c:yVal>
            <c:numRef>
              <c:f>Sheet1!$BF$2:$BF$37</c:f>
              <c:numCache>
                <c:formatCode>0.0000</c:formatCode>
                <c:ptCount val="36"/>
                <c:pt idx="0">
                  <c:v>5.697142846654879E-2</c:v>
                </c:pt>
                <c:pt idx="1">
                  <c:v>3.9238804344677962E-2</c:v>
                </c:pt>
                <c:pt idx="2">
                  <c:v>0.20522859174358793</c:v>
                </c:pt>
                <c:pt idx="3">
                  <c:v>0.11961843719070184</c:v>
                </c:pt>
                <c:pt idx="4">
                  <c:v>5.8277797034816885E-2</c:v>
                </c:pt>
                <c:pt idx="5">
                  <c:v>5.5904596515619437E-2</c:v>
                </c:pt>
                <c:pt idx="6">
                  <c:v>0.1020758072156334</c:v>
                </c:pt>
                <c:pt idx="7">
                  <c:v>0.11062607157149089</c:v>
                </c:pt>
                <c:pt idx="8">
                  <c:v>7.8095397162937341E-2</c:v>
                </c:pt>
                <c:pt idx="9">
                  <c:v>6.1648873372749297E-2</c:v>
                </c:pt>
                <c:pt idx="10">
                  <c:v>9.9981581111068057E-2</c:v>
                </c:pt>
                <c:pt idx="11">
                  <c:v>6.061170287023137E-2</c:v>
                </c:pt>
                <c:pt idx="12">
                  <c:v>7.7703729379756295E-2</c:v>
                </c:pt>
                <c:pt idx="13">
                  <c:v>1.2620225689433917</c:v>
                </c:pt>
                <c:pt idx="14">
                  <c:v>1.904124422033613E-2</c:v>
                </c:pt>
                <c:pt idx="15">
                  <c:v>5.7461520418663717E-2</c:v>
                </c:pt>
                <c:pt idx="16">
                  <c:v>0.115268613444509</c:v>
                </c:pt>
                <c:pt idx="17">
                  <c:v>0.13124926247149693</c:v>
                </c:pt>
                <c:pt idx="18">
                  <c:v>1.11015344040055</c:v>
                </c:pt>
                <c:pt idx="19">
                  <c:v>0.14048312332781013</c:v>
                </c:pt>
                <c:pt idx="20">
                  <c:v>4.1205571192106438E-2</c:v>
                </c:pt>
                <c:pt idx="21">
                  <c:v>0.15598933069234705</c:v>
                </c:pt>
                <c:pt idx="22">
                  <c:v>3.8307680279108691E-2</c:v>
                </c:pt>
                <c:pt idx="23">
                  <c:v>6.2221887199330674E-2</c:v>
                </c:pt>
                <c:pt idx="24">
                  <c:v>4.4123305355492859E-2</c:v>
                </c:pt>
                <c:pt idx="25">
                  <c:v>4.1610484653655133E-2</c:v>
                </c:pt>
                <c:pt idx="26">
                  <c:v>1.1013996371403505</c:v>
                </c:pt>
                <c:pt idx="27">
                  <c:v>8.155892656171429E-2</c:v>
                </c:pt>
                <c:pt idx="28">
                  <c:v>1.9012813661944464E-2</c:v>
                </c:pt>
                <c:pt idx="29">
                  <c:v>0.81451404473502431</c:v>
                </c:pt>
                <c:pt idx="30">
                  <c:v>3.8732774188569762E-2</c:v>
                </c:pt>
                <c:pt idx="31">
                  <c:v>7.8872185501715319E-2</c:v>
                </c:pt>
                <c:pt idx="32">
                  <c:v>1.9137824580204795E-2</c:v>
                </c:pt>
                <c:pt idx="33">
                  <c:v>0.14362067273332627</c:v>
                </c:pt>
                <c:pt idx="34">
                  <c:v>3.9943945337984926E-2</c:v>
                </c:pt>
                <c:pt idx="35">
                  <c:v>0.14112908499042273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E-43DC-87FE-17D65D749D4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Sheet1!$BB$2:$BB$37</c:f>
              <c:numCache>
                <c:formatCode>0.0000</c:formatCode>
                <c:ptCount val="36"/>
                <c:pt idx="0">
                  <c:v>0.17008614712712916</c:v>
                </c:pt>
                <c:pt idx="1">
                  <c:v>0.16833014619632833</c:v>
                </c:pt>
                <c:pt idx="2">
                  <c:v>9.2686238290771134E-2</c:v>
                </c:pt>
                <c:pt idx="3">
                  <c:v>9.0472609049835562E-2</c:v>
                </c:pt>
                <c:pt idx="4">
                  <c:v>5.2054198711636232E-2</c:v>
                </c:pt>
                <c:pt idx="5">
                  <c:v>4.9888954796143803E-2</c:v>
                </c:pt>
                <c:pt idx="6">
                  <c:v>4.8025598086873192E-2</c:v>
                </c:pt>
                <c:pt idx="7">
                  <c:v>4.5138294033295043E-2</c:v>
                </c:pt>
                <c:pt idx="8">
                  <c:v>4.038508301921994E-2</c:v>
                </c:pt>
                <c:pt idx="9">
                  <c:v>3.9324464677301031E-2</c:v>
                </c:pt>
                <c:pt idx="10">
                  <c:v>3.9156556944127494E-2</c:v>
                </c:pt>
                <c:pt idx="11">
                  <c:v>3.8451745046029551E-2</c:v>
                </c:pt>
                <c:pt idx="12">
                  <c:v>2.4344410033249671E-2</c:v>
                </c:pt>
                <c:pt idx="13">
                  <c:v>2.3804202759818618E-2</c:v>
                </c:pt>
                <c:pt idx="14">
                  <c:v>2.260898866527691E-2</c:v>
                </c:pt>
                <c:pt idx="15">
                  <c:v>2.2235575688050048E-2</c:v>
                </c:pt>
                <c:pt idx="16">
                  <c:v>2.1891642630769783E-2</c:v>
                </c:pt>
                <c:pt idx="17">
                  <c:v>2.165576915523388E-2</c:v>
                </c:pt>
                <c:pt idx="18">
                  <c:v>2.0502924902804007E-2</c:v>
                </c:pt>
                <c:pt idx="19">
                  <c:v>1.8103050837005343E-2</c:v>
                </c:pt>
                <c:pt idx="20">
                  <c:v>1.6936534935889661E-2</c:v>
                </c:pt>
                <c:pt idx="21">
                  <c:v>1.6765920283703981E-2</c:v>
                </c:pt>
                <c:pt idx="22">
                  <c:v>1.6159185250859145E-2</c:v>
                </c:pt>
                <c:pt idx="23">
                  <c:v>1.5829715581029143E-2</c:v>
                </c:pt>
                <c:pt idx="24">
                  <c:v>1.4693412705015474E-2</c:v>
                </c:pt>
                <c:pt idx="25">
                  <c:v>1.4175017326182111E-2</c:v>
                </c:pt>
                <c:pt idx="26">
                  <c:v>1.0685718324749904E-2</c:v>
                </c:pt>
                <c:pt idx="27">
                  <c:v>1.0199466763531602E-2</c:v>
                </c:pt>
                <c:pt idx="28">
                  <c:v>9.5507182582600571E-3</c:v>
                </c:pt>
                <c:pt idx="29">
                  <c:v>9.3126494770799841E-3</c:v>
                </c:pt>
                <c:pt idx="30">
                  <c:v>8.9005973755094184E-3</c:v>
                </c:pt>
                <c:pt idx="31">
                  <c:v>8.5759969027146589E-3</c:v>
                </c:pt>
                <c:pt idx="32">
                  <c:v>8.5217687472218268E-3</c:v>
                </c:pt>
                <c:pt idx="33">
                  <c:v>7.7963071920453255E-3</c:v>
                </c:pt>
                <c:pt idx="34">
                  <c:v>7.2555616404565296E-3</c:v>
                </c:pt>
                <c:pt idx="35">
                  <c:v>6.8221934876614961E-3</c:v>
                </c:pt>
              </c:numCache>
            </c:numRef>
          </c:xVal>
          <c:yVal>
            <c:numRef>
              <c:f>Sheet1!$CD$2:$CD$36</c:f>
              <c:numCache>
                <c:formatCode>General</c:formatCode>
                <c:ptCount val="35"/>
                <c:pt idx="0">
                  <c:v>8.2688359488515981E-2</c:v>
                </c:pt>
                <c:pt idx="1">
                  <c:v>8.261060367779198E-2</c:v>
                </c:pt>
                <c:pt idx="2">
                  <c:v>7.8174047628274942E-2</c:v>
                </c:pt>
                <c:pt idx="3">
                  <c:v>7.7995893206720832E-2</c:v>
                </c:pt>
                <c:pt idx="4">
                  <c:v>7.3961209483965798E-2</c:v>
                </c:pt>
                <c:pt idx="5">
                  <c:v>7.3654435479851371E-2</c:v>
                </c:pt>
                <c:pt idx="6">
                  <c:v>7.3380011165305514E-2</c:v>
                </c:pt>
                <c:pt idx="7">
                  <c:v>7.2933899543526554E-2</c:v>
                </c:pt>
                <c:pt idx="8">
                  <c:v>7.2136119393241327E-2</c:v>
                </c:pt>
                <c:pt idx="9">
                  <c:v>7.1945850892668431E-2</c:v>
                </c:pt>
                <c:pt idx="10">
                  <c:v>7.1915279360717052E-2</c:v>
                </c:pt>
                <c:pt idx="11">
                  <c:v>7.1785566920632371E-2</c:v>
                </c:pt>
                <c:pt idx="12">
                  <c:v>6.8555378212695028E-2</c:v>
                </c:pt>
                <c:pt idx="13">
                  <c:v>0</c:v>
                </c:pt>
                <c:pt idx="14">
                  <c:v>6.8039192416614325E-2</c:v>
                </c:pt>
                <c:pt idx="15">
                  <c:v>6.7923208014302267E-2</c:v>
                </c:pt>
                <c:pt idx="16">
                  <c:v>6.7814730069996443E-2</c:v>
                </c:pt>
                <c:pt idx="17">
                  <c:v>6.7739394021622809E-2</c:v>
                </c:pt>
                <c:pt idx="18">
                  <c:v>0</c:v>
                </c:pt>
                <c:pt idx="19">
                  <c:v>6.6499177048555597E-2</c:v>
                </c:pt>
                <c:pt idx="20">
                  <c:v>6.604107196705726E-2</c:v>
                </c:pt>
                <c:pt idx="21">
                  <c:v>6.5971575950163966E-2</c:v>
                </c:pt>
                <c:pt idx="22">
                  <c:v>6.5718888044691712E-2</c:v>
                </c:pt>
                <c:pt idx="23">
                  <c:v>6.5577883395900136E-2</c:v>
                </c:pt>
                <c:pt idx="24">
                  <c:v>6.5069299355689808E-2</c:v>
                </c:pt>
                <c:pt idx="25">
                  <c:v>6.4824795559536491E-2</c:v>
                </c:pt>
                <c:pt idx="26">
                  <c:v>0</c:v>
                </c:pt>
                <c:pt idx="27">
                  <c:v>6.2606879590735215E-2</c:v>
                </c:pt>
                <c:pt idx="28">
                  <c:v>6.2169035963123384E-2</c:v>
                </c:pt>
                <c:pt idx="29">
                  <c:v>0</c:v>
                </c:pt>
                <c:pt idx="30">
                  <c:v>6.1701243453896923E-2</c:v>
                </c:pt>
                <c:pt idx="31">
                  <c:v>6.1455518242351438E-2</c:v>
                </c:pt>
                <c:pt idx="32">
                  <c:v>6.1413617186488266E-2</c:v>
                </c:pt>
                <c:pt idx="33">
                  <c:v>6.0827597062631661E-2</c:v>
                </c:pt>
                <c:pt idx="34">
                  <c:v>6.0356483587436713E-2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E-43DC-87FE-17D65D749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07552"/>
        <c:axId val="1885810880"/>
      </c:scatterChart>
      <c:valAx>
        <c:axId val="18858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10880"/>
        <c:crosses val="autoZero"/>
        <c:crossBetween val="midCat"/>
      </c:valAx>
      <c:valAx>
        <c:axId val="1885810880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0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2292927</xdr:colOff>
      <xdr:row>11</xdr:row>
      <xdr:rowOff>34636</xdr:rowOff>
    </xdr:from>
    <xdr:to>
      <xdr:col>77</xdr:col>
      <xdr:colOff>263236</xdr:colOff>
      <xdr:row>27</xdr:row>
      <xdr:rowOff>166254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E728F9-6D8B-160F-469E-9679F84F8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746411</xdr:colOff>
      <xdr:row>62</xdr:row>
      <xdr:rowOff>116030</xdr:rowOff>
    </xdr:from>
    <xdr:to>
      <xdr:col>59</xdr:col>
      <xdr:colOff>420830</xdr:colOff>
      <xdr:row>92</xdr:row>
      <xdr:rowOff>57151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C8D3E2-E1F1-4958-9355-5CB8A6670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77</xdr:col>
      <xdr:colOff>287482</xdr:colOff>
      <xdr:row>25</xdr:row>
      <xdr:rowOff>136817</xdr:rowOff>
    </xdr:from>
    <xdr:to>
      <xdr:col>82</xdr:col>
      <xdr:colOff>1080655</xdr:colOff>
      <xdr:row>44</xdr:row>
      <xdr:rowOff>32908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32FE2-4526-420A-BDC2-BFEAF03D3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5CA5-CD1A-41C6-9D18-4E4FEF933726}">
  <dimension ref="A1:CS64"/>
  <sheetViews>
    <sheetView tabSelected="1" topLeftCell="AY1" zoomScale="55" zoomScaleNormal="55" workbookViewId="0">
      <selection activeCell="BE47" sqref="BE47"/>
    </sheetView>
  </sheetViews>
  <sheetFormatPr defaultRowHeight="14.4" x14ac:dyDescent="0.3"/>
  <cols>
    <col min="1" max="1" width="18.77734375" customWidth="1"/>
    <col min="3" max="3" width="14.6640625" bestFit="1" customWidth="1"/>
    <col min="14" max="16" width="14.5546875" customWidth="1"/>
    <col min="35" max="35" width="16.21875" customWidth="1"/>
    <col min="36" max="36" width="17.33203125" customWidth="1"/>
    <col min="40" max="40" width="10.33203125" customWidth="1"/>
    <col min="48" max="48" width="20.44140625" customWidth="1"/>
    <col min="49" max="49" width="18.88671875" customWidth="1"/>
    <col min="50" max="53" width="13.44140625" customWidth="1"/>
    <col min="54" max="54" width="12.6640625" customWidth="1"/>
    <col min="55" max="55" width="15.21875" customWidth="1"/>
    <col min="56" max="56" width="10.33203125" bestFit="1" customWidth="1"/>
    <col min="57" max="57" width="13.88671875" customWidth="1"/>
    <col min="58" max="58" width="13.33203125" customWidth="1"/>
    <col min="59" max="59" width="26.88671875" customWidth="1"/>
    <col min="60" max="60" width="17.6640625" customWidth="1"/>
    <col min="61" max="61" width="15.21875" customWidth="1"/>
    <col min="62" max="63" width="21.44140625" customWidth="1"/>
    <col min="64" max="64" width="15.21875" customWidth="1"/>
    <col min="65" max="65" width="22.6640625" customWidth="1"/>
    <col min="66" max="66" width="25.21875" customWidth="1"/>
    <col min="67" max="67" width="22.6640625" customWidth="1"/>
    <col min="68" max="69" width="33.88671875" customWidth="1"/>
    <col min="81" max="81" width="27" customWidth="1"/>
    <col min="82" max="82" width="20.77734375" customWidth="1"/>
    <col min="83" max="83" width="17.5546875" customWidth="1"/>
    <col min="84" max="87" width="26.6640625" customWidth="1"/>
    <col min="93" max="93" width="13.44140625" bestFit="1" customWidth="1"/>
  </cols>
  <sheetData>
    <row r="1" spans="1:97" x14ac:dyDescent="0.3">
      <c r="A1" t="s">
        <v>41</v>
      </c>
      <c r="B1" t="s">
        <v>36</v>
      </c>
      <c r="C1" t="s">
        <v>37</v>
      </c>
      <c r="D1" t="s">
        <v>2</v>
      </c>
      <c r="E1" t="s">
        <v>3</v>
      </c>
      <c r="F1" t="s">
        <v>0</v>
      </c>
      <c r="G1" t="s">
        <v>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33</v>
      </c>
      <c r="O1" t="s">
        <v>34</v>
      </c>
      <c r="P1" t="s">
        <v>35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6</v>
      </c>
      <c r="X1" t="s">
        <v>7</v>
      </c>
      <c r="Y1" t="s">
        <v>8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6</v>
      </c>
      <c r="AG1" t="s">
        <v>7</v>
      </c>
      <c r="AH1" t="s">
        <v>8</v>
      </c>
      <c r="AI1" t="s">
        <v>10</v>
      </c>
      <c r="AJ1" t="s">
        <v>9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78</v>
      </c>
      <c r="AQ1" t="s">
        <v>18</v>
      </c>
      <c r="AR1" t="s">
        <v>19</v>
      </c>
      <c r="AS1" t="s">
        <v>38</v>
      </c>
      <c r="AT1" t="s">
        <v>39</v>
      </c>
      <c r="AU1" t="s">
        <v>40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16</v>
      </c>
      <c r="BC1" t="s">
        <v>17</v>
      </c>
      <c r="BD1" t="s">
        <v>20</v>
      </c>
      <c r="BE1" t="s">
        <v>56</v>
      </c>
      <c r="BF1" t="s">
        <v>57</v>
      </c>
      <c r="BG1" t="s">
        <v>62</v>
      </c>
      <c r="BH1" t="s">
        <v>60</v>
      </c>
      <c r="BI1" t="s">
        <v>54</v>
      </c>
      <c r="BJ1" t="s">
        <v>58</v>
      </c>
      <c r="BK1" t="s">
        <v>59</v>
      </c>
      <c r="BL1" t="s">
        <v>55</v>
      </c>
      <c r="BM1" t="s">
        <v>61</v>
      </c>
      <c r="BN1" t="s">
        <v>63</v>
      </c>
      <c r="BO1" t="s">
        <v>64</v>
      </c>
      <c r="BP1" t="s">
        <v>65</v>
      </c>
      <c r="BQ1" t="s">
        <v>66</v>
      </c>
      <c r="BR1" t="s">
        <v>44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C1" t="s">
        <v>70</v>
      </c>
      <c r="CD1" t="s">
        <v>76</v>
      </c>
      <c r="CE1" t="s">
        <v>77</v>
      </c>
      <c r="CF1" t="s">
        <v>72</v>
      </c>
      <c r="CG1" t="s">
        <v>79</v>
      </c>
      <c r="CH1" t="s">
        <v>71</v>
      </c>
      <c r="CI1" t="s">
        <v>80</v>
      </c>
      <c r="CJ1" t="s">
        <v>44</v>
      </c>
      <c r="CK1" t="s">
        <v>45</v>
      </c>
      <c r="CL1" t="s">
        <v>46</v>
      </c>
      <c r="CM1" t="s">
        <v>47</v>
      </c>
      <c r="CN1" t="s">
        <v>48</v>
      </c>
      <c r="CO1" t="s">
        <v>67</v>
      </c>
      <c r="CP1" t="s">
        <v>68</v>
      </c>
      <c r="CQ1" t="s">
        <v>69</v>
      </c>
    </row>
    <row r="2" spans="1:97" x14ac:dyDescent="0.3">
      <c r="A2" t="s">
        <v>43</v>
      </c>
      <c r="B2">
        <v>60</v>
      </c>
      <c r="C2">
        <v>59</v>
      </c>
      <c r="D2">
        <v>50.4</v>
      </c>
      <c r="E2">
        <v>50.1</v>
      </c>
      <c r="F2">
        <v>18.3</v>
      </c>
      <c r="G2">
        <v>18.399999999999999</v>
      </c>
      <c r="N2">
        <v>0.185</v>
      </c>
      <c r="O2">
        <v>0.185</v>
      </c>
      <c r="P2">
        <v>0.22</v>
      </c>
      <c r="Q2">
        <v>0.67849999999999999</v>
      </c>
      <c r="R2">
        <v>0.51900000000000002</v>
      </c>
      <c r="S2">
        <v>0.504</v>
      </c>
      <c r="T2">
        <v>10.16</v>
      </c>
      <c r="U2">
        <v>13.95</v>
      </c>
      <c r="V2">
        <v>13.35</v>
      </c>
      <c r="W2">
        <f t="shared" ref="W2:Y5" si="0">(Q2-N2)/T2</f>
        <v>4.8572834645669291E-2</v>
      </c>
      <c r="X2">
        <f t="shared" si="0"/>
        <v>2.3942652329749108E-2</v>
      </c>
      <c r="Y2">
        <f t="shared" si="0"/>
        <v>2.1273408239700378E-2</v>
      </c>
      <c r="AF2" t="e">
        <f>(Z2-N2)/AC2</f>
        <v>#DIV/0!</v>
      </c>
      <c r="AI2">
        <f>((B2-E2)-(C2-D2))/LN((B2-E2)/(C2-D2))</f>
        <v>9.2347546745381717</v>
      </c>
      <c r="AJ2">
        <f>((D2-G2)-(E2-F2))/LN((D2-G2)/(E2-F2))</f>
        <v>31.899895506518124</v>
      </c>
      <c r="AK2">
        <f>ABS(W2*4200*(G2-F2))</f>
        <v>20.400590551180667</v>
      </c>
      <c r="AL2">
        <f>ABS(X2*4200*(E2-D2))</f>
        <v>30.167741935483591</v>
      </c>
      <c r="AM2">
        <f t="shared" ref="AM2:AM37" si="1">ABS(Y2*4200*(C2-B2))</f>
        <v>89.348314606741582</v>
      </c>
      <c r="AP2">
        <f>0.603</f>
        <v>0.60299999999999998</v>
      </c>
      <c r="AQ2">
        <f>1.014</f>
        <v>1.014</v>
      </c>
      <c r="AR2">
        <f>1.568</f>
        <v>1.5680000000000001</v>
      </c>
      <c r="AS2">
        <f>0.841</f>
        <v>0.84099999999999997</v>
      </c>
      <c r="AT2">
        <f>1.314</f>
        <v>1.3140000000000001</v>
      </c>
      <c r="AU2">
        <f>1.9</f>
        <v>1.9</v>
      </c>
      <c r="AV2">
        <f>PI()*AP2*24</f>
        <v>45.465128882751486</v>
      </c>
      <c r="AW2">
        <f t="shared" ref="AW2:AW37" si="2">PI()*AQ2*18</f>
        <v>57.340349113320904</v>
      </c>
      <c r="AX2">
        <f t="shared" ref="AX2:AX37" si="3">PI()*AR2*12</f>
        <v>59.112207369945551</v>
      </c>
      <c r="AY2">
        <f t="shared" ref="AY2:AY37" si="4">PI()*(AP2^2)/4</f>
        <v>0.28557784079478277</v>
      </c>
      <c r="AZ2">
        <f t="shared" ref="AZ2:AZ37" si="5">PI()*((AQ2^2)/4-(AS2^2)/4)</f>
        <v>0.25204605160669225</v>
      </c>
      <c r="BA2">
        <f t="shared" ref="BA2:BA37" si="6">PI()*((AR2^2)/4-(AT2^2)/4)</f>
        <v>0.57493344675550739</v>
      </c>
      <c r="BB2" s="5">
        <f>W2/AY2</f>
        <v>0.17008614712712916</v>
      </c>
      <c r="BC2" s="6">
        <f t="shared" ref="BC2:BC27" si="7">X2/AZ2</f>
        <v>9.4993165642248023E-2</v>
      </c>
      <c r="BD2" s="6">
        <f t="shared" ref="BD2:BD27" si="8">Y2/BA2</f>
        <v>3.7001514453110215E-2</v>
      </c>
      <c r="BE2" s="5">
        <f>AK2/(AV2*AJ2)</f>
        <v>1.4066143784015316E-2</v>
      </c>
      <c r="BF2" s="6">
        <f>AL2/(AW2*AI2)</f>
        <v>5.697142846654879E-2</v>
      </c>
      <c r="BG2" s="6">
        <f t="shared" ref="BG2:BG37" si="9">AM2/(AX2*AK2)</f>
        <v>7.4091169191935799E-2</v>
      </c>
      <c r="BH2" s="6">
        <f>(1/($BR$2/(BB2^$BS$2) +$BT$2 + $BU$2/(BC2^$BV$2)))*$BS$6</f>
        <v>1.6919536957964589E-2</v>
      </c>
      <c r="BI2" s="6">
        <f t="shared" ref="BI2:BI37" si="10">1/(1/(BH2*AS2/AP2))</f>
        <v>2.3597563153645473E-2</v>
      </c>
      <c r="BJ2" s="6">
        <f t="shared" ref="BJ2:BJ37" si="11">1/(1/(BI2*AQ2/AS2) )</f>
        <v>2.8451758665631998E-2</v>
      </c>
      <c r="BK2" s="6">
        <f t="shared" ref="BK2:BK37" si="12">1/($BW$2/(BC2^$BX$2) +$BY$2 + $BZ$2/(BD2^$CA$2))</f>
        <v>9.3764515910264353E-3</v>
      </c>
      <c r="BL2" s="6">
        <f t="shared" ref="BL2:BL37" si="13">1/(1/(BK2*AT2/AQ2))</f>
        <v>1.215054969488041E-2</v>
      </c>
      <c r="BM2" s="6">
        <f t="shared" ref="BM2:BM37" si="14">1/(1/(BL2*AR2/AT2))</f>
        <v>1.4499286089476775E-2</v>
      </c>
      <c r="BN2" s="6">
        <f>BH2-BE2</f>
        <v>2.8533931739492726E-3</v>
      </c>
      <c r="BO2" s="6">
        <f t="shared" ref="BO2:BO37" si="15">BJ2-BF2</f>
        <v>-2.8519669800916792E-2</v>
      </c>
      <c r="BP2" s="6">
        <f t="shared" ref="BP2:BP37" si="16">BK2-BF2</f>
        <v>-4.7594976875522353E-2</v>
      </c>
      <c r="BQ2" s="6">
        <f t="shared" ref="BQ2:BQ37" si="17">BM2-BG2</f>
        <v>-5.9591883102459026E-2</v>
      </c>
      <c r="BR2">
        <v>35</v>
      </c>
      <c r="BS2">
        <v>0.2</v>
      </c>
      <c r="BT2">
        <v>10.647261247199555</v>
      </c>
      <c r="BU2">
        <v>9.7231643154949993E-3</v>
      </c>
      <c r="BV2">
        <v>2.2429959122370202</v>
      </c>
      <c r="BW2">
        <v>43.374128021093114</v>
      </c>
      <c r="BX2">
        <v>0.2356625946209564</v>
      </c>
      <c r="BY2">
        <v>11.006766301296748</v>
      </c>
      <c r="BZ2">
        <v>9.7586334541358427E-3</v>
      </c>
      <c r="CA2">
        <v>2.3145866196144187</v>
      </c>
      <c r="CC2" s="2">
        <f>(1/($CJ$2/(BB2^$CK$2) +$CL$2 + $CM$2/(BC2^$CN$2) + $CO$2 +$CP$2/(BD2^$CQ$2)))*$CJ$6</f>
        <v>8.381835187964027E-3</v>
      </c>
      <c r="CD2">
        <f>1/((($CM$3/(CE2^$CN$3)+$CO$3+$CP$3/(BD2^$CQ$3))))*$CJ$7</f>
        <v>8.2688359488515981E-2</v>
      </c>
      <c r="CE2">
        <f>(1/($BR$2/(BB2^$BS$2) +$BT$2 + $BU$2/(BC2^$BV$2)))*$BS$6</f>
        <v>1.6919536957964589E-2</v>
      </c>
      <c r="CF2" s="6">
        <f>CE2-BE2</f>
        <v>2.8533931739492726E-3</v>
      </c>
      <c r="CG2" s="6">
        <f>(ABS(CF2)/CE2)</f>
        <v>0.16864487373610337</v>
      </c>
      <c r="CH2" s="6">
        <f>CD2-BF2</f>
        <v>2.571693102196719E-2</v>
      </c>
      <c r="CI2" s="6">
        <f>(ABS(CH2)/CD2)</f>
        <v>0.31101029432732713</v>
      </c>
      <c r="CJ2">
        <v>20.766780919435799</v>
      </c>
      <c r="CK2">
        <v>0.3</v>
      </c>
      <c r="CL2">
        <v>1.1731082022315713</v>
      </c>
      <c r="CM2">
        <v>2.0492737851098113</v>
      </c>
      <c r="CN2">
        <v>1.9895961480874598</v>
      </c>
      <c r="CO2">
        <v>1.1731082019758545</v>
      </c>
      <c r="CP2">
        <v>1.2231388723148642</v>
      </c>
      <c r="CQ2">
        <v>0.50004466019238647</v>
      </c>
      <c r="CS2" s="2">
        <v>1.4066143784015316E-2</v>
      </c>
    </row>
    <row r="3" spans="1:97" x14ac:dyDescent="0.3">
      <c r="A3" t="s">
        <v>43</v>
      </c>
      <c r="B3">
        <v>60.4</v>
      </c>
      <c r="C3">
        <v>59.1</v>
      </c>
      <c r="D3">
        <v>50.7</v>
      </c>
      <c r="E3">
        <v>50.9</v>
      </c>
      <c r="F3">
        <v>18.2</v>
      </c>
      <c r="G3">
        <v>18.5</v>
      </c>
      <c r="N3">
        <v>0.185</v>
      </c>
      <c r="O3">
        <v>0.185</v>
      </c>
      <c r="P3">
        <v>0.22</v>
      </c>
      <c r="Q3">
        <v>0.6835</v>
      </c>
      <c r="R3">
        <v>0.51900000000000002</v>
      </c>
      <c r="S3">
        <v>0.504</v>
      </c>
      <c r="T3">
        <v>10.37</v>
      </c>
      <c r="U3">
        <v>13.95</v>
      </c>
      <c r="V3">
        <v>13.35</v>
      </c>
      <c r="W3">
        <f t="shared" si="0"/>
        <v>4.8071359691417556E-2</v>
      </c>
      <c r="X3">
        <f t="shared" si="0"/>
        <v>2.3942652329749108E-2</v>
      </c>
      <c r="Y3">
        <f t="shared" si="0"/>
        <v>2.1273408239700378E-2</v>
      </c>
      <c r="AF3" t="e">
        <f>(Z3-N3)/AC3</f>
        <v>#DIV/0!</v>
      </c>
      <c r="AI3">
        <f t="shared" ref="AI3:AI37" si="18">((B3-E3)-(C3-D3))/LN((B3-E3)/(C3-D3))</f>
        <v>8.9387223376312441</v>
      </c>
      <c r="AJ3">
        <f t="shared" ref="AJ3:AJ37" si="19">((D3-G3)-(E3-F3))/LN((D3-G3)/(E3-F3))</f>
        <v>32.449357976484215</v>
      </c>
      <c r="AK3">
        <f t="shared" ref="AK3:AK37" si="20">ABS(W3*4200*(G3-F3))</f>
        <v>60.569913211186261</v>
      </c>
      <c r="AL3">
        <f t="shared" ref="AL3:AL37" si="21">ABS(X3*4200*(E3-D3))</f>
        <v>20.111827956988822</v>
      </c>
      <c r="AM3">
        <f t="shared" si="1"/>
        <v>116.15280898876381</v>
      </c>
      <c r="AP3">
        <f t="shared" ref="AP3:AP52" si="22">0.603</f>
        <v>0.60299999999999998</v>
      </c>
      <c r="AQ3">
        <f t="shared" ref="AQ3:AQ52" si="23">1.014</f>
        <v>1.014</v>
      </c>
      <c r="AR3">
        <f t="shared" ref="AR3:AR52" si="24">1.568</f>
        <v>1.5680000000000001</v>
      </c>
      <c r="AS3">
        <f t="shared" ref="AS3:AS52" si="25">0.841</f>
        <v>0.84099999999999997</v>
      </c>
      <c r="AT3">
        <f t="shared" ref="AT3:AT52" si="26">1.314</f>
        <v>1.3140000000000001</v>
      </c>
      <c r="AU3">
        <f t="shared" ref="AU3:AU52" si="27">1.9</f>
        <v>1.9</v>
      </c>
      <c r="AV3">
        <f t="shared" ref="AV3:AV37" si="28">PI()*AP3*24</f>
        <v>45.465128882751486</v>
      </c>
      <c r="AW3">
        <f t="shared" si="2"/>
        <v>57.340349113320904</v>
      </c>
      <c r="AX3">
        <f t="shared" si="3"/>
        <v>59.112207369945551</v>
      </c>
      <c r="AY3">
        <f t="shared" si="4"/>
        <v>0.28557784079478277</v>
      </c>
      <c r="AZ3">
        <f t="shared" si="5"/>
        <v>0.25204605160669225</v>
      </c>
      <c r="BA3">
        <f t="shared" si="6"/>
        <v>0.57493344675550739</v>
      </c>
      <c r="BB3" s="5">
        <f t="shared" ref="BB3:BB31" si="29">W3/AY3</f>
        <v>0.16833014619632833</v>
      </c>
      <c r="BC3" s="6">
        <f t="shared" si="7"/>
        <v>9.4993165642248023E-2</v>
      </c>
      <c r="BD3" s="6">
        <f t="shared" si="8"/>
        <v>3.7001514453110215E-2</v>
      </c>
      <c r="BE3" s="5">
        <f>AK3/(AV3*AJ3)</f>
        <v>4.1055601216148055E-2</v>
      </c>
      <c r="BF3" s="6">
        <f t="shared" ref="BF3:BF20" si="30">AL3/(AW3*AI3)</f>
        <v>3.9238804344677962E-2</v>
      </c>
      <c r="BG3" s="6">
        <f t="shared" si="9"/>
        <v>3.2441101263174905E-2</v>
      </c>
      <c r="BH3" s="6">
        <f>(1/($BR$2/(BB3^$BS$2) +$BT$2 + $BU$2/(BC3^$BV$2)))*$BS$6</f>
        <v>1.6891498996077493E-2</v>
      </c>
      <c r="BI3" s="6">
        <f t="shared" si="10"/>
        <v>2.3558458798841077E-2</v>
      </c>
      <c r="BJ3" s="6">
        <f t="shared" si="11"/>
        <v>2.8404610252110409E-2</v>
      </c>
      <c r="BK3" s="6">
        <f t="shared" si="12"/>
        <v>9.3764515910264353E-3</v>
      </c>
      <c r="BL3" s="6">
        <f t="shared" si="13"/>
        <v>1.215054969488041E-2</v>
      </c>
      <c r="BM3" s="6">
        <f t="shared" si="14"/>
        <v>1.4499286089476775E-2</v>
      </c>
      <c r="BN3" s="6">
        <f>BH3-BE3</f>
        <v>-2.4164102220070562E-2</v>
      </c>
      <c r="BO3" s="6">
        <f t="shared" si="15"/>
        <v>-1.0834194092567553E-2</v>
      </c>
      <c r="BP3" s="6">
        <f t="shared" si="16"/>
        <v>-2.9862352753651525E-2</v>
      </c>
      <c r="BQ3" s="6">
        <f t="shared" si="17"/>
        <v>-1.7941815173698132E-2</v>
      </c>
      <c r="CC3" s="2">
        <f t="shared" ref="CC3:CC37" si="31">(1/($CJ$2/(BB3^$CK$2) +$CL$2 + $CM$2/(BC3^$CN$2) + $CO$2 +$CP$2/(BD3^$CQ$2)))*$CJ$6</f>
        <v>8.3783603507370692E-3</v>
      </c>
      <c r="CD3">
        <f t="shared" ref="CD3:CD37" si="32">1/((($CM$3/(CE3^$CN$3)+$CO$3+$CP$3/(BD3^$CQ$3))))*$CJ$7</f>
        <v>8.261060367779198E-2</v>
      </c>
      <c r="CE3">
        <f>(1/($BR$2/(BB3^$BS$2) +$BT$2 + $BU$2/(BC3^$BV$2)))*$BS$6</f>
        <v>1.6891498996077493E-2</v>
      </c>
      <c r="CF3" s="6">
        <f t="shared" ref="CF3:CF37" si="33">CE3-BE3</f>
        <v>-2.4164102220070562E-2</v>
      </c>
      <c r="CG3" s="6">
        <f t="shared" ref="CG3:CG37" si="34">(ABS(CF3)/CE3)</f>
        <v>1.4305481251653211</v>
      </c>
      <c r="CH3" s="6">
        <f t="shared" ref="CH2:CI5" si="35">CD3-BF3</f>
        <v>4.3371799333114018E-2</v>
      </c>
      <c r="CI3" s="6">
        <f t="shared" ref="CI3:CI37" si="36">(ABS(CH3)/CD3)</f>
        <v>0.52501491820926571</v>
      </c>
      <c r="CJ3">
        <v>0.2</v>
      </c>
      <c r="CK3">
        <v>1</v>
      </c>
      <c r="CL3">
        <v>1</v>
      </c>
      <c r="CM3">
        <v>0.44887002014278998</v>
      </c>
      <c r="CN3">
        <v>0.74166366169190001</v>
      </c>
      <c r="CO3">
        <v>2.4004172801000001</v>
      </c>
      <c r="CP3">
        <v>0.24873539979706999</v>
      </c>
      <c r="CQ3">
        <v>0.17638042736500001</v>
      </c>
      <c r="CS3" s="2">
        <v>4.1055601216148055E-2</v>
      </c>
    </row>
    <row r="4" spans="1:97" x14ac:dyDescent="0.3">
      <c r="A4" t="s">
        <v>43</v>
      </c>
      <c r="B4">
        <v>60.4</v>
      </c>
      <c r="C4">
        <v>58.7</v>
      </c>
      <c r="D4">
        <v>50.5</v>
      </c>
      <c r="E4">
        <v>51.5</v>
      </c>
      <c r="F4">
        <v>18.5</v>
      </c>
      <c r="G4">
        <v>18.899999999999999</v>
      </c>
      <c r="N4">
        <v>0.185</v>
      </c>
      <c r="O4">
        <v>0.185</v>
      </c>
      <c r="P4">
        <v>0.22</v>
      </c>
      <c r="Q4">
        <v>0.72099999999999997</v>
      </c>
      <c r="R4">
        <v>0.51900000000000002</v>
      </c>
      <c r="S4">
        <v>0.504</v>
      </c>
      <c r="T4">
        <v>20.25</v>
      </c>
      <c r="U4">
        <v>13.95</v>
      </c>
      <c r="V4">
        <v>13.35</v>
      </c>
      <c r="W4">
        <f t="shared" si="0"/>
        <v>2.6469135802469138E-2</v>
      </c>
      <c r="X4">
        <f t="shared" si="0"/>
        <v>2.3942652329749108E-2</v>
      </c>
      <c r="Y4">
        <f t="shared" si="0"/>
        <v>2.1273408239700378E-2</v>
      </c>
      <c r="AF4" t="e">
        <f>(Z4-N4)/AC4</f>
        <v>#DIV/0!</v>
      </c>
      <c r="AI4">
        <f t="shared" si="18"/>
        <v>8.5452220355325039</v>
      </c>
      <c r="AJ4">
        <f t="shared" si="19"/>
        <v>32.2949426069653</v>
      </c>
      <c r="AK4">
        <f t="shared" si="20"/>
        <v>44.468148148147996</v>
      </c>
      <c r="AL4">
        <f t="shared" si="21"/>
        <v>100.55913978494625</v>
      </c>
      <c r="AM4">
        <f t="shared" si="1"/>
        <v>151.89213483146031</v>
      </c>
      <c r="AP4">
        <f t="shared" si="22"/>
        <v>0.60299999999999998</v>
      </c>
      <c r="AQ4">
        <f t="shared" si="23"/>
        <v>1.014</v>
      </c>
      <c r="AR4">
        <f t="shared" si="24"/>
        <v>1.5680000000000001</v>
      </c>
      <c r="AS4">
        <f t="shared" si="25"/>
        <v>0.84099999999999997</v>
      </c>
      <c r="AT4">
        <f t="shared" si="26"/>
        <v>1.3140000000000001</v>
      </c>
      <c r="AU4">
        <f t="shared" si="27"/>
        <v>1.9</v>
      </c>
      <c r="AV4">
        <f t="shared" si="28"/>
        <v>45.465128882751486</v>
      </c>
      <c r="AW4">
        <f t="shared" si="2"/>
        <v>57.340349113320904</v>
      </c>
      <c r="AX4">
        <f t="shared" si="3"/>
        <v>59.112207369945551</v>
      </c>
      <c r="AY4">
        <f t="shared" si="4"/>
        <v>0.28557784079478277</v>
      </c>
      <c r="AZ4">
        <f t="shared" si="5"/>
        <v>0.25204605160669225</v>
      </c>
      <c r="BA4">
        <f t="shared" si="6"/>
        <v>0.57493344675550739</v>
      </c>
      <c r="BB4" s="5">
        <f t="shared" si="29"/>
        <v>9.2686238290771134E-2</v>
      </c>
      <c r="BC4" s="6">
        <f t="shared" si="7"/>
        <v>9.4993165642248023E-2</v>
      </c>
      <c r="BD4" s="6">
        <f t="shared" si="8"/>
        <v>3.7001514453110215E-2</v>
      </c>
      <c r="BE4" s="5">
        <f>AK4/(AV4*AJ4)</f>
        <v>3.0285594294643853E-2</v>
      </c>
      <c r="BF4" s="6">
        <f t="shared" si="30"/>
        <v>0.20522859174358793</v>
      </c>
      <c r="BG4" s="6">
        <f t="shared" si="9"/>
        <v>5.7784194697795097E-2</v>
      </c>
      <c r="BH4" s="6">
        <f t="shared" ref="BH4:BH37" si="37">(1/($BR$2/(BB4^$BS$2) +$BT$2 + $BU$2/(BC4^$BV$2)))*$BS$6</f>
        <v>1.533769914997858E-2</v>
      </c>
      <c r="BI4" s="6">
        <f t="shared" si="10"/>
        <v>2.1391384718295166E-2</v>
      </c>
      <c r="BJ4" s="6">
        <f t="shared" si="11"/>
        <v>2.579175279946647E-2</v>
      </c>
      <c r="BK4" s="6">
        <f t="shared" si="12"/>
        <v>9.3764515910264353E-3</v>
      </c>
      <c r="BL4" s="6">
        <f t="shared" si="13"/>
        <v>1.215054969488041E-2</v>
      </c>
      <c r="BM4" s="6">
        <f t="shared" si="14"/>
        <v>1.4499286089476775E-2</v>
      </c>
      <c r="BN4" s="6">
        <f>BH4-BE4</f>
        <v>-1.4947895144665274E-2</v>
      </c>
      <c r="BO4" s="6">
        <f t="shared" si="15"/>
        <v>-0.17943683894412146</v>
      </c>
      <c r="BP4" s="6">
        <f t="shared" si="16"/>
        <v>-0.1958521401525615</v>
      </c>
      <c r="BQ4" s="6">
        <f t="shared" si="17"/>
        <v>-4.3284908608318323E-2</v>
      </c>
      <c r="CC4" s="2">
        <f t="shared" si="31"/>
        <v>8.1648949658601581E-3</v>
      </c>
      <c r="CD4">
        <f t="shared" si="32"/>
        <v>7.8174047628274942E-2</v>
      </c>
      <c r="CE4">
        <f t="shared" ref="CE3:CE37" si="38">(1/($BR$2/(BB4^$BS$2) +$BT$2 + $BU$2/(BC4^$BV$2)))*$BS$6</f>
        <v>1.533769914997858E-2</v>
      </c>
      <c r="CF4" s="6">
        <f t="shared" si="33"/>
        <v>-1.4947895144665274E-2</v>
      </c>
      <c r="CG4" s="6">
        <f t="shared" si="34"/>
        <v>0.97458523592739466</v>
      </c>
      <c r="CH4" s="6">
        <f t="shared" si="35"/>
        <v>-0.12705454411531297</v>
      </c>
      <c r="CI4" s="6">
        <f t="shared" si="36"/>
        <v>1.6252777996026182</v>
      </c>
      <c r="CS4" s="2">
        <v>3.0285594294643853E-2</v>
      </c>
    </row>
    <row r="5" spans="1:97" x14ac:dyDescent="0.3">
      <c r="A5" t="s">
        <v>43</v>
      </c>
      <c r="B5">
        <v>60.4</v>
      </c>
      <c r="C5">
        <v>59.2</v>
      </c>
      <c r="D5">
        <v>50.7</v>
      </c>
      <c r="E5">
        <v>51.3</v>
      </c>
      <c r="F5">
        <v>18.5</v>
      </c>
      <c r="G5">
        <v>18.899999999999999</v>
      </c>
      <c r="N5">
        <v>0.185</v>
      </c>
      <c r="O5">
        <v>0.185</v>
      </c>
      <c r="P5">
        <v>0.22</v>
      </c>
      <c r="Q5">
        <v>0.71750000000000003</v>
      </c>
      <c r="R5">
        <v>0.51900000000000002</v>
      </c>
      <c r="S5">
        <v>0.504</v>
      </c>
      <c r="T5">
        <v>20.61</v>
      </c>
      <c r="U5">
        <v>13.95</v>
      </c>
      <c r="V5">
        <v>13.35</v>
      </c>
      <c r="W5">
        <f t="shared" si="0"/>
        <v>2.5836972343522561E-2</v>
      </c>
      <c r="X5">
        <f t="shared" si="0"/>
        <v>2.3942652329749108E-2</v>
      </c>
      <c r="Y5">
        <f t="shared" si="0"/>
        <v>2.1273408239700378E-2</v>
      </c>
      <c r="AF5" t="e">
        <f>(Z5-N5)/AC5</f>
        <v>#DIV/0!</v>
      </c>
      <c r="AI5">
        <f t="shared" si="18"/>
        <v>8.7965898519107988</v>
      </c>
      <c r="AJ5">
        <f t="shared" si="19"/>
        <v>32.297419855757362</v>
      </c>
      <c r="AK5">
        <f t="shared" si="20"/>
        <v>43.406113537117747</v>
      </c>
      <c r="AL5">
        <f t="shared" si="21"/>
        <v>60.335483870967181</v>
      </c>
      <c r="AM5">
        <f t="shared" si="1"/>
        <v>107.21797752808952</v>
      </c>
      <c r="AP5">
        <f t="shared" si="22"/>
        <v>0.60299999999999998</v>
      </c>
      <c r="AQ5">
        <f t="shared" si="23"/>
        <v>1.014</v>
      </c>
      <c r="AR5">
        <f t="shared" si="24"/>
        <v>1.5680000000000001</v>
      </c>
      <c r="AS5">
        <f t="shared" si="25"/>
        <v>0.84099999999999997</v>
      </c>
      <c r="AT5">
        <f t="shared" si="26"/>
        <v>1.3140000000000001</v>
      </c>
      <c r="AU5">
        <f t="shared" si="27"/>
        <v>1.9</v>
      </c>
      <c r="AV5">
        <f t="shared" si="28"/>
        <v>45.465128882751486</v>
      </c>
      <c r="AW5">
        <f t="shared" si="2"/>
        <v>57.340349113320904</v>
      </c>
      <c r="AX5">
        <f t="shared" si="3"/>
        <v>59.112207369945551</v>
      </c>
      <c r="AY5">
        <f t="shared" si="4"/>
        <v>0.28557784079478277</v>
      </c>
      <c r="AZ5">
        <f t="shared" si="5"/>
        <v>0.25204605160669225</v>
      </c>
      <c r="BA5">
        <f t="shared" si="6"/>
        <v>0.57493344675550739</v>
      </c>
      <c r="BB5" s="5">
        <f t="shared" si="29"/>
        <v>9.0472609049835562E-2</v>
      </c>
      <c r="BC5" s="6">
        <f t="shared" si="7"/>
        <v>9.4993165642248023E-2</v>
      </c>
      <c r="BD5" s="6">
        <f t="shared" si="8"/>
        <v>3.7001514453110215E-2</v>
      </c>
      <c r="BE5" s="5">
        <f>AK5/(AV5*AJ5)</f>
        <v>2.9560014739945198E-2</v>
      </c>
      <c r="BF5" s="6">
        <f t="shared" si="30"/>
        <v>0.11961843719070184</v>
      </c>
      <c r="BG5" s="6">
        <f t="shared" si="9"/>
        <v>4.1786840137633612E-2</v>
      </c>
      <c r="BH5" s="6">
        <f t="shared" si="37"/>
        <v>1.5277158994171928E-2</v>
      </c>
      <c r="BI5" s="6">
        <f t="shared" si="10"/>
        <v>2.130694977462453E-2</v>
      </c>
      <c r="BJ5" s="6">
        <f t="shared" si="11"/>
        <v>2.5689948955373691E-2</v>
      </c>
      <c r="BK5" s="6">
        <f t="shared" si="12"/>
        <v>9.3764515910264353E-3</v>
      </c>
      <c r="BL5" s="6">
        <f t="shared" si="13"/>
        <v>1.215054969488041E-2</v>
      </c>
      <c r="BM5" s="6">
        <f t="shared" si="14"/>
        <v>1.4499286089476775E-2</v>
      </c>
      <c r="BN5" s="6">
        <f>BH5-BE5</f>
        <v>-1.428285574577327E-2</v>
      </c>
      <c r="BO5" s="6">
        <f t="shared" si="15"/>
        <v>-9.392848823532815E-2</v>
      </c>
      <c r="BP5" s="6">
        <f t="shared" si="16"/>
        <v>-0.11024198559967541</v>
      </c>
      <c r="BQ5" s="6">
        <f t="shared" si="17"/>
        <v>-2.7287554048156838E-2</v>
      </c>
      <c r="BS5" t="s">
        <v>75</v>
      </c>
      <c r="CC5" s="2">
        <f t="shared" si="31"/>
        <v>8.1556679185066441E-3</v>
      </c>
      <c r="CD5">
        <f t="shared" si="32"/>
        <v>7.7995893206720832E-2</v>
      </c>
      <c r="CE5">
        <f t="shared" si="38"/>
        <v>1.5277158994171928E-2</v>
      </c>
      <c r="CF5" s="6">
        <f t="shared" si="33"/>
        <v>-1.428285574577327E-2</v>
      </c>
      <c r="CG5" s="6">
        <f t="shared" si="34"/>
        <v>0.93491569677464414</v>
      </c>
      <c r="CH5" s="6">
        <f t="shared" si="35"/>
        <v>-4.1622543983981006E-2</v>
      </c>
      <c r="CI5" s="6">
        <f t="shared" si="36"/>
        <v>0.53365045610368667</v>
      </c>
      <c r="CJ5" t="s">
        <v>75</v>
      </c>
      <c r="CS5" s="2">
        <v>2.9560014739945198E-2</v>
      </c>
    </row>
    <row r="6" spans="1:97" x14ac:dyDescent="0.3">
      <c r="B6">
        <v>59.5</v>
      </c>
      <c r="C6">
        <v>57</v>
      </c>
      <c r="D6">
        <v>49.3</v>
      </c>
      <c r="E6">
        <v>49</v>
      </c>
      <c r="F6">
        <v>18.100000000000001</v>
      </c>
      <c r="G6">
        <v>18.399999999999999</v>
      </c>
      <c r="N6">
        <v>0.185</v>
      </c>
      <c r="O6">
        <v>0.185</v>
      </c>
      <c r="P6">
        <v>0.22</v>
      </c>
      <c r="Q6">
        <v>0.48899999999999999</v>
      </c>
      <c r="R6">
        <v>0.51900000000000002</v>
      </c>
      <c r="S6">
        <v>0.504</v>
      </c>
      <c r="T6">
        <v>20.45</v>
      </c>
      <c r="U6">
        <v>13.95</v>
      </c>
      <c r="V6">
        <v>13.35</v>
      </c>
      <c r="W6">
        <f t="shared" ref="W6:W32" si="39">(Q6-N6)/T6</f>
        <v>1.4865525672371638E-2</v>
      </c>
      <c r="X6">
        <f t="shared" ref="X6:X37" si="40">(R6-O6)/U6</f>
        <v>2.3942652329749108E-2</v>
      </c>
      <c r="Y6">
        <f t="shared" ref="Y6:Y37" si="41">(S6-P6)/V6</f>
        <v>2.1273408239700378E-2</v>
      </c>
      <c r="AI6">
        <f t="shared" si="18"/>
        <v>9.0277462792950196</v>
      </c>
      <c r="AJ6" t="e">
        <f>((D6-G6)-(E6-F6))/LN((D6-G6)/(E6-F6))</f>
        <v>#DIV/0!</v>
      </c>
      <c r="AK6">
        <f t="shared" si="20"/>
        <v>18.730562347188087</v>
      </c>
      <c r="AL6">
        <f t="shared" si="21"/>
        <v>30.167741935483591</v>
      </c>
      <c r="AM6">
        <f t="shared" si="1"/>
        <v>223.37078651685397</v>
      </c>
      <c r="AP6">
        <f t="shared" si="22"/>
        <v>0.60299999999999998</v>
      </c>
      <c r="AQ6">
        <f t="shared" si="23"/>
        <v>1.014</v>
      </c>
      <c r="AR6">
        <f t="shared" si="24"/>
        <v>1.5680000000000001</v>
      </c>
      <c r="AS6">
        <f t="shared" si="25"/>
        <v>0.84099999999999997</v>
      </c>
      <c r="AT6">
        <f t="shared" si="26"/>
        <v>1.3140000000000001</v>
      </c>
      <c r="AU6">
        <f t="shared" si="27"/>
        <v>1.9</v>
      </c>
      <c r="AV6">
        <f t="shared" si="28"/>
        <v>45.465128882751486</v>
      </c>
      <c r="AW6">
        <f t="shared" si="2"/>
        <v>57.340349113320904</v>
      </c>
      <c r="AX6">
        <f t="shared" si="3"/>
        <v>59.112207369945551</v>
      </c>
      <c r="AY6">
        <f t="shared" si="4"/>
        <v>0.28557784079478277</v>
      </c>
      <c r="AZ6">
        <f t="shared" si="5"/>
        <v>0.25204605160669225</v>
      </c>
      <c r="BA6">
        <f t="shared" si="6"/>
        <v>0.57493344675550739</v>
      </c>
      <c r="BB6" s="5">
        <f t="shared" si="29"/>
        <v>5.2054198711636232E-2</v>
      </c>
      <c r="BC6" s="6">
        <f t="shared" si="7"/>
        <v>9.4993165642248023E-2</v>
      </c>
      <c r="BD6" s="6">
        <f t="shared" si="8"/>
        <v>3.7001514453110215E-2</v>
      </c>
      <c r="BE6" s="5" t="e">
        <f>AK6/(AV6*AJ6)</f>
        <v>#DIV/0!</v>
      </c>
      <c r="BF6" s="6">
        <f t="shared" si="30"/>
        <v>5.8277797034816885E-2</v>
      </c>
      <c r="BG6" s="6">
        <f t="shared" si="9"/>
        <v>0.20174295599430397</v>
      </c>
      <c r="BH6" s="6">
        <f t="shared" si="37"/>
        <v>1.3943228680827671E-2</v>
      </c>
      <c r="BI6" s="6">
        <f t="shared" si="10"/>
        <v>1.9446526236444561E-2</v>
      </c>
      <c r="BJ6" s="6">
        <f t="shared" si="11"/>
        <v>2.3446822358804739E-2</v>
      </c>
      <c r="BK6" s="6">
        <f t="shared" si="12"/>
        <v>9.3764515910264353E-3</v>
      </c>
      <c r="BL6" s="6">
        <f t="shared" si="13"/>
        <v>1.215054969488041E-2</v>
      </c>
      <c r="BM6" s="6">
        <f t="shared" si="14"/>
        <v>1.4499286089476775E-2</v>
      </c>
      <c r="BN6" s="6"/>
      <c r="BO6" s="6">
        <f t="shared" si="15"/>
        <v>-3.483097467601215E-2</v>
      </c>
      <c r="BP6" s="6">
        <f t="shared" si="16"/>
        <v>-4.8901345443790448E-2</v>
      </c>
      <c r="BQ6" s="6">
        <f t="shared" si="17"/>
        <v>-0.18724366990482719</v>
      </c>
      <c r="BS6">
        <v>1.0564103038239301</v>
      </c>
      <c r="CC6" s="2">
        <f t="shared" si="31"/>
        <v>7.9319091032424068E-3</v>
      </c>
      <c r="CD6">
        <f t="shared" si="32"/>
        <v>7.3961209483965798E-2</v>
      </c>
      <c r="CE6">
        <f t="shared" si="38"/>
        <v>1.3943228680827671E-2</v>
      </c>
      <c r="CF6" s="6" t="e">
        <f t="shared" si="33"/>
        <v>#DIV/0!</v>
      </c>
      <c r="CG6" s="6"/>
      <c r="CH6" s="6"/>
      <c r="CI6" s="6">
        <f t="shared" si="36"/>
        <v>0</v>
      </c>
      <c r="CJ6">
        <v>2.2265735334987609</v>
      </c>
      <c r="CS6" s="2" t="e">
        <v>#DIV/0!</v>
      </c>
    </row>
    <row r="7" spans="1:97" x14ac:dyDescent="0.3">
      <c r="B7">
        <v>59.6</v>
      </c>
      <c r="C7">
        <v>57.8</v>
      </c>
      <c r="D7">
        <v>49.4</v>
      </c>
      <c r="E7">
        <v>49.1</v>
      </c>
      <c r="F7">
        <v>18</v>
      </c>
      <c r="G7">
        <v>18.3</v>
      </c>
      <c r="N7">
        <v>0.185</v>
      </c>
      <c r="O7">
        <v>0.185</v>
      </c>
      <c r="P7">
        <v>0.22</v>
      </c>
      <c r="Q7">
        <v>0.47549999999999998</v>
      </c>
      <c r="R7">
        <v>0.51900000000000002</v>
      </c>
      <c r="S7">
        <v>0.504</v>
      </c>
      <c r="T7">
        <v>20.39</v>
      </c>
      <c r="U7">
        <v>13.95</v>
      </c>
      <c r="V7">
        <v>13.35</v>
      </c>
      <c r="W7">
        <f t="shared" si="39"/>
        <v>1.424717999019127E-2</v>
      </c>
      <c r="X7">
        <f t="shared" si="40"/>
        <v>2.3942652329749108E-2</v>
      </c>
      <c r="Y7">
        <f t="shared" si="41"/>
        <v>2.1273408239700378E-2</v>
      </c>
      <c r="AI7">
        <f t="shared" si="18"/>
        <v>9.4109822472215541</v>
      </c>
      <c r="AJ7">
        <f t="shared" si="19"/>
        <v>32</v>
      </c>
      <c r="AK7">
        <f t="shared" si="20"/>
        <v>17.951446787641043</v>
      </c>
      <c r="AL7">
        <f t="shared" si="21"/>
        <v>30.167741935483591</v>
      </c>
      <c r="AM7">
        <f t="shared" si="1"/>
        <v>160.82696629213524</v>
      </c>
      <c r="AP7">
        <f t="shared" si="22"/>
        <v>0.60299999999999998</v>
      </c>
      <c r="AQ7">
        <f t="shared" si="23"/>
        <v>1.014</v>
      </c>
      <c r="AR7">
        <f t="shared" si="24"/>
        <v>1.5680000000000001</v>
      </c>
      <c r="AS7">
        <f t="shared" si="25"/>
        <v>0.84099999999999997</v>
      </c>
      <c r="AT7">
        <f t="shared" si="26"/>
        <v>1.3140000000000001</v>
      </c>
      <c r="AU7">
        <f t="shared" si="27"/>
        <v>1.9</v>
      </c>
      <c r="AV7">
        <f t="shared" si="28"/>
        <v>45.465128882751486</v>
      </c>
      <c r="AW7">
        <f t="shared" si="2"/>
        <v>57.340349113320904</v>
      </c>
      <c r="AX7">
        <f t="shared" si="3"/>
        <v>59.112207369945551</v>
      </c>
      <c r="AY7">
        <f t="shared" si="4"/>
        <v>0.28557784079478277</v>
      </c>
      <c r="AZ7">
        <f t="shared" si="5"/>
        <v>0.25204605160669225</v>
      </c>
      <c r="BA7">
        <f t="shared" si="6"/>
        <v>0.57493344675550739</v>
      </c>
      <c r="BB7" s="5">
        <f t="shared" si="29"/>
        <v>4.9888954796143803E-2</v>
      </c>
      <c r="BC7" s="6">
        <f t="shared" si="7"/>
        <v>9.4993165642248023E-2</v>
      </c>
      <c r="BD7" s="6">
        <f t="shared" si="8"/>
        <v>3.7001514453110215E-2</v>
      </c>
      <c r="BE7" s="5">
        <f t="shared" ref="BE7:BE32" si="42">AK7/(AV7*AJ7)</f>
        <v>1.2338746769210361E-2</v>
      </c>
      <c r="BF7" s="6">
        <f t="shared" si="30"/>
        <v>5.5904596515619437E-2</v>
      </c>
      <c r="BG7" s="6">
        <f t="shared" si="9"/>
        <v>0.15155917644088721</v>
      </c>
      <c r="BH7" s="6">
        <f t="shared" si="37"/>
        <v>1.3844666426985961E-2</v>
      </c>
      <c r="BI7" s="6">
        <f t="shared" si="10"/>
        <v>1.9309062131169476E-2</v>
      </c>
      <c r="BJ7" s="6">
        <f t="shared" si="11"/>
        <v>2.328108085731968E-2</v>
      </c>
      <c r="BK7" s="6">
        <f t="shared" si="12"/>
        <v>9.3764515910264353E-3</v>
      </c>
      <c r="BL7" s="6">
        <f t="shared" si="13"/>
        <v>1.215054969488041E-2</v>
      </c>
      <c r="BM7" s="6">
        <f t="shared" si="14"/>
        <v>1.4499286089476775E-2</v>
      </c>
      <c r="BN7" s="6">
        <f t="shared" ref="BN7:BN27" si="43">BH7-BE7</f>
        <v>1.5059196577755993E-3</v>
      </c>
      <c r="BO7" s="6">
        <f t="shared" si="15"/>
        <v>-3.2623515658299754E-2</v>
      </c>
      <c r="BP7" s="6">
        <f t="shared" si="16"/>
        <v>-4.6528144924593E-2</v>
      </c>
      <c r="BQ7" s="6">
        <f t="shared" si="17"/>
        <v>-0.13705989035141042</v>
      </c>
      <c r="CC7" s="2">
        <f t="shared" si="31"/>
        <v>7.913683253797963E-3</v>
      </c>
      <c r="CD7">
        <f t="shared" si="32"/>
        <v>7.3654435479851371E-2</v>
      </c>
      <c r="CE7">
        <f t="shared" si="38"/>
        <v>1.3844666426985961E-2</v>
      </c>
      <c r="CF7" s="6">
        <f t="shared" si="33"/>
        <v>1.5059196577755993E-3</v>
      </c>
      <c r="CG7" s="6">
        <f t="shared" si="34"/>
        <v>0.10877254903305345</v>
      </c>
      <c r="CH7" s="6">
        <f t="shared" ref="CH7:CH27" si="44">CD7-BF7</f>
        <v>1.7749838964231934E-2</v>
      </c>
      <c r="CI7" s="6">
        <f t="shared" si="36"/>
        <v>0.24098805249939786</v>
      </c>
      <c r="CJ7">
        <v>1</v>
      </c>
      <c r="CS7" s="2">
        <v>1.2338746769210361E-2</v>
      </c>
    </row>
    <row r="8" spans="1:97" x14ac:dyDescent="0.3">
      <c r="A8" t="s">
        <v>43</v>
      </c>
      <c r="B8">
        <v>60.1</v>
      </c>
      <c r="C8">
        <v>58.6</v>
      </c>
      <c r="D8">
        <v>50.5</v>
      </c>
      <c r="E8">
        <v>51</v>
      </c>
      <c r="F8">
        <v>18.100000000000001</v>
      </c>
      <c r="G8">
        <v>18.5</v>
      </c>
      <c r="N8">
        <v>0.185</v>
      </c>
      <c r="O8">
        <v>0.185</v>
      </c>
      <c r="P8">
        <v>0.22</v>
      </c>
      <c r="Q8">
        <v>0.59699999999999998</v>
      </c>
      <c r="R8">
        <v>0.51900000000000002</v>
      </c>
      <c r="S8">
        <v>0.504</v>
      </c>
      <c r="T8">
        <v>30.04</v>
      </c>
      <c r="U8">
        <v>13.95</v>
      </c>
      <c r="V8">
        <v>13.35</v>
      </c>
      <c r="W8">
        <f t="shared" si="39"/>
        <v>1.3715046604527296E-2</v>
      </c>
      <c r="X8">
        <f t="shared" si="40"/>
        <v>2.3942652329749108E-2</v>
      </c>
      <c r="Y8">
        <f t="shared" si="41"/>
        <v>2.1273408239700378E-2</v>
      </c>
      <c r="AF8" t="e">
        <f>(Z8-N8)/AC8</f>
        <v>#DIV/0!</v>
      </c>
      <c r="AI8">
        <f t="shared" si="18"/>
        <v>8.5903013276392706</v>
      </c>
      <c r="AJ8">
        <f t="shared" si="19"/>
        <v>32.447919770049928</v>
      </c>
      <c r="AK8">
        <f t="shared" si="20"/>
        <v>23.041278295605775</v>
      </c>
      <c r="AL8">
        <f t="shared" si="21"/>
        <v>50.279569892473127</v>
      </c>
      <c r="AM8">
        <f t="shared" si="1"/>
        <v>134.02247191011236</v>
      </c>
      <c r="AP8">
        <f t="shared" si="22"/>
        <v>0.60299999999999998</v>
      </c>
      <c r="AQ8">
        <f t="shared" si="23"/>
        <v>1.014</v>
      </c>
      <c r="AR8">
        <f t="shared" si="24"/>
        <v>1.5680000000000001</v>
      </c>
      <c r="AS8">
        <f t="shared" si="25"/>
        <v>0.84099999999999997</v>
      </c>
      <c r="AT8">
        <f t="shared" si="26"/>
        <v>1.3140000000000001</v>
      </c>
      <c r="AU8">
        <f t="shared" si="27"/>
        <v>1.9</v>
      </c>
      <c r="AV8">
        <f t="shared" si="28"/>
        <v>45.465128882751486</v>
      </c>
      <c r="AW8">
        <f t="shared" si="2"/>
        <v>57.340349113320904</v>
      </c>
      <c r="AX8">
        <f t="shared" si="3"/>
        <v>59.112207369945551</v>
      </c>
      <c r="AY8">
        <f t="shared" si="4"/>
        <v>0.28557784079478277</v>
      </c>
      <c r="AZ8">
        <f t="shared" si="5"/>
        <v>0.25204605160669225</v>
      </c>
      <c r="BA8">
        <f t="shared" si="6"/>
        <v>0.57493344675550739</v>
      </c>
      <c r="BB8" s="5">
        <f t="shared" si="29"/>
        <v>4.8025598086873192E-2</v>
      </c>
      <c r="BC8" s="6">
        <f t="shared" si="7"/>
        <v>9.4993165642248023E-2</v>
      </c>
      <c r="BD8" s="6">
        <f t="shared" si="8"/>
        <v>3.7001514453110215E-2</v>
      </c>
      <c r="BE8" s="5">
        <f t="shared" si="42"/>
        <v>1.5618570540213947E-2</v>
      </c>
      <c r="BF8" s="6">
        <f t="shared" si="30"/>
        <v>0.1020758072156334</v>
      </c>
      <c r="BG8" s="6">
        <f t="shared" si="9"/>
        <v>9.8399723319464893E-2</v>
      </c>
      <c r="BH8" s="6">
        <f t="shared" si="37"/>
        <v>1.3756834795934474E-2</v>
      </c>
      <c r="BI8" s="6">
        <f t="shared" si="10"/>
        <v>1.9186563952538795E-2</v>
      </c>
      <c r="BJ8" s="6">
        <f t="shared" si="11"/>
        <v>2.313338388570076E-2</v>
      </c>
      <c r="BK8" s="6">
        <f t="shared" si="12"/>
        <v>9.3764515910264353E-3</v>
      </c>
      <c r="BL8" s="6">
        <f t="shared" si="13"/>
        <v>1.215054969488041E-2</v>
      </c>
      <c r="BM8" s="6">
        <f t="shared" si="14"/>
        <v>1.4499286089476775E-2</v>
      </c>
      <c r="BN8" s="6">
        <f t="shared" si="43"/>
        <v>-1.8617357442794729E-3</v>
      </c>
      <c r="BO8" s="6">
        <f t="shared" si="15"/>
        <v>-7.8942423329932648E-2</v>
      </c>
      <c r="BP8" s="6">
        <f t="shared" si="16"/>
        <v>-9.2699355624606974E-2</v>
      </c>
      <c r="BQ8" s="6">
        <f t="shared" si="17"/>
        <v>-8.390043722998812E-2</v>
      </c>
      <c r="CC8" s="2">
        <f t="shared" si="31"/>
        <v>7.8972274661620392E-3</v>
      </c>
      <c r="CD8">
        <f t="shared" si="32"/>
        <v>7.3380011165305514E-2</v>
      </c>
      <c r="CE8">
        <f t="shared" si="38"/>
        <v>1.3756834795934474E-2</v>
      </c>
      <c r="CF8" s="6">
        <f t="shared" si="33"/>
        <v>-1.8617357442794729E-3</v>
      </c>
      <c r="CG8" s="6">
        <f t="shared" si="34"/>
        <v>0.13533169307446125</v>
      </c>
      <c r="CH8" s="6">
        <f t="shared" si="44"/>
        <v>-2.869579605032789E-2</v>
      </c>
      <c r="CI8" s="6">
        <f t="shared" si="36"/>
        <v>0.39105739553083396</v>
      </c>
      <c r="CS8">
        <v>1.5618570540213947E-2</v>
      </c>
    </row>
    <row r="9" spans="1:97" x14ac:dyDescent="0.3">
      <c r="A9" t="s">
        <v>43</v>
      </c>
      <c r="B9">
        <v>59.9</v>
      </c>
      <c r="C9">
        <v>57.9</v>
      </c>
      <c r="D9">
        <v>50.7</v>
      </c>
      <c r="E9">
        <v>51.2</v>
      </c>
      <c r="F9">
        <v>18</v>
      </c>
      <c r="G9">
        <v>18.5</v>
      </c>
      <c r="N9">
        <v>0.185</v>
      </c>
      <c r="O9">
        <v>0.185</v>
      </c>
      <c r="P9">
        <v>0.22</v>
      </c>
      <c r="Q9">
        <v>0.57699999999999996</v>
      </c>
      <c r="R9">
        <v>0.51900000000000002</v>
      </c>
      <c r="S9">
        <v>0.504</v>
      </c>
      <c r="T9">
        <v>30.41</v>
      </c>
      <c r="U9">
        <v>13.95</v>
      </c>
      <c r="V9">
        <v>13.35</v>
      </c>
      <c r="W9">
        <f t="shared" si="39"/>
        <v>1.2890496547188424E-2</v>
      </c>
      <c r="X9">
        <f t="shared" si="40"/>
        <v>2.3942652329749108E-2</v>
      </c>
      <c r="Y9">
        <f t="shared" si="41"/>
        <v>2.1273408239700378E-2</v>
      </c>
      <c r="AF9" t="e">
        <f>(Z9-N9)/AC9</f>
        <v>#DIV/0!</v>
      </c>
      <c r="AI9">
        <f t="shared" si="18"/>
        <v>7.926358857257652</v>
      </c>
      <c r="AJ9">
        <f t="shared" si="19"/>
        <v>32.697451421115396</v>
      </c>
      <c r="AK9">
        <f t="shared" si="20"/>
        <v>27.070042749095691</v>
      </c>
      <c r="AL9">
        <f t="shared" si="21"/>
        <v>50.279569892473127</v>
      </c>
      <c r="AM9">
        <f t="shared" si="1"/>
        <v>178.69662921348316</v>
      </c>
      <c r="AP9">
        <f t="shared" si="22"/>
        <v>0.60299999999999998</v>
      </c>
      <c r="AQ9">
        <f t="shared" si="23"/>
        <v>1.014</v>
      </c>
      <c r="AR9">
        <f t="shared" si="24"/>
        <v>1.5680000000000001</v>
      </c>
      <c r="AS9">
        <f t="shared" si="25"/>
        <v>0.84099999999999997</v>
      </c>
      <c r="AT9">
        <f t="shared" si="26"/>
        <v>1.3140000000000001</v>
      </c>
      <c r="AU9">
        <f t="shared" si="27"/>
        <v>1.9</v>
      </c>
      <c r="AV9">
        <f t="shared" si="28"/>
        <v>45.465128882751486</v>
      </c>
      <c r="AW9">
        <f t="shared" si="2"/>
        <v>57.340349113320904</v>
      </c>
      <c r="AX9">
        <f t="shared" si="3"/>
        <v>59.112207369945551</v>
      </c>
      <c r="AY9">
        <f t="shared" si="4"/>
        <v>0.28557784079478277</v>
      </c>
      <c r="AZ9">
        <f t="shared" si="5"/>
        <v>0.25204605160669225</v>
      </c>
      <c r="BA9">
        <f t="shared" si="6"/>
        <v>0.57493344675550739</v>
      </c>
      <c r="BB9" s="5">
        <f t="shared" si="29"/>
        <v>4.5138294033295043E-2</v>
      </c>
      <c r="BC9" s="6">
        <f t="shared" si="7"/>
        <v>9.4993165642248023E-2</v>
      </c>
      <c r="BD9" s="6">
        <f t="shared" si="8"/>
        <v>3.7001514453110215E-2</v>
      </c>
      <c r="BE9" s="5">
        <f t="shared" si="42"/>
        <v>1.8209440915276744E-2</v>
      </c>
      <c r="BF9" s="6">
        <f t="shared" si="30"/>
        <v>0.11062607157149089</v>
      </c>
      <c r="BG9" s="6">
        <f t="shared" si="9"/>
        <v>0.11167352930711032</v>
      </c>
      <c r="BH9" s="6">
        <f t="shared" si="37"/>
        <v>1.3614730253862964E-2</v>
      </c>
      <c r="BI9" s="6">
        <f t="shared" si="10"/>
        <v>1.8988371713928278E-2</v>
      </c>
      <c r="BJ9" s="6">
        <f t="shared" si="11"/>
        <v>2.2894422018933738E-2</v>
      </c>
      <c r="BK9" s="6">
        <f t="shared" si="12"/>
        <v>9.3764515910264353E-3</v>
      </c>
      <c r="BL9" s="6">
        <f t="shared" si="13"/>
        <v>1.215054969488041E-2</v>
      </c>
      <c r="BM9" s="6">
        <f t="shared" si="14"/>
        <v>1.4499286089476775E-2</v>
      </c>
      <c r="BN9" s="6">
        <f t="shared" si="43"/>
        <v>-4.5947106614137798E-3</v>
      </c>
      <c r="BO9" s="6">
        <f t="shared" si="15"/>
        <v>-8.7731649552557148E-2</v>
      </c>
      <c r="BP9" s="6">
        <f t="shared" si="16"/>
        <v>-0.10124961998046446</v>
      </c>
      <c r="BQ9" s="6">
        <f t="shared" si="17"/>
        <v>-9.7174243217633544E-2</v>
      </c>
      <c r="CC9" s="2">
        <f t="shared" si="31"/>
        <v>7.87016735505899E-3</v>
      </c>
      <c r="CD9">
        <f t="shared" si="32"/>
        <v>7.2933899543526554E-2</v>
      </c>
      <c r="CE9">
        <f t="shared" si="38"/>
        <v>1.3614730253862964E-2</v>
      </c>
      <c r="CF9" s="6">
        <f t="shared" si="33"/>
        <v>-4.5947106614137798E-3</v>
      </c>
      <c r="CG9" s="6">
        <f t="shared" si="34"/>
        <v>0.33748084433109526</v>
      </c>
      <c r="CH9" s="6">
        <f t="shared" si="44"/>
        <v>-3.7692172027964335E-2</v>
      </c>
      <c r="CI9" s="6">
        <f t="shared" si="36"/>
        <v>0.51679907784815282</v>
      </c>
      <c r="CS9" s="2">
        <v>1.8209440915276744E-2</v>
      </c>
    </row>
    <row r="10" spans="1:97" x14ac:dyDescent="0.3">
      <c r="B10">
        <v>59.5</v>
      </c>
      <c r="C10">
        <v>57.2</v>
      </c>
      <c r="D10">
        <v>49.5</v>
      </c>
      <c r="E10">
        <v>49.1</v>
      </c>
      <c r="F10">
        <v>18.100000000000001</v>
      </c>
      <c r="G10">
        <v>17.899999999999999</v>
      </c>
      <c r="N10">
        <v>0.185</v>
      </c>
      <c r="O10">
        <v>0.185</v>
      </c>
      <c r="P10">
        <v>0.22</v>
      </c>
      <c r="Q10">
        <v>0.4325</v>
      </c>
      <c r="R10">
        <v>0.51900000000000002</v>
      </c>
      <c r="S10">
        <v>0.504</v>
      </c>
      <c r="T10">
        <v>21.46</v>
      </c>
      <c r="U10">
        <v>13.95</v>
      </c>
      <c r="V10">
        <v>13.35</v>
      </c>
      <c r="W10">
        <f t="shared" si="39"/>
        <v>1.1533084808946877E-2</v>
      </c>
      <c r="X10">
        <f t="shared" si="40"/>
        <v>2.3942652329749108E-2</v>
      </c>
      <c r="Y10">
        <f t="shared" si="41"/>
        <v>2.1273408239700378E-2</v>
      </c>
      <c r="AI10">
        <f t="shared" si="18"/>
        <v>8.98246989296773</v>
      </c>
      <c r="AJ10">
        <f t="shared" si="19"/>
        <v>31.299041510065294</v>
      </c>
      <c r="AK10">
        <f t="shared" si="20"/>
        <v>9.6877912395155157</v>
      </c>
      <c r="AL10">
        <f t="shared" si="21"/>
        <v>40.223655913978355</v>
      </c>
      <c r="AM10">
        <f t="shared" si="1"/>
        <v>205.50112359550539</v>
      </c>
      <c r="AP10">
        <f t="shared" si="22"/>
        <v>0.60299999999999998</v>
      </c>
      <c r="AQ10">
        <f t="shared" si="23"/>
        <v>1.014</v>
      </c>
      <c r="AR10">
        <f t="shared" si="24"/>
        <v>1.5680000000000001</v>
      </c>
      <c r="AS10">
        <f t="shared" si="25"/>
        <v>0.84099999999999997</v>
      </c>
      <c r="AT10">
        <f t="shared" si="26"/>
        <v>1.3140000000000001</v>
      </c>
      <c r="AU10">
        <f t="shared" si="27"/>
        <v>1.9</v>
      </c>
      <c r="AV10">
        <f t="shared" si="28"/>
        <v>45.465128882751486</v>
      </c>
      <c r="AW10">
        <f t="shared" si="2"/>
        <v>57.340349113320904</v>
      </c>
      <c r="AX10">
        <f t="shared" si="3"/>
        <v>59.112207369945551</v>
      </c>
      <c r="AY10">
        <f t="shared" si="4"/>
        <v>0.28557784079478277</v>
      </c>
      <c r="AZ10">
        <f t="shared" si="5"/>
        <v>0.25204605160669225</v>
      </c>
      <c r="BA10">
        <f t="shared" si="6"/>
        <v>0.57493344675550739</v>
      </c>
      <c r="BB10" s="5">
        <f t="shared" si="29"/>
        <v>4.038508301921994E-2</v>
      </c>
      <c r="BC10" s="6">
        <f t="shared" si="7"/>
        <v>9.4993165642248023E-2</v>
      </c>
      <c r="BD10" s="6">
        <f t="shared" si="8"/>
        <v>3.7001514453110215E-2</v>
      </c>
      <c r="BE10" s="5">
        <f t="shared" si="42"/>
        <v>6.8079335340552978E-3</v>
      </c>
      <c r="BF10" s="6">
        <f t="shared" si="30"/>
        <v>7.8095397162937341E-2</v>
      </c>
      <c r="BG10" s="6">
        <f t="shared" si="9"/>
        <v>0.35884942276095116</v>
      </c>
      <c r="BH10" s="6">
        <f t="shared" si="37"/>
        <v>1.3362683847859444E-2</v>
      </c>
      <c r="BI10" s="6">
        <f t="shared" si="10"/>
        <v>1.8636844305223537E-2</v>
      </c>
      <c r="BJ10" s="6">
        <f t="shared" si="11"/>
        <v>2.2470582788937776E-2</v>
      </c>
      <c r="BK10" s="6">
        <f t="shared" si="12"/>
        <v>9.3764515910264353E-3</v>
      </c>
      <c r="BL10" s="6">
        <f t="shared" si="13"/>
        <v>1.215054969488041E-2</v>
      </c>
      <c r="BM10" s="6">
        <f t="shared" si="14"/>
        <v>1.4499286089476775E-2</v>
      </c>
      <c r="BN10" s="6">
        <f t="shared" si="43"/>
        <v>6.5547503138041465E-3</v>
      </c>
      <c r="BO10" s="6">
        <f t="shared" si="15"/>
        <v>-5.5624814373999562E-2</v>
      </c>
      <c r="BP10" s="6">
        <f t="shared" si="16"/>
        <v>-6.8718945571910911E-2</v>
      </c>
      <c r="BQ10" s="6">
        <f t="shared" si="17"/>
        <v>-0.3443501366714744</v>
      </c>
      <c r="CC10" s="2">
        <f t="shared" si="31"/>
        <v>7.8208074615231642E-3</v>
      </c>
      <c r="CD10">
        <f t="shared" si="32"/>
        <v>7.2136119393241327E-2</v>
      </c>
      <c r="CE10">
        <f t="shared" si="38"/>
        <v>1.3362683847859444E-2</v>
      </c>
      <c r="CF10" s="6">
        <f t="shared" si="33"/>
        <v>6.5547503138041465E-3</v>
      </c>
      <c r="CG10" s="6">
        <f t="shared" si="34"/>
        <v>0.4905264831850486</v>
      </c>
      <c r="CH10" s="6">
        <f t="shared" si="44"/>
        <v>-5.9592777696960142E-3</v>
      </c>
      <c r="CI10" s="6">
        <f t="shared" si="36"/>
        <v>8.2611565742949561E-2</v>
      </c>
      <c r="CS10" s="2">
        <v>6.8079335340552978E-3</v>
      </c>
    </row>
    <row r="11" spans="1:97" x14ac:dyDescent="0.3">
      <c r="B11">
        <v>59.5</v>
      </c>
      <c r="C11">
        <v>57.2</v>
      </c>
      <c r="D11">
        <v>49.9</v>
      </c>
      <c r="E11">
        <v>49.6</v>
      </c>
      <c r="F11">
        <v>18.3</v>
      </c>
      <c r="G11">
        <v>18.5</v>
      </c>
      <c r="N11">
        <v>0.185</v>
      </c>
      <c r="O11">
        <v>0.185</v>
      </c>
      <c r="P11">
        <v>0.22</v>
      </c>
      <c r="Q11">
        <v>0.42599999999999999</v>
      </c>
      <c r="R11">
        <v>0.51900000000000002</v>
      </c>
      <c r="S11">
        <v>0.504</v>
      </c>
      <c r="T11">
        <v>21.46</v>
      </c>
      <c r="U11">
        <v>13.95</v>
      </c>
      <c r="V11">
        <v>13.35</v>
      </c>
      <c r="W11">
        <f t="shared" si="39"/>
        <v>1.1230195712954333E-2</v>
      </c>
      <c r="X11">
        <f t="shared" si="40"/>
        <v>2.3942652329749108E-2</v>
      </c>
      <c r="Y11">
        <f t="shared" si="41"/>
        <v>2.1273408239700378E-2</v>
      </c>
      <c r="AI11">
        <f t="shared" si="18"/>
        <v>8.5340921344255829</v>
      </c>
      <c r="AJ11">
        <f t="shared" si="19"/>
        <v>31.349973418376454</v>
      </c>
      <c r="AK11">
        <f t="shared" si="20"/>
        <v>9.433364398881606</v>
      </c>
      <c r="AL11">
        <f t="shared" si="21"/>
        <v>30.167741935483591</v>
      </c>
      <c r="AM11">
        <f t="shared" si="1"/>
        <v>205.50112359550539</v>
      </c>
      <c r="AP11">
        <f t="shared" si="22"/>
        <v>0.60299999999999998</v>
      </c>
      <c r="AQ11">
        <f t="shared" si="23"/>
        <v>1.014</v>
      </c>
      <c r="AR11">
        <f t="shared" si="24"/>
        <v>1.5680000000000001</v>
      </c>
      <c r="AS11">
        <f t="shared" si="25"/>
        <v>0.84099999999999997</v>
      </c>
      <c r="AT11">
        <f t="shared" si="26"/>
        <v>1.3140000000000001</v>
      </c>
      <c r="AU11">
        <f t="shared" si="27"/>
        <v>1.9</v>
      </c>
      <c r="AV11">
        <f t="shared" si="28"/>
        <v>45.465128882751486</v>
      </c>
      <c r="AW11">
        <f t="shared" si="2"/>
        <v>57.340349113320904</v>
      </c>
      <c r="AX11">
        <f t="shared" si="3"/>
        <v>59.112207369945551</v>
      </c>
      <c r="AY11">
        <f t="shared" si="4"/>
        <v>0.28557784079478277</v>
      </c>
      <c r="AZ11">
        <f t="shared" si="5"/>
        <v>0.25204605160669225</v>
      </c>
      <c r="BA11">
        <f t="shared" si="6"/>
        <v>0.57493344675550739</v>
      </c>
      <c r="BB11" s="5">
        <f t="shared" si="29"/>
        <v>3.9324464677301031E-2</v>
      </c>
      <c r="BC11" s="6">
        <f t="shared" si="7"/>
        <v>9.4993165642248023E-2</v>
      </c>
      <c r="BD11" s="6">
        <f t="shared" si="8"/>
        <v>3.7001514453110215E-2</v>
      </c>
      <c r="BE11" s="5">
        <f t="shared" si="42"/>
        <v>6.6183694634964728E-3</v>
      </c>
      <c r="BF11" s="6">
        <f t="shared" si="30"/>
        <v>6.1648873372749297E-2</v>
      </c>
      <c r="BG11" s="6">
        <f t="shared" si="9"/>
        <v>0.3685279341632241</v>
      </c>
      <c r="BH11" s="6">
        <f t="shared" si="37"/>
        <v>1.3302963263805017E-2</v>
      </c>
      <c r="BI11" s="6">
        <f t="shared" si="10"/>
        <v>1.8553552412703182E-2</v>
      </c>
      <c r="BJ11" s="6">
        <f t="shared" si="11"/>
        <v>2.2370157130179581E-2</v>
      </c>
      <c r="BK11" s="6">
        <f t="shared" si="12"/>
        <v>9.3764515910264353E-3</v>
      </c>
      <c r="BL11" s="6">
        <f t="shared" si="13"/>
        <v>1.215054969488041E-2</v>
      </c>
      <c r="BM11" s="6">
        <f t="shared" si="14"/>
        <v>1.4499286089476775E-2</v>
      </c>
      <c r="BN11" s="6">
        <f t="shared" si="43"/>
        <v>6.6845938003085442E-3</v>
      </c>
      <c r="BO11" s="6">
        <f t="shared" si="15"/>
        <v>-3.9278716242569719E-2</v>
      </c>
      <c r="BP11" s="6">
        <f t="shared" si="16"/>
        <v>-5.227242178172286E-2</v>
      </c>
      <c r="BQ11" s="6">
        <f t="shared" si="17"/>
        <v>-0.35402864807374734</v>
      </c>
      <c r="CC11" s="2">
        <f t="shared" si="31"/>
        <v>7.8088492831006077E-3</v>
      </c>
      <c r="CD11">
        <f t="shared" si="32"/>
        <v>7.1945850892668431E-2</v>
      </c>
      <c r="CE11">
        <f t="shared" si="38"/>
        <v>1.3302963263805017E-2</v>
      </c>
      <c r="CF11" s="6">
        <f t="shared" si="33"/>
        <v>6.6845938003085442E-3</v>
      </c>
      <c r="CG11" s="6">
        <f t="shared" si="34"/>
        <v>0.50248908215030019</v>
      </c>
      <c r="CH11" s="6">
        <f t="shared" si="44"/>
        <v>1.0296977519919134E-2</v>
      </c>
      <c r="CI11" s="6">
        <f t="shared" si="36"/>
        <v>0.14312121397077587</v>
      </c>
      <c r="CS11" s="2">
        <v>6.6183694634964728E-3</v>
      </c>
    </row>
    <row r="12" spans="1:97" x14ac:dyDescent="0.3">
      <c r="B12">
        <v>59.7</v>
      </c>
      <c r="C12">
        <v>57.3</v>
      </c>
      <c r="D12">
        <v>49.9</v>
      </c>
      <c r="E12">
        <v>49.4</v>
      </c>
      <c r="F12">
        <v>18.3</v>
      </c>
      <c r="G12">
        <v>18.399999999999999</v>
      </c>
      <c r="N12">
        <v>0.185</v>
      </c>
      <c r="O12">
        <v>0.185</v>
      </c>
      <c r="P12">
        <v>0.22</v>
      </c>
      <c r="Q12">
        <v>0.44700000000000001</v>
      </c>
      <c r="R12">
        <v>0.51900000000000002</v>
      </c>
      <c r="S12">
        <v>0.504</v>
      </c>
      <c r="T12">
        <v>23.43</v>
      </c>
      <c r="U12">
        <v>13.95</v>
      </c>
      <c r="V12">
        <v>13.35</v>
      </c>
      <c r="W12">
        <f t="shared" si="39"/>
        <v>1.1182244985061887E-2</v>
      </c>
      <c r="X12">
        <f t="shared" si="40"/>
        <v>2.3942652329749108E-2</v>
      </c>
      <c r="Y12">
        <f t="shared" si="41"/>
        <v>2.1273408239700378E-2</v>
      </c>
      <c r="AI12">
        <f t="shared" si="18"/>
        <v>8.7702348022503553</v>
      </c>
      <c r="AJ12">
        <f t="shared" si="19"/>
        <v>31.299574010271279</v>
      </c>
      <c r="AK12">
        <f t="shared" si="20"/>
        <v>4.6965428937258924</v>
      </c>
      <c r="AL12">
        <f t="shared" si="21"/>
        <v>50.279569892473127</v>
      </c>
      <c r="AM12">
        <f t="shared" si="1"/>
        <v>214.43595505618029</v>
      </c>
      <c r="AP12">
        <f t="shared" si="22"/>
        <v>0.60299999999999998</v>
      </c>
      <c r="AQ12">
        <f t="shared" si="23"/>
        <v>1.014</v>
      </c>
      <c r="AR12">
        <f t="shared" si="24"/>
        <v>1.5680000000000001</v>
      </c>
      <c r="AS12">
        <f t="shared" si="25"/>
        <v>0.84099999999999997</v>
      </c>
      <c r="AT12">
        <f t="shared" si="26"/>
        <v>1.3140000000000001</v>
      </c>
      <c r="AU12">
        <f t="shared" si="27"/>
        <v>1.9</v>
      </c>
      <c r="AV12">
        <f t="shared" si="28"/>
        <v>45.465128882751486</v>
      </c>
      <c r="AW12">
        <f t="shared" si="2"/>
        <v>57.340349113320904</v>
      </c>
      <c r="AX12">
        <f t="shared" si="3"/>
        <v>59.112207369945551</v>
      </c>
      <c r="AY12">
        <f t="shared" si="4"/>
        <v>0.28557784079478277</v>
      </c>
      <c r="AZ12">
        <f t="shared" si="5"/>
        <v>0.25204605160669225</v>
      </c>
      <c r="BA12">
        <f t="shared" si="6"/>
        <v>0.57493344675550739</v>
      </c>
      <c r="BB12" s="5">
        <f t="shared" si="29"/>
        <v>3.9156556944127494E-2</v>
      </c>
      <c r="BC12" s="6">
        <f t="shared" si="7"/>
        <v>9.4993165642248023E-2</v>
      </c>
      <c r="BD12" s="6">
        <f t="shared" si="8"/>
        <v>3.7001514453110215E-2</v>
      </c>
      <c r="BE12" s="5">
        <f t="shared" si="42"/>
        <v>3.3003609491402408E-3</v>
      </c>
      <c r="BF12" s="6">
        <f t="shared" si="30"/>
        <v>9.9981581111068057E-2</v>
      </c>
      <c r="BG12" s="6">
        <f t="shared" si="9"/>
        <v>0.77239977081635247</v>
      </c>
      <c r="BH12" s="6">
        <f t="shared" si="37"/>
        <v>1.3293381636660445E-2</v>
      </c>
      <c r="BI12" s="6">
        <f t="shared" si="10"/>
        <v>1.8540188982473355E-2</v>
      </c>
      <c r="BJ12" s="6">
        <f t="shared" si="11"/>
        <v>2.2354044742244929E-2</v>
      </c>
      <c r="BK12" s="6">
        <f t="shared" si="12"/>
        <v>9.3764515910264353E-3</v>
      </c>
      <c r="BL12" s="6">
        <f t="shared" si="13"/>
        <v>1.215054969488041E-2</v>
      </c>
      <c r="BM12" s="6">
        <f t="shared" si="14"/>
        <v>1.4499286089476775E-2</v>
      </c>
      <c r="BN12" s="6">
        <f t="shared" si="43"/>
        <v>9.993020687520204E-3</v>
      </c>
      <c r="BO12" s="6">
        <f t="shared" si="15"/>
        <v>-7.7627536368823136E-2</v>
      </c>
      <c r="BP12" s="6">
        <f t="shared" si="16"/>
        <v>-9.0605129520041627E-2</v>
      </c>
      <c r="BQ12" s="6">
        <f t="shared" si="17"/>
        <v>-0.75790048472687566</v>
      </c>
      <c r="CC12" s="2">
        <f t="shared" si="31"/>
        <v>7.8069211506288632E-3</v>
      </c>
      <c r="CD12">
        <f t="shared" si="32"/>
        <v>7.1915279360717052E-2</v>
      </c>
      <c r="CE12">
        <f t="shared" si="38"/>
        <v>1.3293381636660445E-2</v>
      </c>
      <c r="CF12" s="6">
        <f t="shared" si="33"/>
        <v>9.993020687520204E-3</v>
      </c>
      <c r="CG12" s="6">
        <f t="shared" si="34"/>
        <v>0.75172901528392777</v>
      </c>
      <c r="CH12" s="6">
        <f t="shared" si="44"/>
        <v>-2.8066301750351005E-2</v>
      </c>
      <c r="CI12" s="6">
        <f t="shared" si="36"/>
        <v>0.39026896648171711</v>
      </c>
      <c r="CS12" s="2">
        <v>3.3003609491402408E-3</v>
      </c>
    </row>
    <row r="13" spans="1:97" x14ac:dyDescent="0.3">
      <c r="B13">
        <v>59.6</v>
      </c>
      <c r="C13">
        <v>57.2</v>
      </c>
      <c r="D13">
        <v>49.8</v>
      </c>
      <c r="E13">
        <v>49.5</v>
      </c>
      <c r="F13">
        <v>18.7</v>
      </c>
      <c r="G13">
        <v>18.899999999999999</v>
      </c>
      <c r="N13">
        <v>0.185</v>
      </c>
      <c r="O13">
        <v>0.185</v>
      </c>
      <c r="P13">
        <v>0.22</v>
      </c>
      <c r="Q13">
        <v>0.41</v>
      </c>
      <c r="R13">
        <v>0.51900000000000002</v>
      </c>
      <c r="S13">
        <v>0.504</v>
      </c>
      <c r="T13">
        <v>20.49</v>
      </c>
      <c r="U13">
        <v>13.95</v>
      </c>
      <c r="V13">
        <v>13.35</v>
      </c>
      <c r="W13">
        <f t="shared" si="39"/>
        <v>1.0980966325036604E-2</v>
      </c>
      <c r="X13">
        <f t="shared" si="40"/>
        <v>2.3942652329749108E-2</v>
      </c>
      <c r="Y13">
        <f t="shared" si="41"/>
        <v>2.1273408239700378E-2</v>
      </c>
      <c r="AI13">
        <f t="shared" si="18"/>
        <v>8.6801251314945969</v>
      </c>
      <c r="AJ13">
        <f t="shared" si="19"/>
        <v>30.84997298755443</v>
      </c>
      <c r="AK13">
        <f t="shared" si="20"/>
        <v>9.2240117130307144</v>
      </c>
      <c r="AL13">
        <f t="shared" si="21"/>
        <v>30.167741935483591</v>
      </c>
      <c r="AM13">
        <f t="shared" si="1"/>
        <v>214.43595505617967</v>
      </c>
      <c r="AP13">
        <f t="shared" si="22"/>
        <v>0.60299999999999998</v>
      </c>
      <c r="AQ13">
        <f t="shared" si="23"/>
        <v>1.014</v>
      </c>
      <c r="AR13">
        <f t="shared" si="24"/>
        <v>1.5680000000000001</v>
      </c>
      <c r="AS13">
        <f t="shared" si="25"/>
        <v>0.84099999999999997</v>
      </c>
      <c r="AT13">
        <f t="shared" si="26"/>
        <v>1.3140000000000001</v>
      </c>
      <c r="AU13">
        <f t="shared" si="27"/>
        <v>1.9</v>
      </c>
      <c r="AV13">
        <f t="shared" si="28"/>
        <v>45.465128882751486</v>
      </c>
      <c r="AW13">
        <f t="shared" si="2"/>
        <v>57.340349113320904</v>
      </c>
      <c r="AX13">
        <f t="shared" si="3"/>
        <v>59.112207369945551</v>
      </c>
      <c r="AY13">
        <f t="shared" si="4"/>
        <v>0.28557784079478277</v>
      </c>
      <c r="AZ13">
        <f t="shared" si="5"/>
        <v>0.25204605160669225</v>
      </c>
      <c r="BA13">
        <f t="shared" si="6"/>
        <v>0.57493344675550739</v>
      </c>
      <c r="BB13" s="5">
        <f t="shared" si="29"/>
        <v>3.8451745046029551E-2</v>
      </c>
      <c r="BC13" s="6">
        <f t="shared" si="7"/>
        <v>9.4993165642248023E-2</v>
      </c>
      <c r="BD13" s="6">
        <f t="shared" si="8"/>
        <v>3.7001514453110215E-2</v>
      </c>
      <c r="BE13" s="5">
        <f t="shared" si="42"/>
        <v>6.5763759300845881E-3</v>
      </c>
      <c r="BF13" s="6">
        <f t="shared" si="30"/>
        <v>6.061170287023137E-2</v>
      </c>
      <c r="BG13" s="6">
        <f t="shared" si="9"/>
        <v>0.3932788430459529</v>
      </c>
      <c r="BH13" s="6">
        <f t="shared" si="37"/>
        <v>1.3252770725455812E-2</v>
      </c>
      <c r="BI13" s="6">
        <f t="shared" si="10"/>
        <v>1.8483549220743512E-2</v>
      </c>
      <c r="BJ13" s="6">
        <f t="shared" si="11"/>
        <v>2.2285753757234152E-2</v>
      </c>
      <c r="BK13" s="6">
        <f t="shared" si="12"/>
        <v>9.3764515910264353E-3</v>
      </c>
      <c r="BL13" s="6">
        <f t="shared" si="13"/>
        <v>1.215054969488041E-2</v>
      </c>
      <c r="BM13" s="6">
        <f t="shared" si="14"/>
        <v>1.4499286089476775E-2</v>
      </c>
      <c r="BN13" s="6">
        <f t="shared" si="43"/>
        <v>6.6763947953712242E-3</v>
      </c>
      <c r="BO13" s="6">
        <f t="shared" si="15"/>
        <v>-3.8325949112997221E-2</v>
      </c>
      <c r="BP13" s="6">
        <f t="shared" si="16"/>
        <v>-5.1235251279204932E-2</v>
      </c>
      <c r="BQ13" s="6">
        <f t="shared" si="17"/>
        <v>-0.37877955695647614</v>
      </c>
      <c r="CC13" s="2">
        <f t="shared" si="31"/>
        <v>7.798719412141315E-3</v>
      </c>
      <c r="CD13">
        <f t="shared" si="32"/>
        <v>7.1785566920632371E-2</v>
      </c>
      <c r="CE13">
        <f t="shared" si="38"/>
        <v>1.3252770725455812E-2</v>
      </c>
      <c r="CF13" s="6">
        <f t="shared" si="33"/>
        <v>6.6763947953712242E-3</v>
      </c>
      <c r="CG13" s="6">
        <f t="shared" si="34"/>
        <v>0.50377350771995633</v>
      </c>
      <c r="CH13" s="6">
        <f t="shared" si="44"/>
        <v>1.1173864050401001E-2</v>
      </c>
      <c r="CI13" s="6">
        <f t="shared" si="36"/>
        <v>0.15565613715574692</v>
      </c>
      <c r="CS13" s="2">
        <v>6.5763759300845881E-3</v>
      </c>
    </row>
    <row r="14" spans="1:97" x14ac:dyDescent="0.3">
      <c r="B14">
        <v>59.5</v>
      </c>
      <c r="C14">
        <v>57.1</v>
      </c>
      <c r="D14">
        <v>49.4</v>
      </c>
      <c r="E14">
        <v>49</v>
      </c>
      <c r="F14">
        <v>17.600000000000001</v>
      </c>
      <c r="G14">
        <v>17.5</v>
      </c>
      <c r="N14">
        <v>0.185</v>
      </c>
      <c r="O14">
        <v>0.185</v>
      </c>
      <c r="P14">
        <v>0.22</v>
      </c>
      <c r="Q14">
        <v>0.39600000000000002</v>
      </c>
      <c r="R14">
        <v>0.51900000000000002</v>
      </c>
      <c r="S14">
        <v>0.504</v>
      </c>
      <c r="T14">
        <v>30.35</v>
      </c>
      <c r="U14">
        <v>13.95</v>
      </c>
      <c r="V14">
        <v>13.35</v>
      </c>
      <c r="W14">
        <f t="shared" si="39"/>
        <v>6.9522240527182871E-3</v>
      </c>
      <c r="X14">
        <f t="shared" si="40"/>
        <v>2.3942652329749108E-2</v>
      </c>
      <c r="Y14">
        <f t="shared" si="41"/>
        <v>2.1273408239700378E-2</v>
      </c>
      <c r="AF14" t="e">
        <f>(Z14-N14)/AC14</f>
        <v>#DIV/0!</v>
      </c>
      <c r="AI14">
        <f t="shared" si="18"/>
        <v>9.0277462792950196</v>
      </c>
      <c r="AJ14">
        <f t="shared" si="19"/>
        <v>31.649341747868039</v>
      </c>
      <c r="AK14">
        <f t="shared" si="20"/>
        <v>2.9199341021417222</v>
      </c>
      <c r="AL14">
        <f t="shared" si="21"/>
        <v>40.223655913978355</v>
      </c>
      <c r="AM14">
        <f t="shared" si="1"/>
        <v>214.43595505617967</v>
      </c>
      <c r="AP14">
        <f t="shared" si="22"/>
        <v>0.60299999999999998</v>
      </c>
      <c r="AQ14">
        <f t="shared" si="23"/>
        <v>1.014</v>
      </c>
      <c r="AR14">
        <f t="shared" si="24"/>
        <v>1.5680000000000001</v>
      </c>
      <c r="AS14">
        <f t="shared" si="25"/>
        <v>0.84099999999999997</v>
      </c>
      <c r="AT14">
        <f t="shared" si="26"/>
        <v>1.3140000000000001</v>
      </c>
      <c r="AU14">
        <f t="shared" si="27"/>
        <v>1.9</v>
      </c>
      <c r="AV14">
        <f t="shared" si="28"/>
        <v>45.465128882751486</v>
      </c>
      <c r="AW14">
        <f t="shared" si="2"/>
        <v>57.340349113320904</v>
      </c>
      <c r="AX14">
        <f t="shared" si="3"/>
        <v>59.112207369945551</v>
      </c>
      <c r="AY14">
        <f t="shared" si="4"/>
        <v>0.28557784079478277</v>
      </c>
      <c r="AZ14">
        <f t="shared" si="5"/>
        <v>0.25204605160669225</v>
      </c>
      <c r="BA14">
        <f t="shared" si="6"/>
        <v>0.57493344675550739</v>
      </c>
      <c r="BB14" s="5">
        <f t="shared" si="29"/>
        <v>2.4344410033249671E-2</v>
      </c>
      <c r="BC14" s="6">
        <f t="shared" si="7"/>
        <v>9.4993165642248023E-2</v>
      </c>
      <c r="BD14" s="6">
        <f t="shared" si="8"/>
        <v>3.7001514453110215E-2</v>
      </c>
      <c r="BE14" s="5">
        <f t="shared" si="42"/>
        <v>2.0292237744026359E-3</v>
      </c>
      <c r="BF14" s="6">
        <f t="shared" si="30"/>
        <v>7.7703729379756295E-2</v>
      </c>
      <c r="BG14" s="6">
        <f t="shared" si="9"/>
        <v>1.2423597683530763</v>
      </c>
      <c r="BH14" s="6">
        <f t="shared" si="37"/>
        <v>1.2263702282984188E-2</v>
      </c>
      <c r="BI14" s="6">
        <f t="shared" si="10"/>
        <v>1.710410218903765E-2</v>
      </c>
      <c r="BJ14" s="6">
        <f t="shared" si="11"/>
        <v>2.0622544137555501E-2</v>
      </c>
      <c r="BK14" s="6">
        <f t="shared" si="12"/>
        <v>9.3764515910264353E-3</v>
      </c>
      <c r="BL14" s="6">
        <f t="shared" si="13"/>
        <v>1.215054969488041E-2</v>
      </c>
      <c r="BM14" s="6">
        <f t="shared" si="14"/>
        <v>1.4499286089476775E-2</v>
      </c>
      <c r="BN14" s="6">
        <f t="shared" si="43"/>
        <v>1.0234478508581552E-2</v>
      </c>
      <c r="BO14" s="6">
        <f t="shared" si="15"/>
        <v>-5.7081185242200794E-2</v>
      </c>
      <c r="BP14" s="6">
        <f t="shared" si="16"/>
        <v>-6.8327277788729865E-2</v>
      </c>
      <c r="BQ14" s="6">
        <f t="shared" si="17"/>
        <v>-1.2278604822635995</v>
      </c>
      <c r="CC14" s="2">
        <f t="shared" si="31"/>
        <v>7.5832488785860311E-3</v>
      </c>
      <c r="CD14">
        <f t="shared" si="32"/>
        <v>6.8555378212695028E-2</v>
      </c>
      <c r="CE14">
        <f t="shared" si="38"/>
        <v>1.2263702282984188E-2</v>
      </c>
      <c r="CF14" s="6">
        <f t="shared" si="33"/>
        <v>1.0234478508581552E-2</v>
      </c>
      <c r="CG14" s="6">
        <f t="shared" si="34"/>
        <v>0.8345341620679938</v>
      </c>
      <c r="CH14" s="6">
        <f t="shared" si="44"/>
        <v>-9.1483511670612666E-3</v>
      </c>
      <c r="CI14" s="6">
        <f t="shared" si="36"/>
        <v>0.1334446896154266</v>
      </c>
      <c r="CS14" s="2">
        <v>2.0292237744026359E-3</v>
      </c>
    </row>
    <row r="15" spans="1:97" x14ac:dyDescent="0.3">
      <c r="A15" t="s">
        <v>42</v>
      </c>
      <c r="B15">
        <v>59.9</v>
      </c>
      <c r="C15">
        <v>56.9</v>
      </c>
      <c r="D15">
        <v>39.6</v>
      </c>
      <c r="E15">
        <v>49.4</v>
      </c>
      <c r="F15">
        <v>25.3</v>
      </c>
      <c r="G15">
        <v>25.9</v>
      </c>
      <c r="N15">
        <v>0.185</v>
      </c>
      <c r="O15">
        <v>0.185</v>
      </c>
      <c r="P15">
        <v>0.22</v>
      </c>
      <c r="Q15">
        <v>0.49049999999999999</v>
      </c>
      <c r="R15">
        <v>0.51900000000000002</v>
      </c>
      <c r="S15">
        <v>0.504</v>
      </c>
      <c r="T15">
        <v>44.94</v>
      </c>
      <c r="U15">
        <v>13.95</v>
      </c>
      <c r="V15">
        <v>13.35</v>
      </c>
      <c r="W15">
        <f t="shared" si="39"/>
        <v>6.7979528259902097E-3</v>
      </c>
      <c r="X15">
        <f t="shared" si="40"/>
        <v>2.3942652329749108E-2</v>
      </c>
      <c r="Y15">
        <f t="shared" si="41"/>
        <v>2.1273408239700378E-2</v>
      </c>
      <c r="Z15">
        <v>0.48</v>
      </c>
      <c r="AC15">
        <v>45.42</v>
      </c>
      <c r="AF15">
        <f>(Z15-N15)/AC15</f>
        <v>6.4949361514751204E-3</v>
      </c>
      <c r="AI15">
        <f t="shared" si="18"/>
        <v>13.618214516066464</v>
      </c>
      <c r="AJ15">
        <f t="shared" si="19"/>
        <v>18.4130758670244</v>
      </c>
      <c r="AK15">
        <f t="shared" si="20"/>
        <v>17.130841121495266</v>
      </c>
      <c r="AL15">
        <f t="shared" si="21"/>
        <v>985.47956989247302</v>
      </c>
      <c r="AM15">
        <f t="shared" si="1"/>
        <v>268.04494382022472</v>
      </c>
      <c r="AP15">
        <f t="shared" si="22"/>
        <v>0.60299999999999998</v>
      </c>
      <c r="AQ15">
        <f t="shared" si="23"/>
        <v>1.014</v>
      </c>
      <c r="AR15">
        <f t="shared" si="24"/>
        <v>1.5680000000000001</v>
      </c>
      <c r="AS15">
        <f t="shared" si="25"/>
        <v>0.84099999999999997</v>
      </c>
      <c r="AT15">
        <f t="shared" si="26"/>
        <v>1.3140000000000001</v>
      </c>
      <c r="AU15">
        <f t="shared" si="27"/>
        <v>1.9</v>
      </c>
      <c r="AV15">
        <f t="shared" si="28"/>
        <v>45.465128882751486</v>
      </c>
      <c r="AW15">
        <f t="shared" si="2"/>
        <v>57.340349113320904</v>
      </c>
      <c r="AX15">
        <f t="shared" si="3"/>
        <v>59.112207369945551</v>
      </c>
      <c r="AY15">
        <f t="shared" si="4"/>
        <v>0.28557784079478277</v>
      </c>
      <c r="AZ15">
        <f t="shared" si="5"/>
        <v>0.25204605160669225</v>
      </c>
      <c r="BA15">
        <f t="shared" si="6"/>
        <v>0.57493344675550739</v>
      </c>
      <c r="BB15" s="5">
        <f t="shared" si="29"/>
        <v>2.3804202759818618E-2</v>
      </c>
      <c r="BC15" s="6">
        <f t="shared" si="7"/>
        <v>9.4993165642248023E-2</v>
      </c>
      <c r="BD15" s="6">
        <f t="shared" si="8"/>
        <v>3.7001514453110215E-2</v>
      </c>
      <c r="BE15" s="5">
        <f t="shared" si="42"/>
        <v>2.0463217398091777E-2</v>
      </c>
      <c r="BF15" s="6">
        <f t="shared" si="30"/>
        <v>1.2620225689433917</v>
      </c>
      <c r="BG15" s="6">
        <f t="shared" si="9"/>
        <v>0.26469866752421345</v>
      </c>
      <c r="BH15" s="6">
        <f t="shared" si="37"/>
        <v>1.2216760130500914E-2</v>
      </c>
      <c r="BI15" s="6">
        <f t="shared" si="10"/>
        <v>1.7038632288144721E-2</v>
      </c>
      <c r="BJ15" s="6">
        <f t="shared" si="11"/>
        <v>2.0543606587608499E-2</v>
      </c>
      <c r="BK15" s="6">
        <f t="shared" si="12"/>
        <v>9.3764515910264353E-3</v>
      </c>
      <c r="BL15" s="6">
        <f t="shared" si="13"/>
        <v>1.215054969488041E-2</v>
      </c>
      <c r="BM15" s="6">
        <f t="shared" si="14"/>
        <v>1.4499286089476775E-2</v>
      </c>
      <c r="BN15" s="6">
        <f t="shared" si="43"/>
        <v>-8.2464572675908631E-3</v>
      </c>
      <c r="BO15" s="6">
        <f t="shared" si="15"/>
        <v>-1.2414789623557831</v>
      </c>
      <c r="BP15" s="6">
        <f t="shared" si="16"/>
        <v>-1.2526461173523653</v>
      </c>
      <c r="BQ15" s="6">
        <f t="shared" si="17"/>
        <v>-0.25019938143473669</v>
      </c>
      <c r="CC15" s="2">
        <f t="shared" si="31"/>
        <v>7.5722208032076273E-3</v>
      </c>
      <c r="CD15" t="e">
        <f t="shared" si="32"/>
        <v>#DIV/0!</v>
      </c>
      <c r="CF15" s="6"/>
      <c r="CG15" s="6"/>
      <c r="CH15" s="6"/>
      <c r="CI15" s="6"/>
      <c r="CS15">
        <v>2.0463217398091777E-2</v>
      </c>
    </row>
    <row r="16" spans="1:97" x14ac:dyDescent="0.3">
      <c r="B16">
        <v>59.4</v>
      </c>
      <c r="C16">
        <v>57.4</v>
      </c>
      <c r="D16">
        <v>49.2</v>
      </c>
      <c r="E16">
        <v>49.1</v>
      </c>
      <c r="F16">
        <v>17.899999999999999</v>
      </c>
      <c r="G16">
        <v>18.100000000000001</v>
      </c>
      <c r="N16">
        <v>0.185</v>
      </c>
      <c r="O16">
        <v>0.185</v>
      </c>
      <c r="P16">
        <v>0.22</v>
      </c>
      <c r="Q16">
        <v>0.41349999999999998</v>
      </c>
      <c r="R16">
        <v>0.51900000000000002</v>
      </c>
      <c r="S16">
        <v>0.504</v>
      </c>
      <c r="T16">
        <v>35.39</v>
      </c>
      <c r="U16">
        <v>13.95</v>
      </c>
      <c r="V16">
        <v>13.35</v>
      </c>
      <c r="W16">
        <f t="shared" si="39"/>
        <v>6.4566261655834975E-3</v>
      </c>
      <c r="X16">
        <f t="shared" si="40"/>
        <v>2.3942652329749108E-2</v>
      </c>
      <c r="Y16">
        <f t="shared" si="41"/>
        <v>2.1273408239700378E-2</v>
      </c>
      <c r="AF16" t="e">
        <f>(Z16-N16)/AC16</f>
        <v>#DIV/0!</v>
      </c>
      <c r="AI16">
        <f t="shared" si="18"/>
        <v>9.2101328263814395</v>
      </c>
      <c r="AJ16">
        <f t="shared" si="19"/>
        <v>31.149973247707152</v>
      </c>
      <c r="AK16">
        <f t="shared" si="20"/>
        <v>5.4235659790902151</v>
      </c>
      <c r="AL16">
        <f t="shared" si="21"/>
        <v>10.055913978494768</v>
      </c>
      <c r="AM16">
        <f t="shared" si="1"/>
        <v>178.69662921348316</v>
      </c>
      <c r="AP16">
        <f t="shared" si="22"/>
        <v>0.60299999999999998</v>
      </c>
      <c r="AQ16">
        <f t="shared" si="23"/>
        <v>1.014</v>
      </c>
      <c r="AR16">
        <f t="shared" si="24"/>
        <v>1.5680000000000001</v>
      </c>
      <c r="AS16">
        <f t="shared" si="25"/>
        <v>0.84099999999999997</v>
      </c>
      <c r="AT16">
        <f t="shared" si="26"/>
        <v>1.3140000000000001</v>
      </c>
      <c r="AU16">
        <f t="shared" si="27"/>
        <v>1.9</v>
      </c>
      <c r="AV16">
        <f t="shared" si="28"/>
        <v>45.465128882751486</v>
      </c>
      <c r="AW16">
        <f t="shared" si="2"/>
        <v>57.340349113320904</v>
      </c>
      <c r="AX16">
        <f t="shared" si="3"/>
        <v>59.112207369945551</v>
      </c>
      <c r="AY16">
        <f t="shared" si="4"/>
        <v>0.28557784079478277</v>
      </c>
      <c r="AZ16">
        <f t="shared" si="5"/>
        <v>0.25204605160669225</v>
      </c>
      <c r="BA16">
        <f t="shared" si="6"/>
        <v>0.57493344675550739</v>
      </c>
      <c r="BB16" s="5">
        <f t="shared" si="29"/>
        <v>2.260898866527691E-2</v>
      </c>
      <c r="BC16" s="6">
        <f t="shared" si="7"/>
        <v>9.4993165642248023E-2</v>
      </c>
      <c r="BD16" s="6">
        <f t="shared" si="8"/>
        <v>3.7001514453110215E-2</v>
      </c>
      <c r="BE16" s="5">
        <f t="shared" si="42"/>
        <v>3.8295595150775797E-3</v>
      </c>
      <c r="BF16" s="6">
        <f t="shared" si="30"/>
        <v>1.904124422033613E-2</v>
      </c>
      <c r="BG16" s="6">
        <f t="shared" si="9"/>
        <v>0.55738368887566592</v>
      </c>
      <c r="BH16" s="6">
        <f t="shared" si="37"/>
        <v>1.2109561652002228E-2</v>
      </c>
      <c r="BI16" s="6">
        <f t="shared" si="10"/>
        <v>1.688912329906115E-2</v>
      </c>
      <c r="BJ16" s="6">
        <f t="shared" si="11"/>
        <v>2.0363342479486336E-2</v>
      </c>
      <c r="BK16" s="6">
        <f t="shared" si="12"/>
        <v>9.3764515910264353E-3</v>
      </c>
      <c r="BL16" s="6">
        <f t="shared" si="13"/>
        <v>1.215054969488041E-2</v>
      </c>
      <c r="BM16" s="6">
        <f t="shared" si="14"/>
        <v>1.4499286089476775E-2</v>
      </c>
      <c r="BN16" s="6">
        <f t="shared" si="43"/>
        <v>8.2800021369246486E-3</v>
      </c>
      <c r="BO16" s="6">
        <f t="shared" si="15"/>
        <v>1.3220982591502055E-3</v>
      </c>
      <c r="BP16" s="6">
        <f t="shared" si="16"/>
        <v>-9.6647926293096948E-3</v>
      </c>
      <c r="BQ16" s="6">
        <f t="shared" si="17"/>
        <v>-0.5428844027861891</v>
      </c>
      <c r="CC16" s="2">
        <f t="shared" si="31"/>
        <v>7.5467448330447861E-3</v>
      </c>
      <c r="CD16">
        <f t="shared" si="32"/>
        <v>6.8039192416614325E-2</v>
      </c>
      <c r="CE16">
        <f t="shared" si="38"/>
        <v>1.2109561652002228E-2</v>
      </c>
      <c r="CF16" s="6">
        <f t="shared" si="33"/>
        <v>8.2800021369246486E-3</v>
      </c>
      <c r="CG16" s="6">
        <f t="shared" si="34"/>
        <v>0.68375737907536982</v>
      </c>
      <c r="CH16" s="6">
        <f t="shared" si="44"/>
        <v>4.8997948196278195E-2</v>
      </c>
      <c r="CI16" s="6">
        <f t="shared" si="36"/>
        <v>0.72014300076133042</v>
      </c>
      <c r="CS16" s="2">
        <v>3.8295595150775797E-3</v>
      </c>
    </row>
    <row r="17" spans="1:97" x14ac:dyDescent="0.3">
      <c r="B17">
        <v>59.4</v>
      </c>
      <c r="C17">
        <v>57.5</v>
      </c>
      <c r="D17">
        <v>49.4</v>
      </c>
      <c r="E17">
        <v>49.1</v>
      </c>
      <c r="F17">
        <v>18.3</v>
      </c>
      <c r="G17">
        <v>18.5</v>
      </c>
      <c r="N17">
        <v>0.185</v>
      </c>
      <c r="O17">
        <v>0.185</v>
      </c>
      <c r="P17">
        <v>0.22</v>
      </c>
      <c r="Q17">
        <v>0.443</v>
      </c>
      <c r="R17">
        <v>0.51900000000000002</v>
      </c>
      <c r="S17">
        <v>0.504</v>
      </c>
      <c r="T17">
        <v>40.630000000000003</v>
      </c>
      <c r="U17">
        <v>13.95</v>
      </c>
      <c r="V17">
        <v>13.35</v>
      </c>
      <c r="W17">
        <f t="shared" si="39"/>
        <v>6.3499876938222987E-3</v>
      </c>
      <c r="X17">
        <f t="shared" si="40"/>
        <v>2.3942652329749108E-2</v>
      </c>
      <c r="Y17">
        <f t="shared" si="41"/>
        <v>2.1273408239700378E-2</v>
      </c>
      <c r="AI17">
        <f t="shared" si="18"/>
        <v>9.1559910269219689</v>
      </c>
      <c r="AJ17">
        <f t="shared" si="19"/>
        <v>30.84997298755443</v>
      </c>
      <c r="AK17">
        <f t="shared" si="20"/>
        <v>5.333989662810712</v>
      </c>
      <c r="AL17">
        <f t="shared" si="21"/>
        <v>30.167741935483591</v>
      </c>
      <c r="AM17">
        <f t="shared" si="1"/>
        <v>169.76179775280889</v>
      </c>
      <c r="AP17">
        <f t="shared" si="22"/>
        <v>0.60299999999999998</v>
      </c>
      <c r="AQ17">
        <f t="shared" si="23"/>
        <v>1.014</v>
      </c>
      <c r="AR17">
        <f t="shared" si="24"/>
        <v>1.5680000000000001</v>
      </c>
      <c r="AS17">
        <f t="shared" si="25"/>
        <v>0.84099999999999997</v>
      </c>
      <c r="AT17">
        <f t="shared" si="26"/>
        <v>1.3140000000000001</v>
      </c>
      <c r="AU17">
        <f t="shared" si="27"/>
        <v>1.9</v>
      </c>
      <c r="AV17">
        <f t="shared" si="28"/>
        <v>45.465128882751486</v>
      </c>
      <c r="AW17">
        <f t="shared" si="2"/>
        <v>57.340349113320904</v>
      </c>
      <c r="AX17">
        <f t="shared" si="3"/>
        <v>59.112207369945551</v>
      </c>
      <c r="AY17">
        <f t="shared" si="4"/>
        <v>0.28557784079478277</v>
      </c>
      <c r="AZ17">
        <f t="shared" si="5"/>
        <v>0.25204605160669225</v>
      </c>
      <c r="BA17">
        <f t="shared" si="6"/>
        <v>0.57493344675550739</v>
      </c>
      <c r="BB17" s="5">
        <f t="shared" si="29"/>
        <v>2.2235575688050048E-2</v>
      </c>
      <c r="BC17" s="6">
        <f t="shared" si="7"/>
        <v>9.4993165642248023E-2</v>
      </c>
      <c r="BD17" s="6">
        <f t="shared" si="8"/>
        <v>3.7001514453110215E-2</v>
      </c>
      <c r="BE17" s="5">
        <f t="shared" si="42"/>
        <v>3.802935460313153E-3</v>
      </c>
      <c r="BF17" s="6">
        <f t="shared" si="30"/>
        <v>5.7461520418663717E-2</v>
      </c>
      <c r="BG17" s="6">
        <f t="shared" si="9"/>
        <v>0.53840690237825928</v>
      </c>
      <c r="BH17" s="6">
        <f t="shared" si="37"/>
        <v>1.2075073454594238E-2</v>
      </c>
      <c r="BI17" s="6">
        <f t="shared" si="10"/>
        <v>1.684102284463309E-2</v>
      </c>
      <c r="BJ17" s="6">
        <f t="shared" si="11"/>
        <v>2.0305347401257969E-2</v>
      </c>
      <c r="BK17" s="6">
        <f t="shared" si="12"/>
        <v>9.3764515910264353E-3</v>
      </c>
      <c r="BL17" s="6">
        <f t="shared" si="13"/>
        <v>1.215054969488041E-2</v>
      </c>
      <c r="BM17" s="6">
        <f t="shared" si="14"/>
        <v>1.4499286089476775E-2</v>
      </c>
      <c r="BN17" s="6">
        <f t="shared" si="43"/>
        <v>8.2721379942810851E-3</v>
      </c>
      <c r="BO17" s="6">
        <f t="shared" si="15"/>
        <v>-3.7156173017405744E-2</v>
      </c>
      <c r="BP17" s="6">
        <f t="shared" si="16"/>
        <v>-4.808506882763728E-2</v>
      </c>
      <c r="BQ17" s="6">
        <f t="shared" si="17"/>
        <v>-0.52390761628878246</v>
      </c>
      <c r="CC17" s="2">
        <f t="shared" si="31"/>
        <v>7.5384612844580385E-3</v>
      </c>
      <c r="CD17">
        <f t="shared" si="32"/>
        <v>6.7923208014302267E-2</v>
      </c>
      <c r="CE17">
        <f t="shared" si="38"/>
        <v>1.2075073454594238E-2</v>
      </c>
      <c r="CF17" s="6">
        <f t="shared" si="33"/>
        <v>8.2721379942810851E-3</v>
      </c>
      <c r="CG17" s="6">
        <f t="shared" si="34"/>
        <v>0.68505902058374324</v>
      </c>
      <c r="CH17" s="6">
        <f t="shared" si="44"/>
        <v>1.046168759563855E-2</v>
      </c>
      <c r="CI17" s="6">
        <f t="shared" si="36"/>
        <v>0.15402228342094329</v>
      </c>
      <c r="CS17" s="2">
        <v>3.802935460313153E-3</v>
      </c>
    </row>
    <row r="18" spans="1:97" x14ac:dyDescent="0.3">
      <c r="B18">
        <v>59.4</v>
      </c>
      <c r="C18">
        <v>57.2</v>
      </c>
      <c r="D18">
        <v>49.4</v>
      </c>
      <c r="E18">
        <v>48.8</v>
      </c>
      <c r="F18">
        <v>18.100000000000001</v>
      </c>
      <c r="G18">
        <v>18.3</v>
      </c>
      <c r="N18">
        <v>0.185</v>
      </c>
      <c r="O18">
        <v>0.185</v>
      </c>
      <c r="P18">
        <v>0.22</v>
      </c>
      <c r="Q18">
        <v>0.40600000000000003</v>
      </c>
      <c r="R18">
        <v>0.51900000000000002</v>
      </c>
      <c r="S18">
        <v>0.504</v>
      </c>
      <c r="T18">
        <v>35.35</v>
      </c>
      <c r="U18">
        <v>13.95</v>
      </c>
      <c r="V18">
        <v>13.35</v>
      </c>
      <c r="W18">
        <f t="shared" si="39"/>
        <v>6.2517680339462525E-3</v>
      </c>
      <c r="X18">
        <f t="shared" si="40"/>
        <v>2.3942652329749108E-2</v>
      </c>
      <c r="Y18">
        <f t="shared" si="41"/>
        <v>2.1273408239700378E-2</v>
      </c>
      <c r="AI18">
        <f t="shared" si="18"/>
        <v>9.128541579965491</v>
      </c>
      <c r="AJ18">
        <f t="shared" si="19"/>
        <v>30.899568495718921</v>
      </c>
      <c r="AK18">
        <f t="shared" si="20"/>
        <v>5.2514851485148331</v>
      </c>
      <c r="AL18">
        <f t="shared" si="21"/>
        <v>60.335483870967899</v>
      </c>
      <c r="AM18">
        <f t="shared" si="1"/>
        <v>196.56629213483109</v>
      </c>
      <c r="AP18">
        <f t="shared" si="22"/>
        <v>0.60299999999999998</v>
      </c>
      <c r="AQ18">
        <f t="shared" si="23"/>
        <v>1.014</v>
      </c>
      <c r="AR18">
        <f t="shared" si="24"/>
        <v>1.5680000000000001</v>
      </c>
      <c r="AS18">
        <f t="shared" si="25"/>
        <v>0.84099999999999997</v>
      </c>
      <c r="AT18">
        <f t="shared" si="26"/>
        <v>1.3140000000000001</v>
      </c>
      <c r="AU18">
        <f t="shared" si="27"/>
        <v>1.9</v>
      </c>
      <c r="AV18">
        <f t="shared" si="28"/>
        <v>45.465128882751486</v>
      </c>
      <c r="AW18">
        <f t="shared" si="2"/>
        <v>57.340349113320904</v>
      </c>
      <c r="AX18">
        <f t="shared" si="3"/>
        <v>59.112207369945551</v>
      </c>
      <c r="AY18">
        <f t="shared" si="4"/>
        <v>0.28557784079478277</v>
      </c>
      <c r="AZ18">
        <f t="shared" si="5"/>
        <v>0.25204605160669225</v>
      </c>
      <c r="BA18">
        <f t="shared" si="6"/>
        <v>0.57493344675550739</v>
      </c>
      <c r="BB18" s="5">
        <f t="shared" si="29"/>
        <v>2.1891642630769783E-2</v>
      </c>
      <c r="BC18" s="6">
        <f t="shared" si="7"/>
        <v>9.4993165642248023E-2</v>
      </c>
      <c r="BD18" s="6">
        <f t="shared" si="8"/>
        <v>3.7001514453110215E-2</v>
      </c>
      <c r="BE18" s="5">
        <f t="shared" si="42"/>
        <v>3.7381033151515294E-3</v>
      </c>
      <c r="BF18" s="6">
        <f t="shared" si="30"/>
        <v>0.115268613444509</v>
      </c>
      <c r="BG18" s="6">
        <f t="shared" si="9"/>
        <v>0.63321286064283622</v>
      </c>
      <c r="BH18" s="6">
        <f t="shared" si="37"/>
        <v>1.2042865829459758E-2</v>
      </c>
      <c r="BI18" s="6">
        <f t="shared" si="10"/>
        <v>1.6796103088848519E-2</v>
      </c>
      <c r="BJ18" s="6">
        <f t="shared" si="11"/>
        <v>2.0251187315210938E-2</v>
      </c>
      <c r="BK18" s="6">
        <f t="shared" si="12"/>
        <v>9.3764515910264353E-3</v>
      </c>
      <c r="BL18" s="6">
        <f t="shared" si="13"/>
        <v>1.215054969488041E-2</v>
      </c>
      <c r="BM18" s="6">
        <f t="shared" si="14"/>
        <v>1.4499286089476775E-2</v>
      </c>
      <c r="BN18" s="6">
        <f t="shared" si="43"/>
        <v>8.3047625143082282E-3</v>
      </c>
      <c r="BO18" s="6">
        <f t="shared" si="15"/>
        <v>-9.501742612929806E-2</v>
      </c>
      <c r="BP18" s="6">
        <f t="shared" si="16"/>
        <v>-0.10589216185348257</v>
      </c>
      <c r="BQ18" s="6">
        <f t="shared" si="17"/>
        <v>-0.6187135745533594</v>
      </c>
      <c r="CC18" s="2">
        <f t="shared" si="31"/>
        <v>7.5306866813646027E-3</v>
      </c>
      <c r="CD18">
        <f t="shared" si="32"/>
        <v>6.7814730069996443E-2</v>
      </c>
      <c r="CE18">
        <f t="shared" si="38"/>
        <v>1.2042865829459758E-2</v>
      </c>
      <c r="CF18" s="6">
        <f t="shared" si="33"/>
        <v>8.3047625143082282E-3</v>
      </c>
      <c r="CG18" s="6">
        <f t="shared" si="34"/>
        <v>0.68960018586213701</v>
      </c>
      <c r="CH18" s="6">
        <f t="shared" si="44"/>
        <v>-4.7453883374512562E-2</v>
      </c>
      <c r="CI18" s="6">
        <f t="shared" si="36"/>
        <v>0.69975775654539962</v>
      </c>
      <c r="CS18" s="2">
        <v>3.7381033151515294E-3</v>
      </c>
    </row>
    <row r="19" spans="1:97" x14ac:dyDescent="0.3">
      <c r="B19">
        <v>59.5</v>
      </c>
      <c r="C19">
        <v>57.8</v>
      </c>
      <c r="D19">
        <v>43.4</v>
      </c>
      <c r="E19">
        <v>44.5</v>
      </c>
      <c r="F19">
        <v>18.8</v>
      </c>
      <c r="G19">
        <v>19</v>
      </c>
      <c r="N19">
        <v>0.185</v>
      </c>
      <c r="O19">
        <v>0.185</v>
      </c>
      <c r="P19">
        <v>0.22</v>
      </c>
      <c r="Q19">
        <v>0.4325</v>
      </c>
      <c r="R19">
        <v>0.51900000000000002</v>
      </c>
      <c r="S19">
        <v>0.504</v>
      </c>
      <c r="T19">
        <v>40.020000000000003</v>
      </c>
      <c r="U19">
        <v>13.95</v>
      </c>
      <c r="V19">
        <v>13.35</v>
      </c>
      <c r="W19">
        <f t="shared" si="39"/>
        <v>6.1844077961019485E-3</v>
      </c>
      <c r="X19">
        <f t="shared" si="40"/>
        <v>2.3942652329749108E-2</v>
      </c>
      <c r="Y19">
        <f t="shared" si="41"/>
        <v>2.1273408239700378E-2</v>
      </c>
      <c r="AI19">
        <f t="shared" si="18"/>
        <v>14.69795895696109</v>
      </c>
      <c r="AJ19">
        <f t="shared" si="19"/>
        <v>25.044376901055301</v>
      </c>
      <c r="AK19">
        <f t="shared" si="20"/>
        <v>5.1949025487256186</v>
      </c>
      <c r="AL19">
        <f t="shared" si="21"/>
        <v>110.61505376344103</v>
      </c>
      <c r="AM19">
        <f t="shared" si="1"/>
        <v>151.89213483146094</v>
      </c>
      <c r="AP19">
        <f t="shared" si="22"/>
        <v>0.60299999999999998</v>
      </c>
      <c r="AQ19">
        <f t="shared" si="23"/>
        <v>1.014</v>
      </c>
      <c r="AR19">
        <f t="shared" si="24"/>
        <v>1.5680000000000001</v>
      </c>
      <c r="AS19">
        <f t="shared" si="25"/>
        <v>0.84099999999999997</v>
      </c>
      <c r="AT19">
        <f t="shared" si="26"/>
        <v>1.3140000000000001</v>
      </c>
      <c r="AU19">
        <f t="shared" si="27"/>
        <v>1.9</v>
      </c>
      <c r="AV19">
        <f t="shared" si="28"/>
        <v>45.465128882751486</v>
      </c>
      <c r="AW19">
        <f t="shared" si="2"/>
        <v>57.340349113320904</v>
      </c>
      <c r="AX19">
        <f t="shared" si="3"/>
        <v>59.112207369945551</v>
      </c>
      <c r="AY19">
        <f t="shared" si="4"/>
        <v>0.28557784079478277</v>
      </c>
      <c r="AZ19">
        <f t="shared" si="5"/>
        <v>0.25204605160669225</v>
      </c>
      <c r="BA19">
        <f t="shared" si="6"/>
        <v>0.57493344675550739</v>
      </c>
      <c r="BB19" s="5">
        <f t="shared" si="29"/>
        <v>2.165576915523388E-2</v>
      </c>
      <c r="BC19" s="6">
        <f t="shared" si="7"/>
        <v>9.4993165642248023E-2</v>
      </c>
      <c r="BD19" s="6">
        <f t="shared" si="8"/>
        <v>3.7001514453110215E-2</v>
      </c>
      <c r="BE19" s="5">
        <f t="shared" si="42"/>
        <v>4.5623515592630977E-3</v>
      </c>
      <c r="BF19" s="6">
        <f t="shared" si="30"/>
        <v>0.13124926247149693</v>
      </c>
      <c r="BG19" s="6">
        <f t="shared" si="9"/>
        <v>0.49463028542726722</v>
      </c>
      <c r="BH19" s="6">
        <f t="shared" si="37"/>
        <v>1.2020525755200084E-2</v>
      </c>
      <c r="BI19" s="6">
        <f t="shared" si="10"/>
        <v>1.6764945539176235E-2</v>
      </c>
      <c r="BJ19" s="6">
        <f t="shared" si="11"/>
        <v>2.0213620424167304E-2</v>
      </c>
      <c r="BK19" s="6">
        <f t="shared" si="12"/>
        <v>9.3764515910264353E-3</v>
      </c>
      <c r="BL19" s="6">
        <f t="shared" si="13"/>
        <v>1.215054969488041E-2</v>
      </c>
      <c r="BM19" s="6">
        <f t="shared" si="14"/>
        <v>1.4499286089476775E-2</v>
      </c>
      <c r="BN19" s="6">
        <f t="shared" si="43"/>
        <v>7.458174195936986E-3</v>
      </c>
      <c r="BO19" s="6">
        <f t="shared" si="15"/>
        <v>-0.11103564204732963</v>
      </c>
      <c r="BP19" s="6">
        <f t="shared" si="16"/>
        <v>-0.1218728108804705</v>
      </c>
      <c r="BQ19" s="6">
        <f t="shared" si="17"/>
        <v>-0.48013099933779047</v>
      </c>
      <c r="CC19" s="2">
        <f t="shared" si="31"/>
        <v>7.5252718670966948E-3</v>
      </c>
      <c r="CD19">
        <f t="shared" si="32"/>
        <v>6.7739394021622809E-2</v>
      </c>
      <c r="CE19">
        <f t="shared" si="38"/>
        <v>1.2020525755200084E-2</v>
      </c>
      <c r="CF19" s="6">
        <f t="shared" si="33"/>
        <v>7.458174195936986E-3</v>
      </c>
      <c r="CG19" s="6">
        <f t="shared" si="34"/>
        <v>0.62045324371195476</v>
      </c>
      <c r="CH19" s="6">
        <f t="shared" si="44"/>
        <v>-6.3509868449874121E-2</v>
      </c>
      <c r="CI19" s="6">
        <f t="shared" si="36"/>
        <v>0.93756180383900989</v>
      </c>
      <c r="CS19" s="2">
        <v>4.5623515592630977E-3</v>
      </c>
    </row>
    <row r="20" spans="1:97" x14ac:dyDescent="0.3">
      <c r="A20" t="s">
        <v>42</v>
      </c>
      <c r="B20">
        <v>59.9</v>
      </c>
      <c r="C20">
        <v>57.9</v>
      </c>
      <c r="D20">
        <v>41.6</v>
      </c>
      <c r="E20">
        <v>49.8</v>
      </c>
      <c r="F20">
        <v>25.1</v>
      </c>
      <c r="G20">
        <v>25.8</v>
      </c>
      <c r="N20">
        <v>0.185</v>
      </c>
      <c r="O20">
        <v>0.185</v>
      </c>
      <c r="P20">
        <v>0.22</v>
      </c>
      <c r="Q20">
        <v>0.41949999999999998</v>
      </c>
      <c r="R20">
        <v>0.51900000000000002</v>
      </c>
      <c r="S20">
        <v>0.504</v>
      </c>
      <c r="T20">
        <v>40.049999999999997</v>
      </c>
      <c r="U20">
        <v>13.95</v>
      </c>
      <c r="V20">
        <v>13.35</v>
      </c>
      <c r="W20">
        <f t="shared" si="39"/>
        <v>5.8551810237203496E-3</v>
      </c>
      <c r="X20">
        <f t="shared" si="40"/>
        <v>2.3942652329749108E-2</v>
      </c>
      <c r="Y20">
        <f t="shared" si="41"/>
        <v>2.1273408239700378E-2</v>
      </c>
      <c r="Z20">
        <v>0.3805</v>
      </c>
      <c r="AC20">
        <v>30.12</v>
      </c>
      <c r="AF20">
        <f t="shared" ref="AF20:AF37" si="45">(Z20-N20)/AC20</f>
        <v>6.4907038512616198E-3</v>
      </c>
      <c r="AI20">
        <f t="shared" si="18"/>
        <v>12.953647063074474</v>
      </c>
      <c r="AJ20">
        <f t="shared" si="19"/>
        <v>19.91972558287884</v>
      </c>
      <c r="AK20">
        <f t="shared" si="20"/>
        <v>17.214232209737808</v>
      </c>
      <c r="AL20">
        <f t="shared" si="21"/>
        <v>824.58494623655884</v>
      </c>
      <c r="AM20">
        <f t="shared" si="1"/>
        <v>178.69662921348316</v>
      </c>
      <c r="AP20">
        <f t="shared" si="22"/>
        <v>0.60299999999999998</v>
      </c>
      <c r="AQ20">
        <f t="shared" si="23"/>
        <v>1.014</v>
      </c>
      <c r="AR20">
        <f t="shared" si="24"/>
        <v>1.5680000000000001</v>
      </c>
      <c r="AS20">
        <f t="shared" si="25"/>
        <v>0.84099999999999997</v>
      </c>
      <c r="AT20">
        <f t="shared" si="26"/>
        <v>1.3140000000000001</v>
      </c>
      <c r="AU20">
        <f t="shared" si="27"/>
        <v>1.9</v>
      </c>
      <c r="AV20">
        <f t="shared" si="28"/>
        <v>45.465128882751486</v>
      </c>
      <c r="AW20">
        <f t="shared" si="2"/>
        <v>57.340349113320904</v>
      </c>
      <c r="AX20">
        <f t="shared" si="3"/>
        <v>59.112207369945551</v>
      </c>
      <c r="AY20">
        <f t="shared" si="4"/>
        <v>0.28557784079478277</v>
      </c>
      <c r="AZ20">
        <f t="shared" si="5"/>
        <v>0.25204605160669225</v>
      </c>
      <c r="BA20">
        <f t="shared" si="6"/>
        <v>0.57493344675550739</v>
      </c>
      <c r="BB20" s="5">
        <f t="shared" si="29"/>
        <v>2.0502924902804007E-2</v>
      </c>
      <c r="BC20" s="6">
        <f t="shared" si="7"/>
        <v>9.4993165642248023E-2</v>
      </c>
      <c r="BD20" s="6">
        <f t="shared" si="8"/>
        <v>3.7001514453110215E-2</v>
      </c>
      <c r="BE20" s="5">
        <f t="shared" si="42"/>
        <v>1.9007538519501464E-2</v>
      </c>
      <c r="BF20" s="6">
        <f t="shared" si="30"/>
        <v>1.11015344040055</v>
      </c>
      <c r="BG20" s="6">
        <f t="shared" si="9"/>
        <v>0.17561092330192926</v>
      </c>
      <c r="BH20" s="6">
        <f t="shared" si="37"/>
        <v>1.1908240824043291E-2</v>
      </c>
      <c r="BI20" s="6">
        <f t="shared" si="10"/>
        <v>1.6608342509154907E-2</v>
      </c>
      <c r="BJ20" s="6">
        <f t="shared" si="11"/>
        <v>2.0024802977744446E-2</v>
      </c>
      <c r="BK20" s="6">
        <f t="shared" si="12"/>
        <v>9.3764515910264353E-3</v>
      </c>
      <c r="BL20" s="6">
        <f t="shared" si="13"/>
        <v>1.215054969488041E-2</v>
      </c>
      <c r="BM20" s="6">
        <f t="shared" si="14"/>
        <v>1.4499286089476775E-2</v>
      </c>
      <c r="BN20" s="6">
        <f t="shared" si="43"/>
        <v>-7.0992976954581729E-3</v>
      </c>
      <c r="BO20" s="6">
        <f t="shared" si="15"/>
        <v>-1.0901286374228056</v>
      </c>
      <c r="BP20" s="6">
        <f t="shared" si="16"/>
        <v>-1.1007769888095236</v>
      </c>
      <c r="BQ20" s="6">
        <f t="shared" si="17"/>
        <v>-0.16111163721245247</v>
      </c>
      <c r="CC20" s="2">
        <f t="shared" si="31"/>
        <v>7.4977785950798822E-3</v>
      </c>
      <c r="CD20" t="e">
        <f t="shared" si="32"/>
        <v>#DIV/0!</v>
      </c>
      <c r="CF20" s="6"/>
      <c r="CG20" s="6"/>
      <c r="CH20" s="6"/>
      <c r="CI20" s="6"/>
      <c r="CS20">
        <v>1.9007538519501464E-2</v>
      </c>
    </row>
    <row r="21" spans="1:97" x14ac:dyDescent="0.3">
      <c r="A21" t="s">
        <v>43</v>
      </c>
      <c r="B21">
        <v>59.9</v>
      </c>
      <c r="C21">
        <v>58.1</v>
      </c>
      <c r="D21">
        <v>49.9</v>
      </c>
      <c r="E21">
        <v>50.6</v>
      </c>
      <c r="F21">
        <v>19.2</v>
      </c>
      <c r="G21">
        <v>20.399999999999999</v>
      </c>
      <c r="N21">
        <v>0.185</v>
      </c>
      <c r="O21">
        <v>0.185</v>
      </c>
      <c r="P21">
        <v>0.22</v>
      </c>
      <c r="Q21">
        <v>0.39200000000000002</v>
      </c>
      <c r="R21">
        <v>0.51900000000000002</v>
      </c>
      <c r="S21">
        <v>0.504</v>
      </c>
      <c r="T21">
        <v>40.04</v>
      </c>
      <c r="U21">
        <v>13.95</v>
      </c>
      <c r="V21">
        <v>13.35</v>
      </c>
      <c r="W21">
        <f t="shared" si="39"/>
        <v>5.1698301698301702E-3</v>
      </c>
      <c r="X21">
        <f t="shared" si="40"/>
        <v>2.3942652329749108E-2</v>
      </c>
      <c r="Y21">
        <f t="shared" si="41"/>
        <v>2.1273408239700378E-2</v>
      </c>
      <c r="AF21" t="e">
        <f t="shared" si="45"/>
        <v>#DIV/0!</v>
      </c>
      <c r="AI21">
        <f t="shared" si="18"/>
        <v>8.7384640237352649</v>
      </c>
      <c r="AJ21">
        <f t="shared" si="19"/>
        <v>30.440117850308205</v>
      </c>
      <c r="AK21">
        <f t="shared" si="20"/>
        <v>26.055944055944039</v>
      </c>
      <c r="AL21">
        <f t="shared" si="21"/>
        <v>70.391397849462663</v>
      </c>
      <c r="AM21">
        <f t="shared" si="1"/>
        <v>160.82696629213459</v>
      </c>
      <c r="AP21">
        <f t="shared" si="22"/>
        <v>0.60299999999999998</v>
      </c>
      <c r="AQ21">
        <f t="shared" si="23"/>
        <v>1.014</v>
      </c>
      <c r="AR21">
        <f t="shared" si="24"/>
        <v>1.5680000000000001</v>
      </c>
      <c r="AS21">
        <f t="shared" si="25"/>
        <v>0.84099999999999997</v>
      </c>
      <c r="AT21">
        <f t="shared" si="26"/>
        <v>1.3140000000000001</v>
      </c>
      <c r="AU21">
        <f t="shared" si="27"/>
        <v>1.9</v>
      </c>
      <c r="AV21">
        <f t="shared" si="28"/>
        <v>45.465128882751486</v>
      </c>
      <c r="AW21">
        <f t="shared" si="2"/>
        <v>57.340349113320904</v>
      </c>
      <c r="AX21">
        <f t="shared" si="3"/>
        <v>59.112207369945551</v>
      </c>
      <c r="AY21">
        <f t="shared" si="4"/>
        <v>0.28557784079478277</v>
      </c>
      <c r="AZ21">
        <f t="shared" si="5"/>
        <v>0.25204605160669225</v>
      </c>
      <c r="BA21">
        <f t="shared" si="6"/>
        <v>0.57493344675550739</v>
      </c>
      <c r="BB21" s="5">
        <f t="shared" si="29"/>
        <v>1.8103050837005343E-2</v>
      </c>
      <c r="BC21" s="6">
        <f t="shared" si="7"/>
        <v>9.4993165642248023E-2</v>
      </c>
      <c r="BD21" s="6">
        <f t="shared" si="8"/>
        <v>3.7001514453110215E-2</v>
      </c>
      <c r="BE21" s="5">
        <f t="shared" si="42"/>
        <v>1.8827040509197424E-2</v>
      </c>
      <c r="BF21" s="6">
        <f t="shared" ref="BF21:BF37" si="46">AL21/(AW21*AI21)</f>
        <v>0.14048312332781013</v>
      </c>
      <c r="BG21" s="6">
        <f t="shared" si="9"/>
        <v>0.10441788197026051</v>
      </c>
      <c r="BH21" s="6">
        <f t="shared" si="37"/>
        <v>1.1655985272401857E-2</v>
      </c>
      <c r="BI21" s="6">
        <f t="shared" si="10"/>
        <v>1.6256523406451014E-2</v>
      </c>
      <c r="BJ21" s="6">
        <f t="shared" si="11"/>
        <v>1.9600612050108598E-2</v>
      </c>
      <c r="BK21" s="6">
        <f t="shared" si="12"/>
        <v>9.3764515910264353E-3</v>
      </c>
      <c r="BL21" s="6">
        <f t="shared" si="13"/>
        <v>1.215054969488041E-2</v>
      </c>
      <c r="BM21" s="6">
        <f t="shared" si="14"/>
        <v>1.4499286089476775E-2</v>
      </c>
      <c r="BN21" s="6">
        <f t="shared" si="43"/>
        <v>-7.1710552367955666E-3</v>
      </c>
      <c r="BO21" s="6">
        <f t="shared" si="15"/>
        <v>-0.12088251127770153</v>
      </c>
      <c r="BP21" s="6">
        <f t="shared" si="16"/>
        <v>-0.1311066717367837</v>
      </c>
      <c r="BQ21" s="6">
        <f t="shared" si="17"/>
        <v>-8.9918595880783742E-2</v>
      </c>
      <c r="CC21" s="2">
        <f t="shared" si="31"/>
        <v>7.4342836000079867E-3</v>
      </c>
      <c r="CD21">
        <f t="shared" si="32"/>
        <v>6.6499177048555597E-2</v>
      </c>
      <c r="CE21">
        <f t="shared" si="38"/>
        <v>1.1655985272401857E-2</v>
      </c>
      <c r="CF21" s="6">
        <f t="shared" si="33"/>
        <v>-7.1710552367955666E-3</v>
      </c>
      <c r="CG21" s="6">
        <f>(ABS(CF21)/CE21)</f>
        <v>0.61522514564038089</v>
      </c>
      <c r="CH21" s="6">
        <f t="shared" si="44"/>
        <v>-7.3983946279254531E-2</v>
      </c>
      <c r="CI21" s="6">
        <f t="shared" si="36"/>
        <v>1.1125543136456228</v>
      </c>
      <c r="CS21">
        <v>1.8827040509197424E-2</v>
      </c>
    </row>
    <row r="22" spans="1:97" x14ac:dyDescent="0.3">
      <c r="B22">
        <v>59.3</v>
      </c>
      <c r="C22">
        <v>56.5</v>
      </c>
      <c r="D22">
        <v>49.4</v>
      </c>
      <c r="E22">
        <v>49.2</v>
      </c>
      <c r="F22">
        <v>18.100000000000001</v>
      </c>
      <c r="G22">
        <v>19</v>
      </c>
      <c r="N22">
        <v>0.185</v>
      </c>
      <c r="O22">
        <v>0.185</v>
      </c>
      <c r="P22">
        <v>0.22</v>
      </c>
      <c r="Q22">
        <v>0.379</v>
      </c>
      <c r="R22">
        <v>0.51900000000000002</v>
      </c>
      <c r="S22">
        <v>0.504</v>
      </c>
      <c r="T22">
        <v>40.11</v>
      </c>
      <c r="U22">
        <v>13.95</v>
      </c>
      <c r="V22">
        <v>13.35</v>
      </c>
      <c r="W22">
        <f t="shared" si="39"/>
        <v>4.8366990775367737E-3</v>
      </c>
      <c r="X22">
        <f t="shared" si="40"/>
        <v>2.3942652329749108E-2</v>
      </c>
      <c r="Y22">
        <f t="shared" si="41"/>
        <v>2.1273408239700378E-2</v>
      </c>
      <c r="AF22" t="e">
        <f t="shared" si="45"/>
        <v>#DIV/0!</v>
      </c>
      <c r="AI22">
        <f t="shared" si="18"/>
        <v>8.5120717114317159</v>
      </c>
      <c r="AJ22">
        <f t="shared" si="19"/>
        <v>30.748672040841861</v>
      </c>
      <c r="AK22">
        <f t="shared" si="20"/>
        <v>18.282722513088977</v>
      </c>
      <c r="AL22">
        <f t="shared" si="21"/>
        <v>20.111827956988822</v>
      </c>
      <c r="AM22">
        <f t="shared" si="1"/>
        <v>250.17528089887617</v>
      </c>
      <c r="AP22">
        <f t="shared" si="22"/>
        <v>0.60299999999999998</v>
      </c>
      <c r="AQ22">
        <f t="shared" si="23"/>
        <v>1.014</v>
      </c>
      <c r="AR22">
        <f t="shared" si="24"/>
        <v>1.5680000000000001</v>
      </c>
      <c r="AS22">
        <f t="shared" si="25"/>
        <v>0.84099999999999997</v>
      </c>
      <c r="AT22">
        <f t="shared" si="26"/>
        <v>1.3140000000000001</v>
      </c>
      <c r="AU22">
        <f t="shared" si="27"/>
        <v>1.9</v>
      </c>
      <c r="AV22">
        <f t="shared" si="28"/>
        <v>45.465128882751486</v>
      </c>
      <c r="AW22">
        <f t="shared" si="2"/>
        <v>57.340349113320904</v>
      </c>
      <c r="AX22">
        <f t="shared" si="3"/>
        <v>59.112207369945551</v>
      </c>
      <c r="AY22">
        <f t="shared" si="4"/>
        <v>0.28557784079478277</v>
      </c>
      <c r="AZ22">
        <f t="shared" si="5"/>
        <v>0.25204605160669225</v>
      </c>
      <c r="BA22">
        <f t="shared" si="6"/>
        <v>0.57493344675550739</v>
      </c>
      <c r="BB22" s="5">
        <f t="shared" si="29"/>
        <v>1.6936534935889661E-2</v>
      </c>
      <c r="BC22" s="6">
        <f t="shared" si="7"/>
        <v>9.4993165642248023E-2</v>
      </c>
      <c r="BD22" s="6">
        <f t="shared" si="8"/>
        <v>3.7001514453110215E-2</v>
      </c>
      <c r="BE22" s="5">
        <f t="shared" si="42"/>
        <v>1.3077841719979685E-2</v>
      </c>
      <c r="BF22" s="6">
        <f t="shared" si="46"/>
        <v>4.1205571192106438E-2</v>
      </c>
      <c r="BG22" s="6">
        <f t="shared" si="9"/>
        <v>0.23148686385029818</v>
      </c>
      <c r="BH22" s="6">
        <f t="shared" si="37"/>
        <v>1.1522865462639422E-2</v>
      </c>
      <c r="BI22" s="6">
        <f t="shared" si="10"/>
        <v>1.6070862112901749E-2</v>
      </c>
      <c r="BJ22" s="6">
        <f t="shared" si="11"/>
        <v>1.9376758837672266E-2</v>
      </c>
      <c r="BK22" s="6">
        <f t="shared" si="12"/>
        <v>9.3764515910264353E-3</v>
      </c>
      <c r="BL22" s="6">
        <f t="shared" si="13"/>
        <v>1.215054969488041E-2</v>
      </c>
      <c r="BM22" s="6">
        <f t="shared" si="14"/>
        <v>1.4499286089476775E-2</v>
      </c>
      <c r="BN22" s="6">
        <f t="shared" si="43"/>
        <v>-1.5549762573402633E-3</v>
      </c>
      <c r="BO22" s="6">
        <f t="shared" si="15"/>
        <v>-2.1828812354434173E-2</v>
      </c>
      <c r="BP22" s="6">
        <f t="shared" si="16"/>
        <v>-3.1829119601080001E-2</v>
      </c>
      <c r="BQ22" s="6">
        <f t="shared" si="17"/>
        <v>-0.21698757776082139</v>
      </c>
      <c r="CC22" s="2">
        <f t="shared" si="31"/>
        <v>7.3997807980159787E-3</v>
      </c>
      <c r="CD22">
        <f t="shared" si="32"/>
        <v>6.604107196705726E-2</v>
      </c>
      <c r="CE22">
        <f t="shared" si="38"/>
        <v>1.1522865462639422E-2</v>
      </c>
      <c r="CF22" s="6">
        <f t="shared" si="33"/>
        <v>-1.5549762573402633E-3</v>
      </c>
      <c r="CG22" s="6">
        <f t="shared" si="34"/>
        <v>0.1349470114340883</v>
      </c>
      <c r="CH22" s="6">
        <f t="shared" si="44"/>
        <v>2.4835500774950822E-2</v>
      </c>
      <c r="CI22" s="6">
        <f t="shared" si="36"/>
        <v>0.37606144229971489</v>
      </c>
      <c r="CS22" s="2">
        <v>1.3077841719979685E-2</v>
      </c>
    </row>
    <row r="23" spans="1:97" x14ac:dyDescent="0.3">
      <c r="A23" t="s">
        <v>43</v>
      </c>
      <c r="B23">
        <v>60</v>
      </c>
      <c r="C23">
        <v>58.4</v>
      </c>
      <c r="D23">
        <v>49.8</v>
      </c>
      <c r="E23">
        <v>50.6</v>
      </c>
      <c r="F23">
        <v>18.100000000000001</v>
      </c>
      <c r="G23">
        <v>19.5</v>
      </c>
      <c r="N23">
        <v>0.185</v>
      </c>
      <c r="O23">
        <v>0.185</v>
      </c>
      <c r="P23">
        <v>0.22</v>
      </c>
      <c r="Q23">
        <v>0.42549999999999999</v>
      </c>
      <c r="R23">
        <v>0.51900000000000002</v>
      </c>
      <c r="S23">
        <v>0.504</v>
      </c>
      <c r="T23">
        <v>50.23</v>
      </c>
      <c r="U23">
        <v>13.95</v>
      </c>
      <c r="V23">
        <v>13.35</v>
      </c>
      <c r="W23">
        <f t="shared" si="39"/>
        <v>4.7879753135576346E-3</v>
      </c>
      <c r="X23">
        <f t="shared" si="40"/>
        <v>2.3942652329749108E-2</v>
      </c>
      <c r="Y23">
        <f t="shared" si="41"/>
        <v>2.1273408239700378E-2</v>
      </c>
      <c r="AF23" t="e">
        <f t="shared" si="45"/>
        <v>#DIV/0!</v>
      </c>
      <c r="AI23">
        <f t="shared" si="18"/>
        <v>8.9940709493647955</v>
      </c>
      <c r="AJ23">
        <f t="shared" si="19"/>
        <v>31.387150783003463</v>
      </c>
      <c r="AK23">
        <f t="shared" si="20"/>
        <v>28.153294843718861</v>
      </c>
      <c r="AL23">
        <f t="shared" si="21"/>
        <v>80.447311827957435</v>
      </c>
      <c r="AM23">
        <f t="shared" si="1"/>
        <v>142.95730337078666</v>
      </c>
      <c r="AP23">
        <f t="shared" si="22"/>
        <v>0.60299999999999998</v>
      </c>
      <c r="AQ23">
        <f t="shared" si="23"/>
        <v>1.014</v>
      </c>
      <c r="AR23">
        <f t="shared" si="24"/>
        <v>1.5680000000000001</v>
      </c>
      <c r="AS23">
        <f t="shared" si="25"/>
        <v>0.84099999999999997</v>
      </c>
      <c r="AT23">
        <f t="shared" si="26"/>
        <v>1.3140000000000001</v>
      </c>
      <c r="AU23">
        <f t="shared" si="27"/>
        <v>1.9</v>
      </c>
      <c r="AV23">
        <f t="shared" si="28"/>
        <v>45.465128882751486</v>
      </c>
      <c r="AW23">
        <f t="shared" si="2"/>
        <v>57.340349113320904</v>
      </c>
      <c r="AX23">
        <f t="shared" si="3"/>
        <v>59.112207369945551</v>
      </c>
      <c r="AY23">
        <f t="shared" si="4"/>
        <v>0.28557784079478277</v>
      </c>
      <c r="AZ23">
        <f t="shared" si="5"/>
        <v>0.25204605160669225</v>
      </c>
      <c r="BA23">
        <f t="shared" si="6"/>
        <v>0.57493344675550739</v>
      </c>
      <c r="BB23" s="5">
        <f t="shared" si="29"/>
        <v>1.6765920283703981E-2</v>
      </c>
      <c r="BC23" s="6">
        <f t="shared" si="7"/>
        <v>9.4993165642248023E-2</v>
      </c>
      <c r="BD23" s="6">
        <f t="shared" si="8"/>
        <v>3.7001514453110215E-2</v>
      </c>
      <c r="BE23" s="5">
        <f t="shared" si="42"/>
        <v>1.9728719964399288E-2</v>
      </c>
      <c r="BF23" s="6">
        <f t="shared" si="46"/>
        <v>0.15598933069234705</v>
      </c>
      <c r="BG23" s="6">
        <f t="shared" si="9"/>
        <v>8.5901340615848157E-2</v>
      </c>
      <c r="BH23" s="6">
        <f t="shared" si="37"/>
        <v>1.1502742557889028E-2</v>
      </c>
      <c r="BI23" s="6">
        <f t="shared" si="10"/>
        <v>1.6042796834468777E-2</v>
      </c>
      <c r="BJ23" s="6">
        <f t="shared" si="11"/>
        <v>1.9342920321226326E-2</v>
      </c>
      <c r="BK23" s="6">
        <f t="shared" si="12"/>
        <v>9.3764515910264353E-3</v>
      </c>
      <c r="BL23" s="6">
        <f t="shared" si="13"/>
        <v>1.215054969488041E-2</v>
      </c>
      <c r="BM23" s="6">
        <f t="shared" si="14"/>
        <v>1.4499286089476775E-2</v>
      </c>
      <c r="BN23" s="6">
        <f t="shared" si="43"/>
        <v>-8.2259774065102601E-3</v>
      </c>
      <c r="BO23" s="6">
        <f t="shared" si="15"/>
        <v>-0.13664641037112071</v>
      </c>
      <c r="BP23" s="6">
        <f t="shared" si="16"/>
        <v>-0.14661287910132062</v>
      </c>
      <c r="BQ23" s="6">
        <f t="shared" si="17"/>
        <v>-7.1402054526371384E-2</v>
      </c>
      <c r="CC23" s="2">
        <f t="shared" si="31"/>
        <v>7.3945038580675504E-3</v>
      </c>
      <c r="CD23">
        <f t="shared" si="32"/>
        <v>6.5971575950163966E-2</v>
      </c>
      <c r="CE23">
        <f t="shared" si="38"/>
        <v>1.1502742557889028E-2</v>
      </c>
      <c r="CF23" s="6">
        <f t="shared" si="33"/>
        <v>-8.2259774065102601E-3</v>
      </c>
      <c r="CG23" s="6">
        <f t="shared" si="34"/>
        <v>0.71513183617836995</v>
      </c>
      <c r="CH23" s="6">
        <f t="shared" si="44"/>
        <v>-9.0017754742183084E-2</v>
      </c>
      <c r="CI23" s="6">
        <f t="shared" si="36"/>
        <v>1.3644930175714463</v>
      </c>
      <c r="CS23">
        <v>1.9728719964399288E-2</v>
      </c>
    </row>
    <row r="24" spans="1:97" x14ac:dyDescent="0.3">
      <c r="B24">
        <v>59.4</v>
      </c>
      <c r="C24">
        <v>57.4</v>
      </c>
      <c r="D24">
        <v>49.3</v>
      </c>
      <c r="E24">
        <v>49.1</v>
      </c>
      <c r="F24">
        <v>17.600000000000001</v>
      </c>
      <c r="G24">
        <v>18.399999999999999</v>
      </c>
      <c r="N24">
        <v>0.185</v>
      </c>
      <c r="O24">
        <v>0.185</v>
      </c>
      <c r="P24">
        <v>0.22</v>
      </c>
      <c r="Q24">
        <v>0.39400000000000002</v>
      </c>
      <c r="R24">
        <v>0.51900000000000002</v>
      </c>
      <c r="S24">
        <v>0.504</v>
      </c>
      <c r="T24">
        <v>45.29</v>
      </c>
      <c r="U24">
        <v>13.95</v>
      </c>
      <c r="V24">
        <v>13.35</v>
      </c>
      <c r="W24">
        <f t="shared" si="39"/>
        <v>4.6147052329432552E-3</v>
      </c>
      <c r="X24">
        <f t="shared" si="40"/>
        <v>2.3942652329749108E-2</v>
      </c>
      <c r="Y24">
        <f t="shared" si="41"/>
        <v>2.1273408239700378E-2</v>
      </c>
      <c r="AF24" t="e">
        <f t="shared" si="45"/>
        <v>#DIV/0!</v>
      </c>
      <c r="AI24">
        <f t="shared" si="18"/>
        <v>9.1559910269219689</v>
      </c>
      <c r="AJ24">
        <f t="shared" si="19"/>
        <v>31.199038437830747</v>
      </c>
      <c r="AK24">
        <f t="shared" si="20"/>
        <v>15.50540958268928</v>
      </c>
      <c r="AL24">
        <f t="shared" si="21"/>
        <v>20.111827956988822</v>
      </c>
      <c r="AM24">
        <f t="shared" si="1"/>
        <v>178.69662921348316</v>
      </c>
      <c r="AP24">
        <f t="shared" si="22"/>
        <v>0.60299999999999998</v>
      </c>
      <c r="AQ24">
        <f t="shared" si="23"/>
        <v>1.014</v>
      </c>
      <c r="AR24">
        <f t="shared" si="24"/>
        <v>1.5680000000000001</v>
      </c>
      <c r="AS24">
        <f t="shared" si="25"/>
        <v>0.84099999999999997</v>
      </c>
      <c r="AT24">
        <f t="shared" si="26"/>
        <v>1.3140000000000001</v>
      </c>
      <c r="AU24">
        <f t="shared" si="27"/>
        <v>1.9</v>
      </c>
      <c r="AV24">
        <f t="shared" si="28"/>
        <v>45.465128882751486</v>
      </c>
      <c r="AW24">
        <f t="shared" si="2"/>
        <v>57.340349113320904</v>
      </c>
      <c r="AX24">
        <f t="shared" si="3"/>
        <v>59.112207369945551</v>
      </c>
      <c r="AY24">
        <f t="shared" si="4"/>
        <v>0.28557784079478277</v>
      </c>
      <c r="AZ24">
        <f t="shared" si="5"/>
        <v>0.25204605160669225</v>
      </c>
      <c r="BA24">
        <f t="shared" si="6"/>
        <v>0.57493344675550739</v>
      </c>
      <c r="BB24" s="5">
        <f t="shared" si="29"/>
        <v>1.6159185250859145E-2</v>
      </c>
      <c r="BC24" s="6">
        <f t="shared" si="7"/>
        <v>9.4993165642248023E-2</v>
      </c>
      <c r="BD24" s="6">
        <f t="shared" si="8"/>
        <v>3.7001514453110215E-2</v>
      </c>
      <c r="BE24" s="5">
        <f t="shared" si="42"/>
        <v>1.0931093450170234E-2</v>
      </c>
      <c r="BF24" s="6">
        <f t="shared" si="46"/>
        <v>3.8307680279108691E-2</v>
      </c>
      <c r="BG24" s="6">
        <f t="shared" si="9"/>
        <v>0.19496467965998432</v>
      </c>
      <c r="BH24" s="6">
        <f t="shared" si="37"/>
        <v>1.1429734581139593E-2</v>
      </c>
      <c r="BI24" s="6">
        <f t="shared" si="10"/>
        <v>1.5940973105702153E-2</v>
      </c>
      <c r="BJ24" s="6">
        <f t="shared" si="11"/>
        <v>1.9220150688682502E-2</v>
      </c>
      <c r="BK24" s="6">
        <f t="shared" si="12"/>
        <v>9.3764515910264353E-3</v>
      </c>
      <c r="BL24" s="6">
        <f t="shared" si="13"/>
        <v>1.215054969488041E-2</v>
      </c>
      <c r="BM24" s="6">
        <f t="shared" si="14"/>
        <v>1.4499286089476775E-2</v>
      </c>
      <c r="BN24" s="6">
        <f t="shared" si="43"/>
        <v>4.9864113096935968E-4</v>
      </c>
      <c r="BO24" s="6">
        <f t="shared" si="15"/>
        <v>-1.9087529590426189E-2</v>
      </c>
      <c r="BP24" s="6">
        <f t="shared" si="16"/>
        <v>-2.8931228688082254E-2</v>
      </c>
      <c r="BQ24" s="6">
        <f t="shared" si="17"/>
        <v>-0.18046539357050753</v>
      </c>
      <c r="CC24" s="2">
        <f t="shared" si="31"/>
        <v>7.3752213405449104E-3</v>
      </c>
      <c r="CD24">
        <f t="shared" si="32"/>
        <v>6.5718888044691712E-2</v>
      </c>
      <c r="CE24">
        <f t="shared" si="38"/>
        <v>1.1429734581139593E-2</v>
      </c>
      <c r="CF24" s="6">
        <f t="shared" si="33"/>
        <v>4.9864113096935968E-4</v>
      </c>
      <c r="CG24" s="6">
        <f t="shared" si="34"/>
        <v>4.3626658819547408E-2</v>
      </c>
      <c r="CH24" s="6">
        <f t="shared" si="44"/>
        <v>2.7411207765583021E-2</v>
      </c>
      <c r="CI24" s="6">
        <f t="shared" si="36"/>
        <v>0.41709786305182467</v>
      </c>
      <c r="CS24" s="2">
        <v>1.0931093450170234E-2</v>
      </c>
    </row>
    <row r="25" spans="1:97" x14ac:dyDescent="0.3">
      <c r="B25">
        <v>59.3</v>
      </c>
      <c r="C25">
        <v>56.5</v>
      </c>
      <c r="D25">
        <v>49.5</v>
      </c>
      <c r="E25">
        <v>49.2</v>
      </c>
      <c r="F25">
        <v>17.5</v>
      </c>
      <c r="G25">
        <v>18.399999999999999</v>
      </c>
      <c r="N25">
        <v>0.185</v>
      </c>
      <c r="O25">
        <v>0.185</v>
      </c>
      <c r="P25">
        <v>0.22</v>
      </c>
      <c r="Q25">
        <v>0.36699999999999999</v>
      </c>
      <c r="R25">
        <v>0.51900000000000002</v>
      </c>
      <c r="S25">
        <v>0.504</v>
      </c>
      <c r="T25">
        <v>40.26</v>
      </c>
      <c r="U25">
        <v>13.95</v>
      </c>
      <c r="V25">
        <v>13.35</v>
      </c>
      <c r="W25">
        <f t="shared" si="39"/>
        <v>4.5206159960258325E-3</v>
      </c>
      <c r="X25">
        <f t="shared" si="40"/>
        <v>2.3942652329749108E-2</v>
      </c>
      <c r="Y25">
        <f t="shared" si="41"/>
        <v>2.1273408239700378E-2</v>
      </c>
      <c r="AF25" t="e">
        <f t="shared" si="45"/>
        <v>#DIV/0!</v>
      </c>
      <c r="AI25">
        <f t="shared" si="18"/>
        <v>8.4554999699886633</v>
      </c>
      <c r="AJ25">
        <f t="shared" si="19"/>
        <v>31.399044562729777</v>
      </c>
      <c r="AK25">
        <f t="shared" si="20"/>
        <v>17.087928464977622</v>
      </c>
      <c r="AL25">
        <f t="shared" si="21"/>
        <v>30.167741935483591</v>
      </c>
      <c r="AM25">
        <f t="shared" si="1"/>
        <v>250.17528089887617</v>
      </c>
      <c r="AP25">
        <f t="shared" si="22"/>
        <v>0.60299999999999998</v>
      </c>
      <c r="AQ25">
        <f t="shared" si="23"/>
        <v>1.014</v>
      </c>
      <c r="AR25">
        <f t="shared" si="24"/>
        <v>1.5680000000000001</v>
      </c>
      <c r="AS25">
        <f t="shared" si="25"/>
        <v>0.84099999999999997</v>
      </c>
      <c r="AT25">
        <f t="shared" si="26"/>
        <v>1.3140000000000001</v>
      </c>
      <c r="AU25">
        <f t="shared" si="27"/>
        <v>1.9</v>
      </c>
      <c r="AV25">
        <f t="shared" si="28"/>
        <v>45.465128882751486</v>
      </c>
      <c r="AW25">
        <f t="shared" si="2"/>
        <v>57.340349113320904</v>
      </c>
      <c r="AX25">
        <f t="shared" si="3"/>
        <v>59.112207369945551</v>
      </c>
      <c r="AY25">
        <f t="shared" si="4"/>
        <v>0.28557784079478277</v>
      </c>
      <c r="AZ25">
        <f t="shared" si="5"/>
        <v>0.25204605160669225</v>
      </c>
      <c r="BA25">
        <f t="shared" si="6"/>
        <v>0.57493344675550739</v>
      </c>
      <c r="BB25" s="5">
        <f t="shared" si="29"/>
        <v>1.5829715581029143E-2</v>
      </c>
      <c r="BC25" s="6">
        <f t="shared" si="7"/>
        <v>9.4993165642248023E-2</v>
      </c>
      <c r="BD25" s="6">
        <f t="shared" si="8"/>
        <v>3.7001514453110215E-2</v>
      </c>
      <c r="BE25" s="5">
        <f t="shared" si="42"/>
        <v>1.1970011221327001E-2</v>
      </c>
      <c r="BF25" s="6">
        <f t="shared" si="46"/>
        <v>6.2221887199330674E-2</v>
      </c>
      <c r="BG25" s="6">
        <f t="shared" si="9"/>
        <v>0.24767250786859793</v>
      </c>
      <c r="BH25" s="6">
        <f t="shared" si="37"/>
        <v>1.1389103011111524E-2</v>
      </c>
      <c r="BI25" s="6">
        <f t="shared" si="10"/>
        <v>1.5884304531251729E-2</v>
      </c>
      <c r="BJ25" s="6">
        <f t="shared" si="11"/>
        <v>1.9151824963958682E-2</v>
      </c>
      <c r="BK25" s="6">
        <f t="shared" si="12"/>
        <v>9.3764515910264353E-3</v>
      </c>
      <c r="BL25" s="6">
        <f t="shared" si="13"/>
        <v>1.215054969488041E-2</v>
      </c>
      <c r="BM25" s="6">
        <f t="shared" si="14"/>
        <v>1.4499286089476775E-2</v>
      </c>
      <c r="BN25" s="6">
        <f t="shared" si="43"/>
        <v>-5.8090821021547674E-4</v>
      </c>
      <c r="BO25" s="6">
        <f t="shared" si="15"/>
        <v>-4.3070062235371992E-2</v>
      </c>
      <c r="BP25" s="6">
        <f t="shared" si="16"/>
        <v>-5.2845435608304236E-2</v>
      </c>
      <c r="BQ25" s="6">
        <f t="shared" si="17"/>
        <v>-0.23317322177912114</v>
      </c>
      <c r="CC25" s="2">
        <f t="shared" si="31"/>
        <v>7.3643959427598877E-3</v>
      </c>
      <c r="CD25">
        <f t="shared" si="32"/>
        <v>6.5577883395900136E-2</v>
      </c>
      <c r="CE25">
        <f t="shared" si="38"/>
        <v>1.1389103011111524E-2</v>
      </c>
      <c r="CF25" s="6">
        <f t="shared" si="33"/>
        <v>-5.8090821021547674E-4</v>
      </c>
      <c r="CG25" s="6">
        <f t="shared" si="34"/>
        <v>5.1005615600168565E-2</v>
      </c>
      <c r="CH25" s="6">
        <f t="shared" si="44"/>
        <v>3.3559961965694621E-3</v>
      </c>
      <c r="CI25" s="6">
        <f t="shared" si="36"/>
        <v>5.1175732164287502E-2</v>
      </c>
      <c r="CS25" s="2">
        <v>1.1970011221327001E-2</v>
      </c>
    </row>
    <row r="26" spans="1:97" x14ac:dyDescent="0.3">
      <c r="B26">
        <v>59.2</v>
      </c>
      <c r="C26">
        <v>55.6</v>
      </c>
      <c r="D26">
        <v>49.4</v>
      </c>
      <c r="E26">
        <v>49.2</v>
      </c>
      <c r="F26">
        <v>18.100000000000001</v>
      </c>
      <c r="G26">
        <v>18.600000000000001</v>
      </c>
      <c r="N26">
        <v>0.185</v>
      </c>
      <c r="O26">
        <v>0.185</v>
      </c>
      <c r="P26">
        <v>0.22</v>
      </c>
      <c r="Q26">
        <v>0.375</v>
      </c>
      <c r="R26">
        <v>0.51900000000000002</v>
      </c>
      <c r="S26">
        <v>0.504</v>
      </c>
      <c r="T26">
        <v>45.28</v>
      </c>
      <c r="U26">
        <v>13.95</v>
      </c>
      <c r="V26">
        <v>13.35</v>
      </c>
      <c r="W26">
        <f t="shared" si="39"/>
        <v>4.1961130742049473E-3</v>
      </c>
      <c r="X26">
        <f t="shared" si="40"/>
        <v>2.3942652329749108E-2</v>
      </c>
      <c r="Y26">
        <f t="shared" si="41"/>
        <v>2.1273408239700378E-2</v>
      </c>
      <c r="AF26" t="e">
        <f t="shared" si="45"/>
        <v>#DIV/0!</v>
      </c>
      <c r="AI26">
        <f t="shared" si="18"/>
        <v>7.9491954211460962</v>
      </c>
      <c r="AJ26">
        <f t="shared" si="19"/>
        <v>30.949757672149367</v>
      </c>
      <c r="AK26">
        <f t="shared" si="20"/>
        <v>8.8118374558303891</v>
      </c>
      <c r="AL26">
        <f t="shared" si="21"/>
        <v>20.111827956988822</v>
      </c>
      <c r="AM26">
        <f t="shared" si="1"/>
        <v>321.6539325842698</v>
      </c>
      <c r="AP26">
        <f t="shared" si="22"/>
        <v>0.60299999999999998</v>
      </c>
      <c r="AQ26">
        <f t="shared" si="23"/>
        <v>1.014</v>
      </c>
      <c r="AR26">
        <f t="shared" si="24"/>
        <v>1.5680000000000001</v>
      </c>
      <c r="AS26">
        <f t="shared" si="25"/>
        <v>0.84099999999999997</v>
      </c>
      <c r="AT26">
        <f t="shared" si="26"/>
        <v>1.3140000000000001</v>
      </c>
      <c r="AU26">
        <f t="shared" si="27"/>
        <v>1.9</v>
      </c>
      <c r="AV26">
        <f t="shared" si="28"/>
        <v>45.465128882751486</v>
      </c>
      <c r="AW26">
        <f t="shared" si="2"/>
        <v>57.340349113320904</v>
      </c>
      <c r="AX26">
        <f t="shared" si="3"/>
        <v>59.112207369945551</v>
      </c>
      <c r="AY26">
        <f t="shared" si="4"/>
        <v>0.28557784079478277</v>
      </c>
      <c r="AZ26">
        <f t="shared" si="5"/>
        <v>0.25204605160669225</v>
      </c>
      <c r="BA26">
        <f t="shared" si="6"/>
        <v>0.57493344675550739</v>
      </c>
      <c r="BB26" s="5">
        <f t="shared" si="29"/>
        <v>1.4693412705015474E-2</v>
      </c>
      <c r="BC26" s="6">
        <f t="shared" si="7"/>
        <v>9.4993165642248023E-2</v>
      </c>
      <c r="BD26" s="6">
        <f t="shared" si="8"/>
        <v>3.7001514453110215E-2</v>
      </c>
      <c r="BE26" s="5">
        <f t="shared" si="42"/>
        <v>6.2622557182895975E-3</v>
      </c>
      <c r="BF26" s="6">
        <f t="shared" si="46"/>
        <v>4.4123305355492859E-2</v>
      </c>
      <c r="BG26" s="6">
        <f t="shared" si="9"/>
        <v>0.61751172889761241</v>
      </c>
      <c r="BH26" s="6">
        <f t="shared" si="37"/>
        <v>1.1243193081548329E-2</v>
      </c>
      <c r="BI26" s="6">
        <f t="shared" si="10"/>
        <v>1.568080494458067E-2</v>
      </c>
      <c r="BJ26" s="6">
        <f t="shared" si="11"/>
        <v>1.8906463987877292E-2</v>
      </c>
      <c r="BK26" s="6">
        <f t="shared" si="12"/>
        <v>9.3764515910264353E-3</v>
      </c>
      <c r="BL26" s="6">
        <f t="shared" si="13"/>
        <v>1.215054969488041E-2</v>
      </c>
      <c r="BM26" s="6">
        <f t="shared" si="14"/>
        <v>1.4499286089476775E-2</v>
      </c>
      <c r="BN26" s="6">
        <f t="shared" si="43"/>
        <v>4.9809373632587316E-3</v>
      </c>
      <c r="BO26" s="6">
        <f t="shared" si="15"/>
        <v>-2.5216841367615567E-2</v>
      </c>
      <c r="BP26" s="6">
        <f t="shared" si="16"/>
        <v>-3.4746853764466422E-2</v>
      </c>
      <c r="BQ26" s="6">
        <f t="shared" si="17"/>
        <v>-0.6030124428081356</v>
      </c>
      <c r="CC26" s="2">
        <f t="shared" si="31"/>
        <v>7.3249582811417586E-3</v>
      </c>
      <c r="CD26">
        <f t="shared" si="32"/>
        <v>6.5069299355689808E-2</v>
      </c>
      <c r="CE26">
        <f t="shared" si="38"/>
        <v>1.1243193081548329E-2</v>
      </c>
      <c r="CF26" s="6">
        <f t="shared" si="33"/>
        <v>4.9809373632587316E-3</v>
      </c>
      <c r="CG26" s="6">
        <f t="shared" si="34"/>
        <v>0.44301804008268386</v>
      </c>
      <c r="CH26" s="6">
        <f t="shared" si="44"/>
        <v>2.0945994000196949E-2</v>
      </c>
      <c r="CI26" s="6">
        <f t="shared" si="36"/>
        <v>0.32190286675286572</v>
      </c>
      <c r="CS26" s="2">
        <v>6.2622557182895975E-3</v>
      </c>
    </row>
    <row r="27" spans="1:97" x14ac:dyDescent="0.3">
      <c r="B27">
        <v>59.5</v>
      </c>
      <c r="C27">
        <v>56.2</v>
      </c>
      <c r="D27">
        <v>49.4</v>
      </c>
      <c r="E27">
        <v>49.2</v>
      </c>
      <c r="F27">
        <v>18</v>
      </c>
      <c r="G27">
        <v>18.600000000000001</v>
      </c>
      <c r="N27">
        <v>0.185</v>
      </c>
      <c r="O27">
        <v>0.185</v>
      </c>
      <c r="P27">
        <v>0.22</v>
      </c>
      <c r="Q27">
        <v>0.377</v>
      </c>
      <c r="R27">
        <v>0.51900000000000002</v>
      </c>
      <c r="S27">
        <v>0.504</v>
      </c>
      <c r="T27">
        <v>47.43</v>
      </c>
      <c r="U27">
        <v>13.95</v>
      </c>
      <c r="V27">
        <v>13.35</v>
      </c>
      <c r="W27">
        <f t="shared" si="39"/>
        <v>4.0480708412397219E-3</v>
      </c>
      <c r="X27">
        <f t="shared" si="40"/>
        <v>2.3942652329749108E-2</v>
      </c>
      <c r="Y27">
        <f t="shared" si="41"/>
        <v>2.1273408239700378E-2</v>
      </c>
      <c r="AF27" t="e">
        <f t="shared" si="45"/>
        <v>#DIV/0!</v>
      </c>
      <c r="AI27">
        <f t="shared" si="18"/>
        <v>8.4292403661514399</v>
      </c>
      <c r="AJ27">
        <f t="shared" si="19"/>
        <v>30.999569887699025</v>
      </c>
      <c r="AK27">
        <f t="shared" si="20"/>
        <v>10.201138519924124</v>
      </c>
      <c r="AL27">
        <f t="shared" si="21"/>
        <v>20.111827956988822</v>
      </c>
      <c r="AM27">
        <f t="shared" si="1"/>
        <v>294.84943820224697</v>
      </c>
      <c r="AP27">
        <f t="shared" si="22"/>
        <v>0.60299999999999998</v>
      </c>
      <c r="AQ27">
        <f t="shared" si="23"/>
        <v>1.014</v>
      </c>
      <c r="AR27">
        <f t="shared" si="24"/>
        <v>1.5680000000000001</v>
      </c>
      <c r="AS27">
        <f t="shared" si="25"/>
        <v>0.84099999999999997</v>
      </c>
      <c r="AT27">
        <f t="shared" si="26"/>
        <v>1.3140000000000001</v>
      </c>
      <c r="AU27">
        <f t="shared" si="27"/>
        <v>1.9</v>
      </c>
      <c r="AV27">
        <f t="shared" si="28"/>
        <v>45.465128882751486</v>
      </c>
      <c r="AW27">
        <f t="shared" si="2"/>
        <v>57.340349113320904</v>
      </c>
      <c r="AX27">
        <f t="shared" si="3"/>
        <v>59.112207369945551</v>
      </c>
      <c r="AY27">
        <f t="shared" si="4"/>
        <v>0.28557784079478277</v>
      </c>
      <c r="AZ27">
        <f t="shared" si="5"/>
        <v>0.25204605160669225</v>
      </c>
      <c r="BA27">
        <f t="shared" si="6"/>
        <v>0.57493344675550739</v>
      </c>
      <c r="BB27" s="5">
        <f t="shared" si="29"/>
        <v>1.4175017326182111E-2</v>
      </c>
      <c r="BC27" s="6">
        <f t="shared" si="7"/>
        <v>9.4993165642248023E-2</v>
      </c>
      <c r="BD27" s="6">
        <f t="shared" si="8"/>
        <v>3.7001514453110215E-2</v>
      </c>
      <c r="BE27" s="5">
        <f t="shared" si="42"/>
        <v>7.2379328588955431E-3</v>
      </c>
      <c r="BF27" s="6">
        <f t="shared" si="46"/>
        <v>4.1610484653655133E-2</v>
      </c>
      <c r="BG27" s="6">
        <f t="shared" si="9"/>
        <v>0.48896129491130336</v>
      </c>
      <c r="BH27" s="6">
        <f t="shared" si="37"/>
        <v>1.1173403354136699E-2</v>
      </c>
      <c r="BI27" s="6">
        <f t="shared" si="10"/>
        <v>1.5583469686283522E-2</v>
      </c>
      <c r="BJ27" s="6">
        <f t="shared" si="11"/>
        <v>1.8789106137802013E-2</v>
      </c>
      <c r="BK27" s="6">
        <f t="shared" si="12"/>
        <v>9.3764515910264353E-3</v>
      </c>
      <c r="BL27" s="6">
        <f t="shared" si="13"/>
        <v>1.215054969488041E-2</v>
      </c>
      <c r="BM27" s="6">
        <f t="shared" si="14"/>
        <v>1.4499286089476775E-2</v>
      </c>
      <c r="BN27" s="6">
        <f t="shared" si="43"/>
        <v>3.9354704952411562E-3</v>
      </c>
      <c r="BO27" s="6">
        <f t="shared" si="15"/>
        <v>-2.282137851585312E-2</v>
      </c>
      <c r="BP27" s="6">
        <f t="shared" si="16"/>
        <v>-3.2234033062628696E-2</v>
      </c>
      <c r="BQ27" s="6">
        <f t="shared" si="17"/>
        <v>-0.4744620088218266</v>
      </c>
      <c r="CC27" s="2">
        <f t="shared" si="31"/>
        <v>7.3057784470959442E-3</v>
      </c>
      <c r="CD27">
        <f t="shared" si="32"/>
        <v>6.4824795559536491E-2</v>
      </c>
      <c r="CE27">
        <f t="shared" si="38"/>
        <v>1.1173403354136699E-2</v>
      </c>
      <c r="CF27" s="6">
        <f t="shared" si="33"/>
        <v>3.9354704952411562E-3</v>
      </c>
      <c r="CG27" s="6">
        <f t="shared" si="34"/>
        <v>0.35221770578828493</v>
      </c>
      <c r="CH27" s="6">
        <f t="shared" si="44"/>
        <v>2.3214310905881358E-2</v>
      </c>
      <c r="CI27" s="6">
        <f t="shared" si="36"/>
        <v>0.35810850933669097</v>
      </c>
      <c r="CS27" s="2">
        <v>7.2379328588955431E-3</v>
      </c>
    </row>
    <row r="28" spans="1:97" x14ac:dyDescent="0.3">
      <c r="A28" t="s">
        <v>42</v>
      </c>
      <c r="B28">
        <v>59.8</v>
      </c>
      <c r="C28">
        <v>57.3</v>
      </c>
      <c r="D28">
        <v>41.1</v>
      </c>
      <c r="E28">
        <v>49.6</v>
      </c>
      <c r="F28">
        <v>24.2</v>
      </c>
      <c r="G28">
        <v>27.4</v>
      </c>
      <c r="N28">
        <v>0.185</v>
      </c>
      <c r="O28">
        <v>0.185</v>
      </c>
      <c r="P28">
        <v>0.22</v>
      </c>
      <c r="Q28">
        <v>0.3695</v>
      </c>
      <c r="R28">
        <v>0.46949999999999997</v>
      </c>
      <c r="S28">
        <v>0.54849999999999999</v>
      </c>
      <c r="T28">
        <v>60.46</v>
      </c>
      <c r="U28">
        <v>12.4</v>
      </c>
      <c r="V28">
        <v>15.37</v>
      </c>
      <c r="W28">
        <f t="shared" si="39"/>
        <v>3.0516043665233211E-3</v>
      </c>
      <c r="X28">
        <f t="shared" si="40"/>
        <v>2.2943548387096772E-2</v>
      </c>
      <c r="Y28">
        <f t="shared" si="41"/>
        <v>2.1372804163955761E-2</v>
      </c>
      <c r="Z28">
        <v>0.36899999999999999</v>
      </c>
      <c r="AC28">
        <v>60.38</v>
      </c>
      <c r="AF28">
        <f t="shared" si="45"/>
        <v>3.04736667770785E-3</v>
      </c>
      <c r="AI28">
        <f t="shared" si="18"/>
        <v>12.969509148030193</v>
      </c>
      <c r="AJ28">
        <f t="shared" si="19"/>
        <v>18.95186956863224</v>
      </c>
      <c r="AK28">
        <f t="shared" si="20"/>
        <v>41.013562686073428</v>
      </c>
      <c r="AL28">
        <f t="shared" si="21"/>
        <v>819.08467741935476</v>
      </c>
      <c r="AM28">
        <f t="shared" si="1"/>
        <v>224.41444372153546</v>
      </c>
      <c r="AP28">
        <f t="shared" si="22"/>
        <v>0.60299999999999998</v>
      </c>
      <c r="AQ28">
        <f t="shared" si="23"/>
        <v>1.014</v>
      </c>
      <c r="AR28">
        <f t="shared" si="24"/>
        <v>1.5680000000000001</v>
      </c>
      <c r="AS28">
        <f t="shared" si="25"/>
        <v>0.84099999999999997</v>
      </c>
      <c r="AT28">
        <f t="shared" si="26"/>
        <v>1.3140000000000001</v>
      </c>
      <c r="AU28">
        <f t="shared" si="27"/>
        <v>1.9</v>
      </c>
      <c r="AV28">
        <f t="shared" si="28"/>
        <v>45.465128882751486</v>
      </c>
      <c r="AW28">
        <f t="shared" si="2"/>
        <v>57.340349113320904</v>
      </c>
      <c r="AX28">
        <f t="shared" si="3"/>
        <v>59.112207369945551</v>
      </c>
      <c r="AY28">
        <f t="shared" si="4"/>
        <v>0.28557784079478277</v>
      </c>
      <c r="AZ28">
        <f t="shared" si="5"/>
        <v>0.25204605160669225</v>
      </c>
      <c r="BA28">
        <f t="shared" si="6"/>
        <v>0.57493344675550739</v>
      </c>
      <c r="BB28" s="5">
        <f t="shared" si="29"/>
        <v>1.0685718324749904E-2</v>
      </c>
      <c r="BC28" s="6">
        <f t="shared" ref="BC28:BC37" si="47">X28/AZ28</f>
        <v>9.1029191851413171E-2</v>
      </c>
      <c r="BD28" s="6">
        <f t="shared" ref="BD28:BD37" si="48">Y28/BA28</f>
        <v>3.7174396940320341E-2</v>
      </c>
      <c r="BE28" s="5">
        <f t="shared" si="42"/>
        <v>4.759891037180089E-2</v>
      </c>
      <c r="BF28" s="6">
        <f t="shared" si="46"/>
        <v>1.1013996371403505</v>
      </c>
      <c r="BG28" s="6">
        <f t="shared" si="9"/>
        <v>9.2564856458524053E-2</v>
      </c>
      <c r="BH28" s="6">
        <f t="shared" si="37"/>
        <v>1.0616602014123316E-2</v>
      </c>
      <c r="BI28" s="6">
        <f t="shared" si="10"/>
        <v>1.4806902643246616E-2</v>
      </c>
      <c r="BJ28" s="6">
        <f t="shared" si="11"/>
        <v>1.7852793436684982E-2</v>
      </c>
      <c r="BK28" s="6">
        <f t="shared" si="12"/>
        <v>9.3286237176530024E-3</v>
      </c>
      <c r="BL28" s="6">
        <f t="shared" si="13"/>
        <v>1.2088571563112471E-2</v>
      </c>
      <c r="BM28" s="6">
        <f t="shared" si="14"/>
        <v>1.4425327405601485E-2</v>
      </c>
      <c r="BN28" s="6"/>
      <c r="BO28" s="6">
        <f t="shared" si="15"/>
        <v>-1.0835468437036655</v>
      </c>
      <c r="BP28" s="6">
        <f t="shared" si="16"/>
        <v>-1.0920710134226974</v>
      </c>
      <c r="BQ28" s="6">
        <f t="shared" si="17"/>
        <v>-7.8139529052922568E-2</v>
      </c>
      <c r="BR28">
        <v>34.414117322253752</v>
      </c>
      <c r="BS28">
        <v>0.18957881680411795</v>
      </c>
      <c r="BT28">
        <v>9.7087400335360868E-2</v>
      </c>
      <c r="BU28">
        <v>9.6210685118068975E-2</v>
      </c>
      <c r="BV28">
        <v>0.10657395317925644</v>
      </c>
      <c r="BW28">
        <v>1.7299780264166642</v>
      </c>
      <c r="BX28">
        <v>0.7304913461968584</v>
      </c>
      <c r="BY28">
        <v>1.9970824087919969</v>
      </c>
      <c r="BZ28">
        <v>5.3372011890079332E-3</v>
      </c>
      <c r="CA28">
        <v>2.2176435305088114</v>
      </c>
      <c r="CC28" s="2"/>
      <c r="CD28" t="e">
        <f t="shared" si="32"/>
        <v>#DIV/0!</v>
      </c>
      <c r="CF28" s="6"/>
      <c r="CG28" s="6"/>
      <c r="CH28" s="6"/>
      <c r="CI28" s="6"/>
      <c r="CS28">
        <v>4.759891037180089E-2</v>
      </c>
    </row>
    <row r="29" spans="1:97" x14ac:dyDescent="0.3">
      <c r="B29">
        <v>59.3</v>
      </c>
      <c r="C29">
        <v>56.5</v>
      </c>
      <c r="D29">
        <v>49.4</v>
      </c>
      <c r="E29">
        <v>49</v>
      </c>
      <c r="F29">
        <v>21.3</v>
      </c>
      <c r="G29">
        <v>23.8</v>
      </c>
      <c r="N29">
        <v>0.185</v>
      </c>
      <c r="O29">
        <v>0.185</v>
      </c>
      <c r="P29">
        <v>0.22</v>
      </c>
      <c r="Q29">
        <v>0.30249999999999999</v>
      </c>
      <c r="R29">
        <v>0.51900000000000002</v>
      </c>
      <c r="S29">
        <v>0.504</v>
      </c>
      <c r="T29">
        <v>40.340000000000003</v>
      </c>
      <c r="U29">
        <v>13.95</v>
      </c>
      <c r="V29">
        <v>13.35</v>
      </c>
      <c r="W29">
        <f t="shared" si="39"/>
        <v>2.9127416955875059E-3</v>
      </c>
      <c r="X29">
        <f t="shared" si="40"/>
        <v>2.3942652329749108E-2</v>
      </c>
      <c r="Y29">
        <f t="shared" si="41"/>
        <v>2.1273408239700378E-2</v>
      </c>
      <c r="AF29" t="e">
        <f t="shared" si="45"/>
        <v>#DIV/0!</v>
      </c>
      <c r="AI29">
        <f t="shared" si="18"/>
        <v>8.6010150374482492</v>
      </c>
      <c r="AJ29">
        <f t="shared" si="19"/>
        <v>26.636204418303691</v>
      </c>
      <c r="AK29">
        <f t="shared" si="20"/>
        <v>30.583787803668812</v>
      </c>
      <c r="AL29">
        <f t="shared" si="21"/>
        <v>40.223655913978355</v>
      </c>
      <c r="AM29">
        <f t="shared" si="1"/>
        <v>250.17528089887617</v>
      </c>
      <c r="AP29">
        <f t="shared" si="22"/>
        <v>0.60299999999999998</v>
      </c>
      <c r="AQ29">
        <f t="shared" si="23"/>
        <v>1.014</v>
      </c>
      <c r="AR29">
        <f t="shared" si="24"/>
        <v>1.5680000000000001</v>
      </c>
      <c r="AS29">
        <f t="shared" si="25"/>
        <v>0.84099999999999997</v>
      </c>
      <c r="AT29">
        <f t="shared" si="26"/>
        <v>1.3140000000000001</v>
      </c>
      <c r="AU29">
        <f t="shared" si="27"/>
        <v>1.9</v>
      </c>
      <c r="AV29">
        <f t="shared" si="28"/>
        <v>45.465128882751486</v>
      </c>
      <c r="AW29">
        <f t="shared" si="2"/>
        <v>57.340349113320904</v>
      </c>
      <c r="AX29">
        <f t="shared" si="3"/>
        <v>59.112207369945551</v>
      </c>
      <c r="AY29">
        <f t="shared" si="4"/>
        <v>0.28557784079478277</v>
      </c>
      <c r="AZ29">
        <f t="shared" si="5"/>
        <v>0.25204605160669225</v>
      </c>
      <c r="BA29">
        <f t="shared" si="6"/>
        <v>0.57493344675550739</v>
      </c>
      <c r="BB29" s="5">
        <f t="shared" si="29"/>
        <v>1.0199466763531602E-2</v>
      </c>
      <c r="BC29" s="6">
        <f t="shared" si="47"/>
        <v>9.4993165642248023E-2</v>
      </c>
      <c r="BD29" s="6">
        <f t="shared" si="48"/>
        <v>3.7001514453110215E-2</v>
      </c>
      <c r="BE29" s="5">
        <f t="shared" si="42"/>
        <v>2.5254600686511201E-2</v>
      </c>
      <c r="BF29" s="6">
        <f t="shared" si="46"/>
        <v>8.155892656171429E-2</v>
      </c>
      <c r="BG29" s="6">
        <f t="shared" si="9"/>
        <v>0.13838083511331828</v>
      </c>
      <c r="BH29" s="6">
        <f t="shared" si="37"/>
        <v>1.055082541506854E-2</v>
      </c>
      <c r="BI29" s="6">
        <f t="shared" si="10"/>
        <v>1.471516446778216E-2</v>
      </c>
      <c r="BJ29" s="6">
        <f t="shared" si="11"/>
        <v>1.7742184031309286E-2</v>
      </c>
      <c r="BK29" s="6">
        <f t="shared" si="12"/>
        <v>9.3764515910264353E-3</v>
      </c>
      <c r="BL29" s="6">
        <f t="shared" si="13"/>
        <v>1.215054969488041E-2</v>
      </c>
      <c r="BM29" s="6">
        <f t="shared" si="14"/>
        <v>1.4499286089476775E-2</v>
      </c>
      <c r="BN29" s="6">
        <f>BH29-BE29</f>
        <v>-1.4703775271442661E-2</v>
      </c>
      <c r="BO29" s="6">
        <f t="shared" si="15"/>
        <v>-6.3816742530405007E-2</v>
      </c>
      <c r="BP29" s="6">
        <f t="shared" si="16"/>
        <v>-7.218247497068786E-2</v>
      </c>
      <c r="BQ29" s="6">
        <f t="shared" si="17"/>
        <v>-0.12388154902384151</v>
      </c>
      <c r="CC29" s="2">
        <f t="shared" si="31"/>
        <v>7.1251187179358581E-3</v>
      </c>
      <c r="CD29">
        <f t="shared" si="32"/>
        <v>6.2606879590735215E-2</v>
      </c>
      <c r="CE29">
        <f t="shared" si="38"/>
        <v>1.055082541506854E-2</v>
      </c>
      <c r="CF29" s="6">
        <f t="shared" si="33"/>
        <v>-1.4703775271442661E-2</v>
      </c>
      <c r="CG29" s="6">
        <f t="shared" si="34"/>
        <v>1.3936137404418554</v>
      </c>
      <c r="CH29" s="6">
        <f>CD29-BF29</f>
        <v>-1.8952046970979075E-2</v>
      </c>
      <c r="CI29" s="6">
        <f t="shared" si="36"/>
        <v>0.3027150865027885</v>
      </c>
      <c r="CS29" s="2">
        <v>2.5254600686511201E-2</v>
      </c>
    </row>
    <row r="30" spans="1:97" x14ac:dyDescent="0.3">
      <c r="B30">
        <v>59.3</v>
      </c>
      <c r="C30">
        <v>57.5</v>
      </c>
      <c r="D30">
        <v>49.1</v>
      </c>
      <c r="E30">
        <v>49.2</v>
      </c>
      <c r="F30">
        <v>20.9</v>
      </c>
      <c r="G30">
        <v>23.5</v>
      </c>
      <c r="N30">
        <v>0.185</v>
      </c>
      <c r="O30">
        <v>0.185</v>
      </c>
      <c r="P30">
        <v>0.22</v>
      </c>
      <c r="Q30">
        <v>0.3085</v>
      </c>
      <c r="R30">
        <v>0.51900000000000002</v>
      </c>
      <c r="S30">
        <v>0.504</v>
      </c>
      <c r="T30">
        <v>45.28</v>
      </c>
      <c r="U30">
        <v>13.95</v>
      </c>
      <c r="V30">
        <v>13.35</v>
      </c>
      <c r="W30">
        <f t="shared" si="39"/>
        <v>2.7274734982332153E-3</v>
      </c>
      <c r="X30">
        <f t="shared" si="40"/>
        <v>2.3942652329749108E-2</v>
      </c>
      <c r="Y30">
        <f t="shared" si="41"/>
        <v>2.1273408239700378E-2</v>
      </c>
      <c r="AF30" t="e">
        <f t="shared" si="45"/>
        <v>#DIV/0!</v>
      </c>
      <c r="AI30">
        <f t="shared" si="18"/>
        <v>9.2239050761794559</v>
      </c>
      <c r="AJ30">
        <f t="shared" si="19"/>
        <v>26.927443152528674</v>
      </c>
      <c r="AK30">
        <f t="shared" si="20"/>
        <v>29.784010600706726</v>
      </c>
      <c r="AL30">
        <f t="shared" si="21"/>
        <v>10.055913978494768</v>
      </c>
      <c r="AM30">
        <f t="shared" si="1"/>
        <v>160.82696629213459</v>
      </c>
      <c r="AP30">
        <f t="shared" si="22"/>
        <v>0.60299999999999998</v>
      </c>
      <c r="AQ30">
        <f t="shared" si="23"/>
        <v>1.014</v>
      </c>
      <c r="AR30">
        <f t="shared" si="24"/>
        <v>1.5680000000000001</v>
      </c>
      <c r="AS30">
        <f t="shared" si="25"/>
        <v>0.84099999999999997</v>
      </c>
      <c r="AT30">
        <f t="shared" si="26"/>
        <v>1.3140000000000001</v>
      </c>
      <c r="AU30">
        <f t="shared" si="27"/>
        <v>1.9</v>
      </c>
      <c r="AV30">
        <f t="shared" si="28"/>
        <v>45.465128882751486</v>
      </c>
      <c r="AW30">
        <f t="shared" si="2"/>
        <v>57.340349113320904</v>
      </c>
      <c r="AX30">
        <f t="shared" si="3"/>
        <v>59.112207369945551</v>
      </c>
      <c r="AY30">
        <f t="shared" si="4"/>
        <v>0.28557784079478277</v>
      </c>
      <c r="AZ30">
        <f t="shared" si="5"/>
        <v>0.25204605160669225</v>
      </c>
      <c r="BA30">
        <f t="shared" si="6"/>
        <v>0.57493344675550739</v>
      </c>
      <c r="BB30" s="5">
        <f t="shared" si="29"/>
        <v>9.5507182582600571E-3</v>
      </c>
      <c r="BC30" s="6">
        <f t="shared" si="47"/>
        <v>9.4993165642248023E-2</v>
      </c>
      <c r="BD30" s="6">
        <f t="shared" si="48"/>
        <v>3.7001514453110215E-2</v>
      </c>
      <c r="BE30" s="5">
        <f t="shared" si="42"/>
        <v>2.4328180734469861E-2</v>
      </c>
      <c r="BF30" s="6">
        <f t="shared" si="46"/>
        <v>1.9012813661944464E-2</v>
      </c>
      <c r="BG30" s="6">
        <f t="shared" si="9"/>
        <v>9.1347888890179141E-2</v>
      </c>
      <c r="BH30" s="6">
        <f t="shared" si="37"/>
        <v>1.0430134384361E-2</v>
      </c>
      <c r="BI30" s="6">
        <f t="shared" si="10"/>
        <v>1.4546837507873301E-2</v>
      </c>
      <c r="BJ30" s="6">
        <f t="shared" si="11"/>
        <v>1.753923095479611E-2</v>
      </c>
      <c r="BK30" s="6">
        <f t="shared" si="12"/>
        <v>9.3764515910264353E-3</v>
      </c>
      <c r="BL30" s="6">
        <f t="shared" si="13"/>
        <v>1.215054969488041E-2</v>
      </c>
      <c r="BM30" s="6">
        <f t="shared" si="14"/>
        <v>1.4499286089476775E-2</v>
      </c>
      <c r="BN30" s="6">
        <f>BH30-BE30</f>
        <v>-1.3898046350108861E-2</v>
      </c>
      <c r="BO30" s="6">
        <f t="shared" si="15"/>
        <v>-1.4735827071483548E-3</v>
      </c>
      <c r="BP30" s="6">
        <f t="shared" si="16"/>
        <v>-9.6363620709180291E-3</v>
      </c>
      <c r="BQ30" s="6">
        <f t="shared" si="17"/>
        <v>-7.6848602800702367E-2</v>
      </c>
      <c r="CC30" s="2">
        <f t="shared" si="31"/>
        <v>7.0880014694844878E-3</v>
      </c>
      <c r="CD30">
        <f t="shared" si="32"/>
        <v>6.2169035963123384E-2</v>
      </c>
      <c r="CE30">
        <f t="shared" si="38"/>
        <v>1.0430134384361E-2</v>
      </c>
      <c r="CF30" s="6">
        <f t="shared" si="33"/>
        <v>-1.3898046350108861E-2</v>
      </c>
      <c r="CG30" s="6">
        <f t="shared" si="34"/>
        <v>1.3324896725154056</v>
      </c>
      <c r="CH30" s="6">
        <f>CD30-BF30</f>
        <v>4.3156222301178923E-2</v>
      </c>
      <c r="CI30" s="6">
        <f t="shared" si="36"/>
        <v>0.69417551088901819</v>
      </c>
      <c r="CS30" s="2">
        <v>2.4328180734469861E-2</v>
      </c>
    </row>
    <row r="31" spans="1:97" x14ac:dyDescent="0.3">
      <c r="A31" t="s">
        <v>42</v>
      </c>
      <c r="B31">
        <v>59.5</v>
      </c>
      <c r="C31">
        <v>57.3</v>
      </c>
      <c r="D31">
        <v>44</v>
      </c>
      <c r="E31">
        <v>49.4</v>
      </c>
      <c r="F31">
        <v>24.2</v>
      </c>
      <c r="G31">
        <v>27.4</v>
      </c>
      <c r="N31">
        <v>0.185</v>
      </c>
      <c r="O31">
        <v>0.185</v>
      </c>
      <c r="P31">
        <v>0.22</v>
      </c>
      <c r="Q31">
        <v>0.34549999999999997</v>
      </c>
      <c r="R31">
        <v>0.51900000000000002</v>
      </c>
      <c r="S31">
        <v>0.504</v>
      </c>
      <c r="T31">
        <v>60.35</v>
      </c>
      <c r="U31">
        <v>13.95</v>
      </c>
      <c r="V31">
        <v>13.35</v>
      </c>
      <c r="W31">
        <f t="shared" si="39"/>
        <v>2.6594863297431646E-3</v>
      </c>
      <c r="X31">
        <f t="shared" si="40"/>
        <v>2.3942652329749108E-2</v>
      </c>
      <c r="Y31">
        <f t="shared" si="41"/>
        <v>2.1273408239700378E-2</v>
      </c>
      <c r="Z31">
        <v>0.34549999999999997</v>
      </c>
      <c r="AC31">
        <v>60.26</v>
      </c>
      <c r="AF31">
        <f t="shared" si="45"/>
        <v>2.6634583471622964E-3</v>
      </c>
      <c r="AI31">
        <f t="shared" si="18"/>
        <v>11.626698198088523</v>
      </c>
      <c r="AJ31">
        <f t="shared" si="19"/>
        <v>20.601699011120623</v>
      </c>
      <c r="AK31">
        <f t="shared" si="20"/>
        <v>35.743496271748121</v>
      </c>
      <c r="AL31">
        <f t="shared" si="21"/>
        <v>543.01935483870966</v>
      </c>
      <c r="AM31">
        <f t="shared" si="1"/>
        <v>196.56629213483174</v>
      </c>
      <c r="AP31">
        <f t="shared" si="22"/>
        <v>0.60299999999999998</v>
      </c>
      <c r="AQ31">
        <f t="shared" si="23"/>
        <v>1.014</v>
      </c>
      <c r="AR31">
        <f t="shared" si="24"/>
        <v>1.5680000000000001</v>
      </c>
      <c r="AS31">
        <f t="shared" si="25"/>
        <v>0.84099999999999997</v>
      </c>
      <c r="AT31">
        <f t="shared" si="26"/>
        <v>1.3140000000000001</v>
      </c>
      <c r="AU31">
        <f t="shared" si="27"/>
        <v>1.9</v>
      </c>
      <c r="AV31">
        <f t="shared" si="28"/>
        <v>45.465128882751486</v>
      </c>
      <c r="AW31">
        <f t="shared" si="2"/>
        <v>57.340349113320904</v>
      </c>
      <c r="AX31">
        <f t="shared" si="3"/>
        <v>59.112207369945551</v>
      </c>
      <c r="AY31">
        <f t="shared" si="4"/>
        <v>0.28557784079478277</v>
      </c>
      <c r="AZ31">
        <f t="shared" si="5"/>
        <v>0.25204605160669225</v>
      </c>
      <c r="BA31">
        <f t="shared" si="6"/>
        <v>0.57493344675550739</v>
      </c>
      <c r="BB31" s="5">
        <f t="shared" si="29"/>
        <v>9.3126494770799841E-3</v>
      </c>
      <c r="BC31" s="6">
        <f t="shared" si="47"/>
        <v>9.4993165642248023E-2</v>
      </c>
      <c r="BD31" s="6">
        <f t="shared" si="48"/>
        <v>3.7001514453110215E-2</v>
      </c>
      <c r="BE31" s="5">
        <f t="shared" si="42"/>
        <v>3.8160632694940452E-2</v>
      </c>
      <c r="BF31" s="6">
        <f t="shared" si="46"/>
        <v>0.81451404473502431</v>
      </c>
      <c r="BG31" s="6">
        <f t="shared" si="9"/>
        <v>9.3032531239614677E-2</v>
      </c>
      <c r="BH31" s="6">
        <f t="shared" si="37"/>
        <v>1.0384092861073758E-2</v>
      </c>
      <c r="BI31" s="6">
        <f t="shared" si="10"/>
        <v>1.4482623708396402E-2</v>
      </c>
      <c r="BJ31" s="6">
        <f t="shared" si="11"/>
        <v>1.7461807895735971E-2</v>
      </c>
      <c r="BK31" s="6">
        <f t="shared" si="12"/>
        <v>9.3764515910264353E-3</v>
      </c>
      <c r="BL31" s="6">
        <f t="shared" si="13"/>
        <v>1.215054969488041E-2</v>
      </c>
      <c r="BM31" s="6">
        <f t="shared" si="14"/>
        <v>1.4499286089476775E-2</v>
      </c>
      <c r="BN31" s="6"/>
      <c r="BO31" s="6">
        <f t="shared" si="15"/>
        <v>-0.79705223683928839</v>
      </c>
      <c r="BP31" s="6">
        <f t="shared" si="16"/>
        <v>-0.80513759314399791</v>
      </c>
      <c r="BQ31" s="6">
        <f t="shared" si="17"/>
        <v>-7.8533245150137904E-2</v>
      </c>
      <c r="CC31" s="2"/>
      <c r="CD31" t="e">
        <f t="shared" si="32"/>
        <v>#DIV/0!</v>
      </c>
      <c r="CF31" s="6"/>
      <c r="CG31" s="6"/>
      <c r="CH31" s="6"/>
      <c r="CI31" s="6"/>
      <c r="CS31">
        <v>3.8160632694940452E-2</v>
      </c>
    </row>
    <row r="32" spans="1:97" x14ac:dyDescent="0.3">
      <c r="B32">
        <v>59.4</v>
      </c>
      <c r="C32">
        <v>57.4</v>
      </c>
      <c r="D32">
        <v>49.4</v>
      </c>
      <c r="E32">
        <v>49.2</v>
      </c>
      <c r="F32">
        <v>20.7</v>
      </c>
      <c r="G32">
        <v>23.3</v>
      </c>
      <c r="N32">
        <v>0.185</v>
      </c>
      <c r="O32">
        <v>0.185</v>
      </c>
      <c r="P32">
        <v>0.22</v>
      </c>
      <c r="Q32">
        <v>0.30049999999999999</v>
      </c>
      <c r="R32">
        <v>0.51900000000000002</v>
      </c>
      <c r="S32">
        <v>0.504</v>
      </c>
      <c r="T32">
        <v>45.44</v>
      </c>
      <c r="U32">
        <v>13.95</v>
      </c>
      <c r="V32">
        <v>13.35</v>
      </c>
      <c r="W32">
        <f t="shared" si="39"/>
        <v>2.5418133802816902E-3</v>
      </c>
      <c r="X32">
        <f t="shared" si="40"/>
        <v>2.3942652329749108E-2</v>
      </c>
      <c r="Y32">
        <f t="shared" si="41"/>
        <v>2.1273408239700378E-2</v>
      </c>
      <c r="AF32" t="e">
        <f t="shared" si="45"/>
        <v>#DIV/0!</v>
      </c>
      <c r="AI32">
        <f t="shared" si="18"/>
        <v>9.0555036205287216</v>
      </c>
      <c r="AJ32">
        <f t="shared" si="19"/>
        <v>27.282408514148777</v>
      </c>
      <c r="AK32">
        <f t="shared" si="20"/>
        <v>27.75660211267607</v>
      </c>
      <c r="AL32">
        <f t="shared" si="21"/>
        <v>20.111827956988822</v>
      </c>
      <c r="AM32">
        <f t="shared" si="1"/>
        <v>178.69662921348316</v>
      </c>
      <c r="AP32">
        <f t="shared" si="22"/>
        <v>0.60299999999999998</v>
      </c>
      <c r="AQ32">
        <f t="shared" si="23"/>
        <v>1.014</v>
      </c>
      <c r="AR32">
        <f t="shared" si="24"/>
        <v>1.5680000000000001</v>
      </c>
      <c r="AS32">
        <f t="shared" si="25"/>
        <v>0.84099999999999997</v>
      </c>
      <c r="AT32">
        <f t="shared" si="26"/>
        <v>1.3140000000000001</v>
      </c>
      <c r="AU32">
        <f t="shared" si="27"/>
        <v>1.9</v>
      </c>
      <c r="AV32">
        <f t="shared" si="28"/>
        <v>45.465128882751486</v>
      </c>
      <c r="AW32">
        <f t="shared" si="2"/>
        <v>57.340349113320904</v>
      </c>
      <c r="AX32">
        <f t="shared" si="3"/>
        <v>59.112207369945551</v>
      </c>
      <c r="AY32">
        <f t="shared" si="4"/>
        <v>0.28557784079478277</v>
      </c>
      <c r="AZ32">
        <f t="shared" si="5"/>
        <v>0.25204605160669225</v>
      </c>
      <c r="BA32">
        <f t="shared" si="6"/>
        <v>0.57493344675550739</v>
      </c>
      <c r="BB32" s="5">
        <f t="shared" ref="BB32:BB37" si="49">W32/AY32</f>
        <v>8.9005973755094184E-3</v>
      </c>
      <c r="BC32" s="6">
        <f t="shared" si="47"/>
        <v>9.4993165642248023E-2</v>
      </c>
      <c r="BD32" s="6">
        <f t="shared" si="48"/>
        <v>3.7001514453110215E-2</v>
      </c>
      <c r="BE32" s="5">
        <f t="shared" si="42"/>
        <v>2.2377170234669754E-2</v>
      </c>
      <c r="BF32" s="6">
        <f t="shared" si="46"/>
        <v>3.8732774188569762E-2</v>
      </c>
      <c r="BG32" s="6">
        <f t="shared" si="9"/>
        <v>0.10891128532282775</v>
      </c>
      <c r="BH32" s="6">
        <f t="shared" si="37"/>
        <v>1.0301986639743731E-2</v>
      </c>
      <c r="BI32" s="6">
        <f t="shared" si="10"/>
        <v>1.4368110719775255E-2</v>
      </c>
      <c r="BJ32" s="6">
        <f t="shared" si="11"/>
        <v>1.7323738727529261E-2</v>
      </c>
      <c r="BK32" s="6">
        <f t="shared" si="12"/>
        <v>9.3764515910264353E-3</v>
      </c>
      <c r="BL32" s="6">
        <f t="shared" si="13"/>
        <v>1.215054969488041E-2</v>
      </c>
      <c r="BM32" s="6">
        <f t="shared" si="14"/>
        <v>1.4499286089476775E-2</v>
      </c>
      <c r="BN32" s="6">
        <f t="shared" ref="BN32:BN37" si="50">BH32-BE32</f>
        <v>-1.2075183594926023E-2</v>
      </c>
      <c r="BO32" s="6">
        <f t="shared" si="15"/>
        <v>-2.1409035461040501E-2</v>
      </c>
      <c r="BP32" s="6">
        <f t="shared" si="16"/>
        <v>-2.9356322597543325E-2</v>
      </c>
      <c r="BQ32" s="6">
        <f t="shared" si="17"/>
        <v>-9.4411999233350974E-2</v>
      </c>
      <c r="CC32" s="2">
        <f t="shared" si="31"/>
        <v>7.0478041194102893E-3</v>
      </c>
      <c r="CD32">
        <f t="shared" si="32"/>
        <v>6.1701243453896923E-2</v>
      </c>
      <c r="CE32">
        <f t="shared" si="38"/>
        <v>1.0301986639743731E-2</v>
      </c>
      <c r="CF32" s="6">
        <f t="shared" si="33"/>
        <v>-1.2075183594926023E-2</v>
      </c>
      <c r="CG32" s="6">
        <f t="shared" si="34"/>
        <v>1.172121845736193</v>
      </c>
      <c r="CH32" s="6">
        <f t="shared" ref="CH32:CH37" si="51">CD32-BF32</f>
        <v>2.2968469265327161E-2</v>
      </c>
      <c r="CI32" s="6">
        <f t="shared" si="36"/>
        <v>0.37225293980483826</v>
      </c>
      <c r="CS32" s="2">
        <v>2.2377170234669754E-2</v>
      </c>
    </row>
    <row r="33" spans="1:97" x14ac:dyDescent="0.3">
      <c r="B33">
        <v>60.3</v>
      </c>
      <c r="C33">
        <v>59.1</v>
      </c>
      <c r="D33">
        <v>50.6</v>
      </c>
      <c r="E33">
        <v>51</v>
      </c>
      <c r="F33">
        <v>19.7</v>
      </c>
      <c r="G33">
        <v>22.6</v>
      </c>
      <c r="N33">
        <v>0.185</v>
      </c>
      <c r="O33">
        <v>0.185</v>
      </c>
      <c r="P33">
        <v>0.22</v>
      </c>
      <c r="Q33">
        <v>0.33300000000000002</v>
      </c>
      <c r="R33">
        <v>0.51900000000000002</v>
      </c>
      <c r="S33">
        <v>0.504</v>
      </c>
      <c r="T33">
        <v>60.43</v>
      </c>
      <c r="U33">
        <v>13.95</v>
      </c>
      <c r="V33">
        <v>13.35</v>
      </c>
      <c r="W33">
        <f>(Q33-N33)/T33</f>
        <v>2.4491146781399969E-3</v>
      </c>
      <c r="X33">
        <f t="shared" si="40"/>
        <v>2.3942652329749108E-2</v>
      </c>
      <c r="Y33">
        <f t="shared" si="41"/>
        <v>2.1273408239700378E-2</v>
      </c>
      <c r="AF33" t="e">
        <f t="shared" si="45"/>
        <v>#DIV/0!</v>
      </c>
      <c r="AI33">
        <f t="shared" si="18"/>
        <v>8.8940042593365956</v>
      </c>
      <c r="AJ33">
        <f t="shared" si="19"/>
        <v>29.619367600237744</v>
      </c>
      <c r="AK33">
        <f t="shared" si="20"/>
        <v>29.830216779745186</v>
      </c>
      <c r="AL33">
        <f t="shared" si="21"/>
        <v>40.223655913978355</v>
      </c>
      <c r="AM33">
        <f t="shared" si="1"/>
        <v>107.21797752808952</v>
      </c>
      <c r="AP33">
        <f t="shared" si="22"/>
        <v>0.60299999999999998</v>
      </c>
      <c r="AQ33">
        <f t="shared" si="23"/>
        <v>1.014</v>
      </c>
      <c r="AR33">
        <f t="shared" si="24"/>
        <v>1.5680000000000001</v>
      </c>
      <c r="AS33">
        <f t="shared" si="25"/>
        <v>0.84099999999999997</v>
      </c>
      <c r="AT33">
        <f t="shared" si="26"/>
        <v>1.3140000000000001</v>
      </c>
      <c r="AU33">
        <f t="shared" si="27"/>
        <v>1.9</v>
      </c>
      <c r="AV33">
        <f t="shared" si="28"/>
        <v>45.465128882751486</v>
      </c>
      <c r="AW33">
        <f t="shared" si="2"/>
        <v>57.340349113320904</v>
      </c>
      <c r="AX33">
        <f t="shared" si="3"/>
        <v>59.112207369945551</v>
      </c>
      <c r="AY33">
        <f t="shared" si="4"/>
        <v>0.28557784079478277</v>
      </c>
      <c r="AZ33">
        <f t="shared" si="5"/>
        <v>0.25204605160669225</v>
      </c>
      <c r="BA33">
        <f t="shared" si="6"/>
        <v>0.57493344675550739</v>
      </c>
      <c r="BB33" s="5">
        <f t="shared" si="49"/>
        <v>8.5759969027146589E-3</v>
      </c>
      <c r="BC33" s="6">
        <f t="shared" si="47"/>
        <v>9.4993165642248023E-2</v>
      </c>
      <c r="BD33" s="6">
        <f t="shared" si="48"/>
        <v>3.7001514453110215E-2</v>
      </c>
      <c r="BE33" s="5">
        <f>AK33/(AV33*AJ33)</f>
        <v>2.2151452113885892E-2</v>
      </c>
      <c r="BF33" s="6">
        <f t="shared" si="46"/>
        <v>7.8872185501715319E-2</v>
      </c>
      <c r="BG33" s="6">
        <f t="shared" si="9"/>
        <v>6.080426236134806E-2</v>
      </c>
      <c r="BH33" s="6">
        <f t="shared" si="37"/>
        <v>1.023500169221803E-2</v>
      </c>
      <c r="BI33" s="6">
        <f t="shared" si="10"/>
        <v>1.4274687268914368E-2</v>
      </c>
      <c r="BJ33" s="6">
        <f t="shared" si="11"/>
        <v>1.7211097372983555E-2</v>
      </c>
      <c r="BK33" s="6">
        <f t="shared" si="12"/>
        <v>9.3764515910264353E-3</v>
      </c>
      <c r="BL33" s="6">
        <f t="shared" si="13"/>
        <v>1.215054969488041E-2</v>
      </c>
      <c r="BM33" s="6">
        <f t="shared" si="14"/>
        <v>1.4499286089476775E-2</v>
      </c>
      <c r="BN33" s="6">
        <f t="shared" si="50"/>
        <v>-1.1916450421667862E-2</v>
      </c>
      <c r="BO33" s="6">
        <f t="shared" si="15"/>
        <v>-6.1661088128731764E-2</v>
      </c>
      <c r="BP33" s="6">
        <f t="shared" si="16"/>
        <v>-6.9495733910688889E-2</v>
      </c>
      <c r="BQ33" s="6">
        <f t="shared" si="17"/>
        <v>-4.6304976271871287E-2</v>
      </c>
      <c r="CC33" s="2">
        <f t="shared" si="31"/>
        <v>7.0264632079330728E-3</v>
      </c>
      <c r="CD33">
        <f t="shared" si="32"/>
        <v>6.1455518242351438E-2</v>
      </c>
      <c r="CE33">
        <f t="shared" si="38"/>
        <v>1.023500169221803E-2</v>
      </c>
      <c r="CF33" s="6">
        <f t="shared" si="33"/>
        <v>-1.1916450421667862E-2</v>
      </c>
      <c r="CG33" s="6">
        <f t="shared" si="34"/>
        <v>1.1642841672149684</v>
      </c>
      <c r="CH33" s="6">
        <f t="shared" si="51"/>
        <v>-1.7416667259363881E-2</v>
      </c>
      <c r="CI33" s="6">
        <f t="shared" si="36"/>
        <v>0.28340282138181311</v>
      </c>
      <c r="CS33" s="2">
        <v>2.2151452113885892E-2</v>
      </c>
    </row>
    <row r="34" spans="1:97" x14ac:dyDescent="0.3">
      <c r="B34">
        <v>59.4</v>
      </c>
      <c r="C34">
        <v>57.5</v>
      </c>
      <c r="D34">
        <v>49.3</v>
      </c>
      <c r="E34">
        <v>49.2</v>
      </c>
      <c r="F34">
        <v>21.4</v>
      </c>
      <c r="G34">
        <v>23.8</v>
      </c>
      <c r="N34">
        <v>0.185</v>
      </c>
      <c r="O34">
        <v>0.185</v>
      </c>
      <c r="P34">
        <v>0.22</v>
      </c>
      <c r="Q34">
        <v>0.29499999999999998</v>
      </c>
      <c r="R34">
        <v>0.51900000000000002</v>
      </c>
      <c r="S34">
        <v>0.504</v>
      </c>
      <c r="T34">
        <v>45.2</v>
      </c>
      <c r="U34">
        <v>13.95</v>
      </c>
      <c r="V34">
        <v>13.35</v>
      </c>
      <c r="W34">
        <f>(Q34-N34)/T34</f>
        <v>2.4336283185840703E-3</v>
      </c>
      <c r="X34">
        <f t="shared" si="40"/>
        <v>2.3942652329749108E-2</v>
      </c>
      <c r="Y34">
        <f t="shared" si="41"/>
        <v>2.1273408239700378E-2</v>
      </c>
      <c r="AF34" t="e">
        <f t="shared" si="45"/>
        <v>#DIV/0!</v>
      </c>
      <c r="AI34">
        <f t="shared" si="18"/>
        <v>9.1636532519086611</v>
      </c>
      <c r="AJ34">
        <f t="shared" si="19"/>
        <v>26.633450189627702</v>
      </c>
      <c r="AK34">
        <f t="shared" si="20"/>
        <v>24.530973451327451</v>
      </c>
      <c r="AL34">
        <f t="shared" si="21"/>
        <v>10.055913978494054</v>
      </c>
      <c r="AM34">
        <f t="shared" si="1"/>
        <v>169.76179775280889</v>
      </c>
      <c r="AP34">
        <f t="shared" si="22"/>
        <v>0.60299999999999998</v>
      </c>
      <c r="AQ34">
        <f t="shared" si="23"/>
        <v>1.014</v>
      </c>
      <c r="AR34">
        <f t="shared" si="24"/>
        <v>1.5680000000000001</v>
      </c>
      <c r="AS34">
        <f t="shared" si="25"/>
        <v>0.84099999999999997</v>
      </c>
      <c r="AT34">
        <f t="shared" si="26"/>
        <v>1.3140000000000001</v>
      </c>
      <c r="AU34">
        <f t="shared" si="27"/>
        <v>1.9</v>
      </c>
      <c r="AV34">
        <f t="shared" si="28"/>
        <v>45.465128882751486</v>
      </c>
      <c r="AW34">
        <f t="shared" si="2"/>
        <v>57.340349113320904</v>
      </c>
      <c r="AX34">
        <f t="shared" si="3"/>
        <v>59.112207369945551</v>
      </c>
      <c r="AY34">
        <f t="shared" si="4"/>
        <v>0.28557784079478277</v>
      </c>
      <c r="AZ34">
        <f t="shared" si="5"/>
        <v>0.25204605160669225</v>
      </c>
      <c r="BA34">
        <f t="shared" si="6"/>
        <v>0.57493344675550739</v>
      </c>
      <c r="BB34" s="5">
        <f t="shared" si="49"/>
        <v>8.5217687472218268E-3</v>
      </c>
      <c r="BC34" s="6">
        <f t="shared" si="47"/>
        <v>9.4993165642248023E-2</v>
      </c>
      <c r="BD34" s="6">
        <f t="shared" si="48"/>
        <v>3.7001514453110215E-2</v>
      </c>
      <c r="BE34" s="5">
        <f>AK34/(AV34*AJ34)</f>
        <v>2.0258576503936334E-2</v>
      </c>
      <c r="BF34" s="6">
        <f t="shared" si="46"/>
        <v>1.9137824580204795E-2</v>
      </c>
      <c r="BG34" s="6">
        <f t="shared" si="9"/>
        <v>0.11707064366482227</v>
      </c>
      <c r="BH34" s="6">
        <f t="shared" si="37"/>
        <v>1.0223602009013844E-2</v>
      </c>
      <c r="BI34" s="6">
        <f t="shared" si="10"/>
        <v>1.4258788208259774E-2</v>
      </c>
      <c r="BJ34" s="6">
        <f t="shared" si="11"/>
        <v>1.7191927756451144E-2</v>
      </c>
      <c r="BK34" s="6">
        <f t="shared" si="12"/>
        <v>9.3764515910264353E-3</v>
      </c>
      <c r="BL34" s="6">
        <f t="shared" si="13"/>
        <v>1.215054969488041E-2</v>
      </c>
      <c r="BM34" s="6">
        <f t="shared" si="14"/>
        <v>1.4499286089476775E-2</v>
      </c>
      <c r="BN34" s="6">
        <f t="shared" si="50"/>
        <v>-1.003497449492249E-2</v>
      </c>
      <c r="BO34" s="6">
        <f t="shared" si="15"/>
        <v>-1.9458968237536511E-3</v>
      </c>
      <c r="BP34" s="6">
        <f t="shared" si="16"/>
        <v>-9.7613729891783598E-3</v>
      </c>
      <c r="BQ34" s="6">
        <f t="shared" si="17"/>
        <v>-0.1025713575753455</v>
      </c>
      <c r="CC34" s="2">
        <f t="shared" si="31"/>
        <v>7.022808557561714E-3</v>
      </c>
      <c r="CD34">
        <f t="shared" si="32"/>
        <v>6.1413617186488266E-2</v>
      </c>
      <c r="CE34">
        <f t="shared" si="38"/>
        <v>1.0223602009013844E-2</v>
      </c>
      <c r="CF34" s="6">
        <f t="shared" si="33"/>
        <v>-1.003497449492249E-2</v>
      </c>
      <c r="CG34" s="6">
        <f t="shared" si="34"/>
        <v>0.9815497987964471</v>
      </c>
      <c r="CH34" s="6">
        <f t="shared" si="51"/>
        <v>4.2275792606283474E-2</v>
      </c>
      <c r="CI34" s="6">
        <f t="shared" si="36"/>
        <v>0.6883781568818691</v>
      </c>
      <c r="CS34" s="2">
        <v>2.0258576503936334E-2</v>
      </c>
    </row>
    <row r="35" spans="1:97" x14ac:dyDescent="0.3">
      <c r="B35">
        <v>60.2</v>
      </c>
      <c r="C35">
        <v>59</v>
      </c>
      <c r="D35">
        <v>50.7</v>
      </c>
      <c r="E35">
        <v>51.4</v>
      </c>
      <c r="F35">
        <v>20.2</v>
      </c>
      <c r="G35">
        <v>23.2</v>
      </c>
      <c r="N35">
        <v>0.185</v>
      </c>
      <c r="O35">
        <v>0.185</v>
      </c>
      <c r="P35">
        <v>0.22</v>
      </c>
      <c r="Q35">
        <v>0.31950000000000001</v>
      </c>
      <c r="R35">
        <v>0.51900000000000002</v>
      </c>
      <c r="S35">
        <v>0.504</v>
      </c>
      <c r="T35">
        <v>60.41</v>
      </c>
      <c r="U35">
        <v>13.95</v>
      </c>
      <c r="V35">
        <v>13.35</v>
      </c>
      <c r="W35">
        <f>(Q35-N35)/T35</f>
        <v>2.2264525740771399E-3</v>
      </c>
      <c r="X35">
        <f t="shared" si="40"/>
        <v>2.3942652329749108E-2</v>
      </c>
      <c r="Y35">
        <f t="shared" si="41"/>
        <v>2.1273408239700378E-2</v>
      </c>
      <c r="AF35" t="e">
        <f t="shared" si="45"/>
        <v>#DIV/0!</v>
      </c>
      <c r="AI35">
        <f t="shared" si="18"/>
        <v>8.54756279704546</v>
      </c>
      <c r="AJ35">
        <f t="shared" si="19"/>
        <v>29.311088771572429</v>
      </c>
      <c r="AK35">
        <f t="shared" si="20"/>
        <v>28.053302433371964</v>
      </c>
      <c r="AL35">
        <f t="shared" si="21"/>
        <v>70.391397849461953</v>
      </c>
      <c r="AM35">
        <f t="shared" si="1"/>
        <v>107.21797752809015</v>
      </c>
      <c r="AP35">
        <f t="shared" si="22"/>
        <v>0.60299999999999998</v>
      </c>
      <c r="AQ35">
        <f t="shared" si="23"/>
        <v>1.014</v>
      </c>
      <c r="AR35">
        <f t="shared" si="24"/>
        <v>1.5680000000000001</v>
      </c>
      <c r="AS35">
        <f t="shared" si="25"/>
        <v>0.84099999999999997</v>
      </c>
      <c r="AT35">
        <f t="shared" si="26"/>
        <v>1.3140000000000001</v>
      </c>
      <c r="AU35">
        <f t="shared" si="27"/>
        <v>1.9</v>
      </c>
      <c r="AV35">
        <f t="shared" si="28"/>
        <v>45.465128882751486</v>
      </c>
      <c r="AW35">
        <f t="shared" si="2"/>
        <v>57.340349113320904</v>
      </c>
      <c r="AX35">
        <f t="shared" si="3"/>
        <v>59.112207369945551</v>
      </c>
      <c r="AY35">
        <f t="shared" si="4"/>
        <v>0.28557784079478277</v>
      </c>
      <c r="AZ35">
        <f t="shared" si="5"/>
        <v>0.25204605160669225</v>
      </c>
      <c r="BA35">
        <f t="shared" si="6"/>
        <v>0.57493344675550739</v>
      </c>
      <c r="BB35" s="5">
        <f t="shared" si="49"/>
        <v>7.7963071920453255E-3</v>
      </c>
      <c r="BC35" s="6">
        <f t="shared" si="47"/>
        <v>9.4993165642248023E-2</v>
      </c>
      <c r="BD35" s="6">
        <f t="shared" si="48"/>
        <v>3.7001514453110215E-2</v>
      </c>
      <c r="BE35" s="5">
        <f>AK35/(AV35*AJ35)</f>
        <v>2.1051042905266191E-2</v>
      </c>
      <c r="BF35" s="6">
        <f t="shared" si="46"/>
        <v>0.14362067273332627</v>
      </c>
      <c r="BG35" s="6">
        <f t="shared" si="9"/>
        <v>6.4655643722495867E-2</v>
      </c>
      <c r="BH35" s="6">
        <f t="shared" si="37"/>
        <v>1.0064856080970137E-2</v>
      </c>
      <c r="BI35" s="6">
        <f t="shared" si="10"/>
        <v>1.403738634178422E-2</v>
      </c>
      <c r="BJ35" s="6">
        <f t="shared" si="11"/>
        <v>1.692498186750202E-2</v>
      </c>
      <c r="BK35" s="6">
        <f t="shared" si="12"/>
        <v>9.3764515910264353E-3</v>
      </c>
      <c r="BL35" s="6">
        <f t="shared" si="13"/>
        <v>1.215054969488041E-2</v>
      </c>
      <c r="BM35" s="6">
        <f t="shared" si="14"/>
        <v>1.4499286089476775E-2</v>
      </c>
      <c r="BN35" s="6">
        <f t="shared" si="50"/>
        <v>-1.0986186824296054E-2</v>
      </c>
      <c r="BO35" s="6">
        <f t="shared" si="15"/>
        <v>-0.12669569086582425</v>
      </c>
      <c r="BP35" s="6">
        <f t="shared" si="16"/>
        <v>-0.13424422114229984</v>
      </c>
      <c r="BQ35" s="6">
        <f t="shared" si="17"/>
        <v>-5.0156357633019094E-2</v>
      </c>
      <c r="CC35" s="2">
        <f t="shared" si="31"/>
        <v>6.9712162815955703E-3</v>
      </c>
      <c r="CD35">
        <f t="shared" si="32"/>
        <v>6.0827597062631661E-2</v>
      </c>
      <c r="CE35">
        <f t="shared" si="38"/>
        <v>1.0064856080970137E-2</v>
      </c>
      <c r="CF35" s="6">
        <f t="shared" si="33"/>
        <v>-1.0986186824296054E-2</v>
      </c>
      <c r="CG35" s="6">
        <f t="shared" si="34"/>
        <v>1.0915393857511682</v>
      </c>
      <c r="CH35" s="6">
        <f t="shared" si="51"/>
        <v>-8.2793075670694605E-2</v>
      </c>
      <c r="CI35" s="6">
        <f t="shared" si="36"/>
        <v>1.3611104115364938</v>
      </c>
      <c r="CS35" s="2">
        <v>2.1051042905266191E-2</v>
      </c>
    </row>
    <row r="36" spans="1:97" x14ac:dyDescent="0.3">
      <c r="B36">
        <v>59.4</v>
      </c>
      <c r="C36">
        <v>56.9</v>
      </c>
      <c r="D36">
        <v>49.4</v>
      </c>
      <c r="E36">
        <v>49.2</v>
      </c>
      <c r="F36">
        <v>20.8</v>
      </c>
      <c r="G36">
        <v>23.2</v>
      </c>
      <c r="N36">
        <v>0.185</v>
      </c>
      <c r="O36">
        <v>0.185</v>
      </c>
      <c r="P36">
        <v>0.22</v>
      </c>
      <c r="Q36">
        <v>0.26900000000000002</v>
      </c>
      <c r="R36">
        <v>0.51900000000000002</v>
      </c>
      <c r="S36">
        <v>0.504</v>
      </c>
      <c r="T36">
        <v>40.54</v>
      </c>
      <c r="U36">
        <v>13.95</v>
      </c>
      <c r="V36">
        <v>13.35</v>
      </c>
      <c r="W36">
        <f>(Q36-N36)/T36</f>
        <v>2.0720276270350278E-3</v>
      </c>
      <c r="X36">
        <f t="shared" si="40"/>
        <v>2.3942652329749108E-2</v>
      </c>
      <c r="Y36">
        <f t="shared" si="41"/>
        <v>2.1273408239700378E-2</v>
      </c>
      <c r="AF36" t="e">
        <f t="shared" si="45"/>
        <v>#DIV/0!</v>
      </c>
      <c r="AI36">
        <f t="shared" si="18"/>
        <v>8.7809247166221223</v>
      </c>
      <c r="AJ36">
        <f t="shared" si="19"/>
        <v>27.285219483459194</v>
      </c>
      <c r="AK36">
        <f t="shared" si="20"/>
        <v>20.886038480513069</v>
      </c>
      <c r="AL36">
        <f t="shared" si="21"/>
        <v>20.111827956988822</v>
      </c>
      <c r="AM36">
        <f t="shared" si="1"/>
        <v>223.37078651685397</v>
      </c>
      <c r="AP36">
        <f t="shared" si="22"/>
        <v>0.60299999999999998</v>
      </c>
      <c r="AQ36">
        <f t="shared" si="23"/>
        <v>1.014</v>
      </c>
      <c r="AR36">
        <f t="shared" si="24"/>
        <v>1.5680000000000001</v>
      </c>
      <c r="AS36">
        <f t="shared" si="25"/>
        <v>0.84099999999999997</v>
      </c>
      <c r="AT36">
        <f t="shared" si="26"/>
        <v>1.3140000000000001</v>
      </c>
      <c r="AU36">
        <f t="shared" si="27"/>
        <v>1.9</v>
      </c>
      <c r="AV36">
        <f t="shared" si="28"/>
        <v>45.465128882751486</v>
      </c>
      <c r="AW36">
        <f t="shared" si="2"/>
        <v>57.340349113320904</v>
      </c>
      <c r="AX36">
        <f t="shared" si="3"/>
        <v>59.112207369945551</v>
      </c>
      <c r="AY36">
        <f t="shared" si="4"/>
        <v>0.28557784079478277</v>
      </c>
      <c r="AZ36">
        <f t="shared" si="5"/>
        <v>0.25204605160669225</v>
      </c>
      <c r="BA36">
        <f t="shared" si="6"/>
        <v>0.57493344675550739</v>
      </c>
      <c r="BB36" s="5">
        <f t="shared" si="49"/>
        <v>7.2555616404565296E-3</v>
      </c>
      <c r="BC36" s="6">
        <f t="shared" si="47"/>
        <v>9.4993165642248023E-2</v>
      </c>
      <c r="BD36" s="6">
        <f t="shared" si="48"/>
        <v>3.7001514453110215E-2</v>
      </c>
      <c r="BE36" s="5">
        <f>AK36/(AV36*AJ36)</f>
        <v>1.6836437234598503E-2</v>
      </c>
      <c r="BF36" s="6">
        <f t="shared" si="46"/>
        <v>3.9943945337984926E-2</v>
      </c>
      <c r="BG36" s="6">
        <f t="shared" si="9"/>
        <v>0.18092272591008401</v>
      </c>
      <c r="BH36" s="6">
        <f t="shared" si="37"/>
        <v>9.9381648980611838E-3</v>
      </c>
      <c r="BI36" s="6">
        <f t="shared" si="10"/>
        <v>1.3860691010397108E-2</v>
      </c>
      <c r="BJ36" s="6">
        <f t="shared" si="11"/>
        <v>1.6711938982809357E-2</v>
      </c>
      <c r="BK36" s="6">
        <f t="shared" si="12"/>
        <v>9.3764515910264353E-3</v>
      </c>
      <c r="BL36" s="6">
        <f t="shared" si="13"/>
        <v>1.215054969488041E-2</v>
      </c>
      <c r="BM36" s="6">
        <f t="shared" si="14"/>
        <v>1.4499286089476775E-2</v>
      </c>
      <c r="BN36" s="6">
        <f t="shared" si="50"/>
        <v>-6.8982723365373193E-3</v>
      </c>
      <c r="BO36" s="6">
        <f t="shared" si="15"/>
        <v>-2.3232006355175569E-2</v>
      </c>
      <c r="BP36" s="6">
        <f t="shared" si="16"/>
        <v>-3.0567493746958489E-2</v>
      </c>
      <c r="BQ36" s="6">
        <f t="shared" si="17"/>
        <v>-0.16642343982060723</v>
      </c>
      <c r="CC36" s="2">
        <f t="shared" si="31"/>
        <v>6.9290872121920317E-3</v>
      </c>
      <c r="CD36">
        <f t="shared" si="32"/>
        <v>6.0356483587436713E-2</v>
      </c>
      <c r="CE36">
        <f t="shared" si="38"/>
        <v>9.9381648980611838E-3</v>
      </c>
      <c r="CF36" s="6">
        <f t="shared" si="33"/>
        <v>-6.8982723365373193E-3</v>
      </c>
      <c r="CG36" s="6">
        <f t="shared" si="34"/>
        <v>0.69411932759166528</v>
      </c>
      <c r="CH36" s="6">
        <f t="shared" si="51"/>
        <v>2.0412538249451787E-2</v>
      </c>
      <c r="CI36" s="6">
        <f t="shared" si="36"/>
        <v>0.33819959408140016</v>
      </c>
      <c r="CS36" s="2">
        <v>1.6836437234598503E-2</v>
      </c>
    </row>
    <row r="37" spans="1:97" x14ac:dyDescent="0.3">
      <c r="B37">
        <v>60.3</v>
      </c>
      <c r="C37">
        <v>59.2</v>
      </c>
      <c r="D37">
        <v>50.7</v>
      </c>
      <c r="E37">
        <v>51.4</v>
      </c>
      <c r="F37">
        <v>20.399999999999999</v>
      </c>
      <c r="G37">
        <v>23.4</v>
      </c>
      <c r="N37">
        <v>0.185</v>
      </c>
      <c r="O37">
        <v>0.185</v>
      </c>
      <c r="P37">
        <v>0.22</v>
      </c>
      <c r="Q37">
        <v>0.30249999999999999</v>
      </c>
      <c r="R37">
        <v>0.51900000000000002</v>
      </c>
      <c r="S37">
        <v>0.504</v>
      </c>
      <c r="T37">
        <v>60.31</v>
      </c>
      <c r="U37">
        <v>13.95</v>
      </c>
      <c r="V37">
        <v>13.35</v>
      </c>
      <c r="W37">
        <f>(Q37-N37)/T37</f>
        <v>1.9482672856905984E-3</v>
      </c>
      <c r="X37">
        <f t="shared" si="40"/>
        <v>2.3942652329749108E-2</v>
      </c>
      <c r="Y37">
        <f t="shared" si="41"/>
        <v>2.1273408239700378E-2</v>
      </c>
      <c r="AF37" t="e">
        <f t="shared" si="45"/>
        <v>#DIV/0!</v>
      </c>
      <c r="AI37">
        <f t="shared" si="18"/>
        <v>8.6984672169122916</v>
      </c>
      <c r="AJ37">
        <f t="shared" si="19"/>
        <v>29.110821225825347</v>
      </c>
      <c r="AK37">
        <f t="shared" si="20"/>
        <v>24.548167799701538</v>
      </c>
      <c r="AL37">
        <f t="shared" si="21"/>
        <v>70.391397849461953</v>
      </c>
      <c r="AM37">
        <f t="shared" si="1"/>
        <v>98.283146067415231</v>
      </c>
      <c r="AP37">
        <f t="shared" si="22"/>
        <v>0.60299999999999998</v>
      </c>
      <c r="AQ37">
        <f t="shared" si="23"/>
        <v>1.014</v>
      </c>
      <c r="AR37">
        <f t="shared" si="24"/>
        <v>1.5680000000000001</v>
      </c>
      <c r="AS37">
        <f t="shared" si="25"/>
        <v>0.84099999999999997</v>
      </c>
      <c r="AT37">
        <f t="shared" si="26"/>
        <v>1.3140000000000001</v>
      </c>
      <c r="AU37">
        <f t="shared" si="27"/>
        <v>1.9</v>
      </c>
      <c r="AV37">
        <f t="shared" si="28"/>
        <v>45.465128882751486</v>
      </c>
      <c r="AW37">
        <f t="shared" si="2"/>
        <v>57.340349113320904</v>
      </c>
      <c r="AX37">
        <f t="shared" si="3"/>
        <v>59.112207369945551</v>
      </c>
      <c r="AY37">
        <f t="shared" si="4"/>
        <v>0.28557784079478277</v>
      </c>
      <c r="AZ37">
        <f t="shared" si="5"/>
        <v>0.25204605160669225</v>
      </c>
      <c r="BA37">
        <f t="shared" si="6"/>
        <v>0.57493344675550739</v>
      </c>
      <c r="BB37" s="5">
        <f t="shared" si="49"/>
        <v>6.8221934876614961E-3</v>
      </c>
      <c r="BC37" s="6">
        <f t="shared" si="47"/>
        <v>9.4993165642248023E-2</v>
      </c>
      <c r="BD37" s="6">
        <f t="shared" si="48"/>
        <v>3.7001514453110215E-2</v>
      </c>
      <c r="BE37" s="5">
        <f>AK37/(AV37*AJ37)</f>
        <v>1.8547535009425048E-2</v>
      </c>
      <c r="BF37" s="6">
        <f t="shared" si="46"/>
        <v>0.14112908499042273</v>
      </c>
      <c r="BG37" s="6">
        <f t="shared" si="9"/>
        <v>6.7730267298296412E-2</v>
      </c>
      <c r="BH37" s="6">
        <f t="shared" si="37"/>
        <v>9.8307187270792393E-3</v>
      </c>
      <c r="BI37" s="6">
        <f t="shared" si="10"/>
        <v>1.3710836566291277E-2</v>
      </c>
      <c r="BJ37" s="6">
        <f t="shared" si="11"/>
        <v>1.6531258356979019E-2</v>
      </c>
      <c r="BK37" s="6">
        <f t="shared" si="12"/>
        <v>9.3764515910264353E-3</v>
      </c>
      <c r="BL37" s="6">
        <f t="shared" si="13"/>
        <v>1.215054969488041E-2</v>
      </c>
      <c r="BM37" s="6">
        <f t="shared" si="14"/>
        <v>1.4499286089476775E-2</v>
      </c>
      <c r="BN37" s="6">
        <f t="shared" si="50"/>
        <v>-8.7168162823458087E-3</v>
      </c>
      <c r="BO37" s="6">
        <f t="shared" si="15"/>
        <v>-0.12459782663344371</v>
      </c>
      <c r="BP37" s="6">
        <f t="shared" si="16"/>
        <v>-0.1317526333993963</v>
      </c>
      <c r="BQ37" s="6">
        <f t="shared" si="17"/>
        <v>-5.3230981208819639E-2</v>
      </c>
      <c r="CC37" s="2">
        <f t="shared" si="31"/>
        <v>6.8926768432231757E-3</v>
      </c>
      <c r="CD37">
        <f t="shared" si="32"/>
        <v>5.9954513672140261E-2</v>
      </c>
      <c r="CE37">
        <f t="shared" si="38"/>
        <v>9.8307187270792393E-3</v>
      </c>
      <c r="CF37" s="6">
        <f t="shared" si="33"/>
        <v>-8.7168162823458087E-3</v>
      </c>
      <c r="CG37" s="6">
        <f t="shared" si="34"/>
        <v>0.88669165748124534</v>
      </c>
      <c r="CH37" s="6">
        <f t="shared" si="51"/>
        <v>-8.1174571318282471E-2</v>
      </c>
      <c r="CI37" s="6">
        <f t="shared" si="36"/>
        <v>1.3539359482120654</v>
      </c>
      <c r="CS37" s="2">
        <v>1.8547535009425048E-2</v>
      </c>
    </row>
    <row r="38" spans="1:97" x14ac:dyDescent="0.3">
      <c r="BB38" s="5"/>
      <c r="BC38" s="6"/>
      <c r="BD38" s="6"/>
      <c r="BE38" s="5"/>
      <c r="BF38" s="6"/>
      <c r="BG38" s="6"/>
      <c r="BH38" s="6"/>
      <c r="BI38" s="6"/>
      <c r="BJ38" s="6"/>
      <c r="BK38" s="6"/>
      <c r="BL38" s="6"/>
      <c r="BM38" s="6"/>
      <c r="BN38" s="3" cm="1">
        <f t="array" ref="BN38">SUM((BN8:BN37)^2)</f>
        <v>1.9459165241290865E-3</v>
      </c>
      <c r="BO38" s="7" cm="1">
        <f t="array" ref="BO38">SUM((BO8:BO37)^2)</f>
        <v>4.6686674078901005</v>
      </c>
      <c r="BP38" s="7" cm="1">
        <f t="array" ref="BP38">SUM((BP8:BP37)^2)</f>
        <v>4.7849499083031715</v>
      </c>
      <c r="BQ38" s="7" cm="1">
        <f t="array" ref="BQ38">SUM((BQ8:BQ37)^2)</f>
        <v>4.5811086488446451</v>
      </c>
      <c r="CC38" s="3" cm="1">
        <f t="array" ref="CC38">SUM((CC2:CC37)^2)</f>
        <v>1.9394249971903294E-3</v>
      </c>
      <c r="CD38" s="6"/>
      <c r="CE38" s="6"/>
      <c r="CF38" s="3" cm="1">
        <f t="array" ref="CF38">SUM((CF9:CF37)^2)</f>
        <v>1.8240463789126187E-3</v>
      </c>
      <c r="CG38" s="3">
        <f>AVERAGE(CG2:CG37)</f>
        <v>0.674960732475967</v>
      </c>
      <c r="CH38" s="3" cm="1">
        <f t="array" ref="CH38">SUM((CH2:CH37)^2)</f>
        <v>6.7544745808343784E-2</v>
      </c>
      <c r="CI38" s="3">
        <f>AVERAGE(CI2:CI37)</f>
        <v>0.52987342580522878</v>
      </c>
    </row>
    <row r="39" spans="1:97" x14ac:dyDescent="0.3">
      <c r="BB39" s="2"/>
      <c r="BE39" s="2"/>
      <c r="BN39" s="1"/>
      <c r="BO39" s="1"/>
      <c r="BP39" s="1"/>
      <c r="BQ39" s="1"/>
      <c r="CC39" s="2"/>
    </row>
    <row r="40" spans="1:97" x14ac:dyDescent="0.3">
      <c r="BB40" s="2"/>
      <c r="BE40" s="2"/>
      <c r="BN40" s="1"/>
      <c r="BO40" s="1"/>
      <c r="BP40" s="1"/>
      <c r="BQ40" s="1"/>
      <c r="CC40" s="2"/>
      <c r="CG40">
        <f>_xlfn.STDEV.P(CG2:CG37)</f>
        <v>0.39467727925102969</v>
      </c>
      <c r="CI40">
        <f>_xlfn.STDEV.P(CI2:CI37)</f>
        <v>0.41985216057152691</v>
      </c>
    </row>
    <row r="41" spans="1:97" x14ac:dyDescent="0.3">
      <c r="BB41" s="2"/>
      <c r="BE41" s="2"/>
      <c r="BN41" s="1"/>
      <c r="BO41" s="1"/>
      <c r="BP41" s="1"/>
      <c r="BQ41" s="1"/>
      <c r="CC41" s="2"/>
    </row>
    <row r="42" spans="1:97" x14ac:dyDescent="0.3">
      <c r="BB42" s="2"/>
      <c r="BE42" s="2"/>
      <c r="BN42" s="4"/>
      <c r="BO42" s="1"/>
      <c r="BP42" s="1"/>
      <c r="BQ42" s="1"/>
      <c r="CC42" s="2"/>
    </row>
    <row r="43" spans="1:97" x14ac:dyDescent="0.3">
      <c r="BB43" s="2"/>
      <c r="BE43" s="2"/>
      <c r="BN43" s="1"/>
      <c r="BO43" s="1"/>
      <c r="BP43" s="1"/>
      <c r="BQ43" s="1"/>
      <c r="CC43" s="2"/>
    </row>
    <row r="44" spans="1:97" x14ac:dyDescent="0.3">
      <c r="BB44" s="2"/>
      <c r="BE44" s="2"/>
      <c r="BN44" s="1"/>
      <c r="BO44" s="1"/>
      <c r="BP44" s="1"/>
      <c r="BQ44" s="1"/>
      <c r="CC44" s="2"/>
    </row>
    <row r="45" spans="1:97" x14ac:dyDescent="0.3">
      <c r="A45" t="s">
        <v>73</v>
      </c>
      <c r="W45" t="s">
        <v>6</v>
      </c>
      <c r="BB45" s="2"/>
      <c r="BE45" s="2"/>
      <c r="BN45" s="1"/>
      <c r="BO45" s="1"/>
      <c r="BP45" s="1"/>
      <c r="BQ45" s="1"/>
      <c r="CC45" s="2"/>
    </row>
    <row r="46" spans="1:97" x14ac:dyDescent="0.3">
      <c r="B46">
        <f>AVERAGE(B2:B3)</f>
        <v>60.2</v>
      </c>
      <c r="C46">
        <f t="shared" ref="C46:G46" si="52">AVERAGE(C2:C3)</f>
        <v>59.05</v>
      </c>
      <c r="D46">
        <f t="shared" si="52"/>
        <v>50.55</v>
      </c>
      <c r="E46">
        <f t="shared" si="52"/>
        <v>50.5</v>
      </c>
      <c r="F46">
        <f t="shared" si="52"/>
        <v>18.25</v>
      </c>
      <c r="G46">
        <f t="shared" si="52"/>
        <v>18.45</v>
      </c>
      <c r="N46">
        <v>0.185</v>
      </c>
      <c r="O46">
        <v>0.185</v>
      </c>
      <c r="P46">
        <v>0.22</v>
      </c>
      <c r="Q46">
        <f>AVERAGE(Q6:Q9)</f>
        <v>0.53462499999999991</v>
      </c>
      <c r="R46">
        <v>0.51900000000000002</v>
      </c>
      <c r="S46">
        <v>0.504</v>
      </c>
      <c r="U46">
        <v>13.95</v>
      </c>
      <c r="V46">
        <v>13.35</v>
      </c>
      <c r="W46">
        <f>AVERAGE(W2:W3)</f>
        <v>4.8322097168543424E-2</v>
      </c>
      <c r="X46">
        <f>(R46-O46)/U46</f>
        <v>2.3942652329749108E-2</v>
      </c>
      <c r="Y46">
        <f>(S46-P46)/V46</f>
        <v>2.1273408239700378E-2</v>
      </c>
      <c r="AI46">
        <f>((B46-E46)-(C46-D46))/LN((B46-E46)/(C46-D46))</f>
        <v>9.0867978646908583</v>
      </c>
      <c r="AJ46">
        <f>((D46-G46)-(E46-F46))/LN((D46-G46)/(E46-F46))</f>
        <v>32.174941724857064</v>
      </c>
      <c r="AK46">
        <f>ABS(W46*4200*(G46-F46))</f>
        <v>40.590561621576335</v>
      </c>
      <c r="AL46">
        <f>ABS(X46*4200*(E46-D46))</f>
        <v>5.0279569892470271</v>
      </c>
      <c r="AM46">
        <f>ABS(Y46*4200*(C46-B46))</f>
        <v>102.75056179775332</v>
      </c>
      <c r="AP46">
        <f t="shared" si="22"/>
        <v>0.60299999999999998</v>
      </c>
      <c r="AQ46">
        <f t="shared" si="23"/>
        <v>1.014</v>
      </c>
      <c r="AR46">
        <f t="shared" si="24"/>
        <v>1.5680000000000001</v>
      </c>
      <c r="AS46">
        <f t="shared" si="25"/>
        <v>0.84099999999999997</v>
      </c>
      <c r="AT46">
        <f t="shared" si="26"/>
        <v>1.3140000000000001</v>
      </c>
      <c r="AU46">
        <f t="shared" si="27"/>
        <v>1.9</v>
      </c>
      <c r="AV46">
        <f t="shared" ref="AV46:AV52" si="53">PI()*AP46*24</f>
        <v>45.465128882751486</v>
      </c>
      <c r="AW46">
        <f t="shared" ref="AW46:AW52" si="54">PI()*AQ46*18</f>
        <v>57.340349113320904</v>
      </c>
      <c r="AX46">
        <f t="shared" ref="AX46:AX52" si="55">PI()*AR46*12</f>
        <v>59.112207369945551</v>
      </c>
      <c r="AY46">
        <f>PI()*(AP46^2)/4</f>
        <v>0.28557784079478277</v>
      </c>
      <c r="AZ46">
        <f>PI()*((AQ46^2)/4-(AS46^2)/4)</f>
        <v>0.25204605160669225</v>
      </c>
      <c r="BA46">
        <f>PI()*((AR46^2)/4-(AT46^2)/4)</f>
        <v>0.57493344675550739</v>
      </c>
      <c r="BB46" s="5">
        <f>W46/AY46</f>
        <v>0.16920814666172873</v>
      </c>
      <c r="BC46" s="6">
        <f>X46/AZ46</f>
        <v>9.4993165642248023E-2</v>
      </c>
      <c r="BD46" s="6">
        <f>Y46/BA46</f>
        <v>3.7001514453110215E-2</v>
      </c>
      <c r="BE46" s="5">
        <f>AK46/(AV46*AJ46)</f>
        <v>2.7747819761681614E-2</v>
      </c>
      <c r="BF46" s="6">
        <f>AL46/(AW46*AI46)</f>
        <v>9.6498453613844942E-3</v>
      </c>
      <c r="BG46" s="6">
        <f>AM46/(AX46*AK46)</f>
        <v>4.2823481066110898E-2</v>
      </c>
      <c r="BH46" s="6">
        <f>(1/($BR$2/(BB46^$BS$2) +$BT$2 + $BU$2/(BC46^$BV$2)))*$BS$6</f>
        <v>1.6905549997640504E-2</v>
      </c>
      <c r="BI46" s="6">
        <f>1/(1/(BH46*AS46/AP46))</f>
        <v>2.3578055635183521E-2</v>
      </c>
      <c r="BJ46" s="6">
        <f>1/(1/(BI46*AQ46/AS46) )</f>
        <v>2.8428238304490001E-2</v>
      </c>
      <c r="BK46" s="6">
        <f>1/($BW$2/(BC46^$BX$2) +$BY$2 + $BZ$2/(BD46^$CA$2))</f>
        <v>9.3764515910264353E-3</v>
      </c>
      <c r="BL46" s="6">
        <f>1/(1/(BK46*AT46/AQ46))</f>
        <v>1.215054969488041E-2</v>
      </c>
      <c r="BM46" s="6">
        <f>1/(1/(BL46*AR46/AT46))</f>
        <v>1.4499286089476775E-2</v>
      </c>
      <c r="BN46" s="6">
        <f>BH46-BE46</f>
        <v>-1.084226976404111E-2</v>
      </c>
      <c r="BO46" s="6">
        <f>BJ46-BF46</f>
        <v>1.8778392943105508E-2</v>
      </c>
      <c r="BP46" s="6">
        <f>BK46-BF46</f>
        <v>-2.7339377035805884E-4</v>
      </c>
      <c r="BQ46" s="6">
        <f>BM46-BG46</f>
        <v>-2.8324194976634125E-2</v>
      </c>
      <c r="BR46">
        <v>34.414117322253752</v>
      </c>
      <c r="BS46">
        <v>0.18957881680411795</v>
      </c>
      <c r="BT46">
        <v>9.7087400335360868E-2</v>
      </c>
      <c r="BU46">
        <v>9.6210685118068975E-2</v>
      </c>
      <c r="BV46">
        <v>0.10657395317925644</v>
      </c>
      <c r="BW46">
        <v>1.7299780264166642</v>
      </c>
      <c r="BX46">
        <v>0.7304913461968584</v>
      </c>
      <c r="BY46">
        <v>1.9970824087919969</v>
      </c>
      <c r="BZ46">
        <v>5.3372011890079332E-3</v>
      </c>
      <c r="CA46">
        <v>2.2176435305088114</v>
      </c>
      <c r="CC46" s="2">
        <f t="shared" ref="CC46:CC52" si="56">1/($CJ$2/(BB46^$CK$2) +$CL$2 + $CM$2/(BC46^$CN$2) + $CO$2 +$CP$2/(BD46^$CQ$2))</f>
        <v>3.7636768527957833E-3</v>
      </c>
      <c r="CF46" s="6">
        <f>CC46-BE46</f>
        <v>-2.3984142908885831E-2</v>
      </c>
      <c r="CG46" s="6"/>
    </row>
    <row r="47" spans="1:97" x14ac:dyDescent="0.3">
      <c r="B47">
        <f>AVERAGE(B4:B5)</f>
        <v>60.4</v>
      </c>
      <c r="C47">
        <f t="shared" ref="C47:G47" si="57">AVERAGE(C4:C5)</f>
        <v>58.95</v>
      </c>
      <c r="D47">
        <f t="shared" si="57"/>
        <v>50.6</v>
      </c>
      <c r="E47">
        <f t="shared" si="57"/>
        <v>51.4</v>
      </c>
      <c r="F47">
        <f t="shared" si="57"/>
        <v>18.5</v>
      </c>
      <c r="G47">
        <f t="shared" si="57"/>
        <v>18.899999999999999</v>
      </c>
      <c r="N47">
        <v>0.185</v>
      </c>
      <c r="O47">
        <v>0.185</v>
      </c>
      <c r="P47">
        <v>0.22</v>
      </c>
      <c r="Q47">
        <f>AVERAGE(Q10:Q13)</f>
        <v>0.42887500000000001</v>
      </c>
      <c r="R47">
        <v>0.51900000000000002</v>
      </c>
      <c r="S47">
        <v>0.504</v>
      </c>
      <c r="U47">
        <v>13.95</v>
      </c>
      <c r="V47">
        <v>13.35</v>
      </c>
      <c r="W47">
        <f>AVERAGE(W4:W5)</f>
        <v>2.6153054072995847E-2</v>
      </c>
      <c r="X47">
        <f t="shared" ref="X47:X52" si="58">(R47-O47)/U47</f>
        <v>2.3942652329749108E-2</v>
      </c>
      <c r="Y47">
        <f t="shared" ref="Y47:Y52" si="59">(S47-P47)/V47</f>
        <v>2.1273408239700378E-2</v>
      </c>
      <c r="AI47">
        <f t="shared" ref="AI47:AI50" si="60">((B47-E47)-(C47-D47))/LN((B47-E47)/(C47-D47))</f>
        <v>8.6709398823283781</v>
      </c>
      <c r="AJ47">
        <f t="shared" ref="AJ47:AJ50" si="61">((D47-G47)-(E47-F47))/LN((D47-G47)/(E47-F47))</f>
        <v>32.296284487802197</v>
      </c>
      <c r="AK47">
        <f t="shared" ref="AK47:AK50" si="62">ABS(W47*4200*(G47-F47))</f>
        <v>43.937130842632868</v>
      </c>
      <c r="AL47">
        <f t="shared" ref="AL47:AL52" si="63">ABS(X47*4200*(E47-D47))</f>
        <v>80.44731182795671</v>
      </c>
      <c r="AM47">
        <f t="shared" ref="AM47:AM52" si="64">ABS(Y47*4200*(C47-B47))</f>
        <v>129.55505617977491</v>
      </c>
      <c r="AP47">
        <f t="shared" si="22"/>
        <v>0.60299999999999998</v>
      </c>
      <c r="AQ47">
        <f t="shared" si="23"/>
        <v>1.014</v>
      </c>
      <c r="AR47">
        <f t="shared" si="24"/>
        <v>1.5680000000000001</v>
      </c>
      <c r="AS47">
        <f t="shared" si="25"/>
        <v>0.84099999999999997</v>
      </c>
      <c r="AT47">
        <f t="shared" si="26"/>
        <v>1.3140000000000001</v>
      </c>
      <c r="AU47">
        <f t="shared" si="27"/>
        <v>1.9</v>
      </c>
      <c r="AV47">
        <f t="shared" si="53"/>
        <v>45.465128882751486</v>
      </c>
      <c r="AW47">
        <f t="shared" si="54"/>
        <v>57.340349113320904</v>
      </c>
      <c r="AX47">
        <f t="shared" si="55"/>
        <v>59.112207369945551</v>
      </c>
      <c r="AY47">
        <f t="shared" ref="AY47:AY52" si="65">PI()*(AP47^2)/4</f>
        <v>0.28557784079478277</v>
      </c>
      <c r="AZ47">
        <f t="shared" ref="AZ47:AZ52" si="66">PI()*((AQ47^2)/4-(AS47^2)/4)</f>
        <v>0.25204605160669225</v>
      </c>
      <c r="BA47">
        <f t="shared" ref="BA47:BA52" si="67">PI()*((AR47^2)/4-(AT47^2)/4)</f>
        <v>0.57493344675550739</v>
      </c>
      <c r="BB47" s="5">
        <f>W47/AY47</f>
        <v>9.1579423670303334E-2</v>
      </c>
      <c r="BC47" s="6">
        <f t="shared" ref="BC47:BC52" si="68">X47/AZ47</f>
        <v>9.4993165642248023E-2</v>
      </c>
      <c r="BD47" s="6">
        <f t="shared" ref="BD47:BD52" si="69">Y47/BA47</f>
        <v>3.7001514453110215E-2</v>
      </c>
      <c r="BE47" s="5">
        <f t="shared" ref="BE47:BE52" si="70">AK47/(AV47*AJ47)</f>
        <v>2.9922694935569559E-2</v>
      </c>
      <c r="BF47" s="6">
        <f t="shared" ref="BF47:BF52" si="71">AL47/(AW47*AI47)</f>
        <v>0.1618024258765991</v>
      </c>
      <c r="BG47" s="6">
        <f t="shared" ref="BG47:BG52" si="72">AM47/(AX47*AK47)</f>
        <v>4.9882188182862094E-2</v>
      </c>
      <c r="BH47" s="6">
        <f t="shared" ref="BH47:BH52" si="73">1/($BR$2/(BB47^$BS$2) +$BT$2 + $BU$2/(BC47^$BV$2))</f>
        <v>1.449019255961349E-2</v>
      </c>
      <c r="BI47" s="6">
        <f t="shared" ref="BI47:BI52" si="74">1/(1/(BH47*AS47/AP47))</f>
        <v>2.0209373039195597E-2</v>
      </c>
      <c r="BJ47" s="6">
        <f t="shared" ref="BJ47:BJ52" si="75">1/(1/(BI47*AQ47/AS47) )</f>
        <v>2.4366592463429652E-2</v>
      </c>
      <c r="BK47" s="6">
        <f t="shared" ref="BK47:BK52" si="76">1/($BW$2/(BC47^$BX$2) +$BY$2 + $BZ$2/(BD47^$CA$2))</f>
        <v>9.3764515910264353E-3</v>
      </c>
      <c r="BL47" s="6">
        <f t="shared" ref="BL47:BL52" si="77">1/(1/(BK47*AT47/AQ47))</f>
        <v>1.215054969488041E-2</v>
      </c>
      <c r="BM47" s="6">
        <f t="shared" ref="BM47:BM52" si="78">1/(1/(BL47*AR47/AT47))</f>
        <v>1.4499286089476775E-2</v>
      </c>
      <c r="BN47" s="6">
        <f t="shared" ref="BN47:BN52" si="79">BH47-BE47</f>
        <v>-1.5432502375956069E-2</v>
      </c>
      <c r="BO47" s="6">
        <f t="shared" ref="BO47:BO52" si="80">BJ47-BF47</f>
        <v>-0.13743583341316945</v>
      </c>
      <c r="BP47" s="6">
        <f t="shared" ref="BP47:BP52" si="81">BK47-BF47</f>
        <v>-0.15242597428557267</v>
      </c>
      <c r="BQ47" s="6">
        <f t="shared" ref="BQ47:BQ52" si="82">BM47-BG47</f>
        <v>-3.5382902093385321E-2</v>
      </c>
      <c r="CC47" s="2">
        <f t="shared" si="56"/>
        <v>3.664965452461779E-3</v>
      </c>
      <c r="CF47" s="6">
        <f>CC47-BE47</f>
        <v>-2.625772948310778E-2</v>
      </c>
      <c r="CG47" s="6"/>
    </row>
    <row r="48" spans="1:97" x14ac:dyDescent="0.3">
      <c r="B48">
        <f>AVERAGE(B6:B8)</f>
        <v>59.733333333333327</v>
      </c>
      <c r="C48">
        <f t="shared" ref="C48:G48" si="83">AVERAGE(C6:C8)</f>
        <v>57.800000000000004</v>
      </c>
      <c r="D48">
        <f t="shared" si="83"/>
        <v>49.733333333333327</v>
      </c>
      <c r="E48">
        <f t="shared" si="83"/>
        <v>49.699999999999996</v>
      </c>
      <c r="F48">
        <f t="shared" si="83"/>
        <v>18.066666666666666</v>
      </c>
      <c r="G48">
        <f t="shared" si="83"/>
        <v>18.400000000000002</v>
      </c>
      <c r="N48">
        <v>0.185</v>
      </c>
      <c r="O48">
        <v>0.185</v>
      </c>
      <c r="P48">
        <v>0.22</v>
      </c>
      <c r="Q48">
        <f>AVERAGE(Q14:Q20)</f>
        <v>0.42871428571428577</v>
      </c>
      <c r="R48">
        <v>0.51900000000000002</v>
      </c>
      <c r="S48">
        <v>0.504</v>
      </c>
      <c r="U48">
        <v>13.95</v>
      </c>
      <c r="V48">
        <v>13.35</v>
      </c>
      <c r="W48">
        <f>AVERAGE(W6:W8)</f>
        <v>1.4275917422363402E-2</v>
      </c>
      <c r="X48">
        <f t="shared" si="58"/>
        <v>2.3942652329749108E-2</v>
      </c>
      <c r="Y48">
        <f t="shared" si="59"/>
        <v>2.1273408239700378E-2</v>
      </c>
      <c r="AI48">
        <f t="shared" si="60"/>
        <v>9.0142722789818368</v>
      </c>
      <c r="AJ48">
        <f t="shared" si="61"/>
        <v>31.483095110610293</v>
      </c>
      <c r="AK48">
        <f t="shared" si="62"/>
        <v>19.986284391308903</v>
      </c>
      <c r="AL48">
        <f t="shared" si="63"/>
        <v>3.3519713261646844</v>
      </c>
      <c r="AM48">
        <f t="shared" si="64"/>
        <v>172.74007490636612</v>
      </c>
      <c r="AP48">
        <f t="shared" si="22"/>
        <v>0.60299999999999998</v>
      </c>
      <c r="AQ48">
        <f t="shared" si="23"/>
        <v>1.014</v>
      </c>
      <c r="AR48">
        <f t="shared" si="24"/>
        <v>1.5680000000000001</v>
      </c>
      <c r="AS48">
        <f t="shared" si="25"/>
        <v>0.84099999999999997</v>
      </c>
      <c r="AT48">
        <f t="shared" si="26"/>
        <v>1.3140000000000001</v>
      </c>
      <c r="AU48">
        <f t="shared" si="27"/>
        <v>1.9</v>
      </c>
      <c r="AV48">
        <f t="shared" si="53"/>
        <v>45.465128882751486</v>
      </c>
      <c r="AW48">
        <f t="shared" si="54"/>
        <v>57.340349113320904</v>
      </c>
      <c r="AX48">
        <f t="shared" si="55"/>
        <v>59.112207369945551</v>
      </c>
      <c r="AY48">
        <f t="shared" si="65"/>
        <v>0.28557784079478277</v>
      </c>
      <c r="AZ48">
        <f t="shared" si="66"/>
        <v>0.25204605160669225</v>
      </c>
      <c r="BA48">
        <f t="shared" si="67"/>
        <v>0.57493344675550739</v>
      </c>
      <c r="BB48" s="5">
        <f t="shared" ref="BB48:BB49" si="84">W48/AY48</f>
        <v>4.9989583864884411E-2</v>
      </c>
      <c r="BC48" s="6">
        <f t="shared" si="68"/>
        <v>9.4993165642248023E-2</v>
      </c>
      <c r="BD48" s="6">
        <f t="shared" si="69"/>
        <v>3.7001514453110215E-2</v>
      </c>
      <c r="BE48" s="5">
        <f t="shared" si="70"/>
        <v>1.3962918879715855E-2</v>
      </c>
      <c r="BF48" s="6">
        <f t="shared" si="71"/>
        <v>6.484989692688372E-3</v>
      </c>
      <c r="BG48" s="6">
        <f t="shared" si="72"/>
        <v>0.14621228478467965</v>
      </c>
      <c r="BH48" s="6">
        <f t="shared" si="73"/>
        <v>1.31098005658604E-2</v>
      </c>
      <c r="BI48" s="6">
        <f t="shared" si="74"/>
        <v>1.8284149711258035E-2</v>
      </c>
      <c r="BJ48" s="6">
        <f t="shared" si="75"/>
        <v>2.2045336274929429E-2</v>
      </c>
      <c r="BK48" s="6">
        <f t="shared" si="76"/>
        <v>9.3764515910264353E-3</v>
      </c>
      <c r="BL48" s="6">
        <f t="shared" si="77"/>
        <v>1.215054969488041E-2</v>
      </c>
      <c r="BM48" s="6">
        <f t="shared" si="78"/>
        <v>1.4499286089476775E-2</v>
      </c>
      <c r="BN48" s="6">
        <f t="shared" si="79"/>
        <v>-8.5311831385545545E-4</v>
      </c>
      <c r="BO48" s="6">
        <f t="shared" si="80"/>
        <v>1.5560346582241057E-2</v>
      </c>
      <c r="BP48" s="6">
        <f t="shared" si="81"/>
        <v>2.8914618983380633E-3</v>
      </c>
      <c r="BQ48" s="6">
        <f t="shared" si="82"/>
        <v>-0.13171299869520287</v>
      </c>
      <c r="CC48" s="2">
        <f t="shared" si="56"/>
        <v>3.5545877599841586E-3</v>
      </c>
      <c r="CF48" s="6">
        <f t="shared" ref="CF48:CF52" si="85">CC48-BE48</f>
        <v>-1.0408331119731697E-2</v>
      </c>
      <c r="CG48" s="6"/>
    </row>
    <row r="49" spans="2:85" x14ac:dyDescent="0.3">
      <c r="B49">
        <f>AVERAGE(B9:B13)</f>
        <v>59.640000000000008</v>
      </c>
      <c r="C49">
        <f t="shared" ref="C49:G49" si="86">AVERAGE(C9:C13)</f>
        <v>57.36</v>
      </c>
      <c r="D49">
        <f t="shared" si="86"/>
        <v>49.96</v>
      </c>
      <c r="E49">
        <f t="shared" si="86"/>
        <v>49.760000000000005</v>
      </c>
      <c r="F49">
        <f t="shared" si="86"/>
        <v>18.28</v>
      </c>
      <c r="G49">
        <f t="shared" si="86"/>
        <v>18.439999999999998</v>
      </c>
      <c r="N49">
        <v>0.185</v>
      </c>
      <c r="O49">
        <v>0.185</v>
      </c>
      <c r="P49">
        <v>0.22</v>
      </c>
      <c r="Q49">
        <f>AVERAGE(Q22:Q25)</f>
        <v>0.39137500000000003</v>
      </c>
      <c r="R49">
        <v>0.51900000000000002</v>
      </c>
      <c r="S49">
        <v>0.504</v>
      </c>
      <c r="U49">
        <v>13.95</v>
      </c>
      <c r="V49">
        <v>13.35</v>
      </c>
      <c r="W49">
        <f>AVERAGE(W9:W13)</f>
        <v>1.1563397675837625E-2</v>
      </c>
      <c r="X49">
        <f t="shared" si="58"/>
        <v>2.3942652329749108E-2</v>
      </c>
      <c r="Y49">
        <f t="shared" si="59"/>
        <v>2.1273408239700378E-2</v>
      </c>
      <c r="AI49">
        <f t="shared" si="60"/>
        <v>8.5803496177763563</v>
      </c>
      <c r="AJ49">
        <f t="shared" si="61"/>
        <v>31.499995767193685</v>
      </c>
      <c r="AK49">
        <f t="shared" si="62"/>
        <v>7.7706032381627184</v>
      </c>
      <c r="AL49">
        <f t="shared" si="63"/>
        <v>20.111827956988822</v>
      </c>
      <c r="AM49">
        <f t="shared" si="64"/>
        <v>203.71415730337154</v>
      </c>
      <c r="AP49">
        <f t="shared" si="22"/>
        <v>0.60299999999999998</v>
      </c>
      <c r="AQ49">
        <f t="shared" si="23"/>
        <v>1.014</v>
      </c>
      <c r="AR49">
        <f t="shared" si="24"/>
        <v>1.5680000000000001</v>
      </c>
      <c r="AS49">
        <f t="shared" si="25"/>
        <v>0.84099999999999997</v>
      </c>
      <c r="AT49">
        <f t="shared" si="26"/>
        <v>1.3140000000000001</v>
      </c>
      <c r="AU49">
        <f t="shared" si="27"/>
        <v>1.9</v>
      </c>
      <c r="AV49">
        <f t="shared" si="53"/>
        <v>45.465128882751486</v>
      </c>
      <c r="AW49">
        <f t="shared" si="54"/>
        <v>57.340349113320904</v>
      </c>
      <c r="AX49">
        <f t="shared" si="55"/>
        <v>59.112207369945551</v>
      </c>
      <c r="AY49">
        <f t="shared" si="65"/>
        <v>0.28557784079478277</v>
      </c>
      <c r="AZ49">
        <f t="shared" si="66"/>
        <v>0.25204605160669225</v>
      </c>
      <c r="BA49">
        <f t="shared" si="67"/>
        <v>0.57493344675550739</v>
      </c>
      <c r="BB49" s="5">
        <f t="shared" si="84"/>
        <v>4.0491228743994613E-2</v>
      </c>
      <c r="BC49" s="6">
        <f t="shared" si="68"/>
        <v>9.4993165642248023E-2</v>
      </c>
      <c r="BD49" s="6">
        <f t="shared" si="69"/>
        <v>3.7001514453110215E-2</v>
      </c>
      <c r="BE49" s="5">
        <f t="shared" si="70"/>
        <v>5.4258253807893831E-3</v>
      </c>
      <c r="BF49" s="6">
        <f t="shared" si="71"/>
        <v>4.0877678943414923E-2</v>
      </c>
      <c r="BG49" s="6">
        <f t="shared" si="72"/>
        <v>0.44349558411126994</v>
      </c>
      <c r="BH49" s="6">
        <f t="shared" si="73"/>
        <v>1.2654728735946643E-2</v>
      </c>
      <c r="BI49" s="6">
        <f t="shared" si="74"/>
        <v>1.7649464124263891E-2</v>
      </c>
      <c r="BJ49" s="6">
        <f t="shared" si="75"/>
        <v>2.1280091108208783E-2</v>
      </c>
      <c r="BK49" s="6">
        <f t="shared" si="76"/>
        <v>9.3764515910264353E-3</v>
      </c>
      <c r="BL49" s="6">
        <f t="shared" si="77"/>
        <v>1.215054969488041E-2</v>
      </c>
      <c r="BM49" s="6">
        <f t="shared" si="78"/>
        <v>1.4499286089476775E-2</v>
      </c>
      <c r="BN49" s="6">
        <f t="shared" si="79"/>
        <v>7.2289033551572596E-3</v>
      </c>
      <c r="BO49" s="6">
        <f t="shared" si="80"/>
        <v>-1.959758783520614E-2</v>
      </c>
      <c r="BP49" s="6">
        <f t="shared" si="81"/>
        <v>-3.1501227352388486E-2</v>
      </c>
      <c r="BQ49" s="6">
        <f t="shared" si="82"/>
        <v>-0.42899629802179318</v>
      </c>
      <c r="CC49" s="2">
        <f t="shared" si="56"/>
        <v>3.5130138682025608E-3</v>
      </c>
      <c r="CF49" s="6">
        <f t="shared" si="85"/>
        <v>-1.9128115125868223E-3</v>
      </c>
      <c r="CG49" s="6"/>
    </row>
    <row r="50" spans="2:85" x14ac:dyDescent="0.3">
      <c r="B50">
        <f>AVERAGE(B14:B20)</f>
        <v>59.571428571428569</v>
      </c>
      <c r="C50">
        <f t="shared" ref="C50:G50" si="87">AVERAGE(C14:C20)</f>
        <v>57.4</v>
      </c>
      <c r="D50">
        <f t="shared" si="87"/>
        <v>46</v>
      </c>
      <c r="E50">
        <f t="shared" si="87"/>
        <v>48.528571428571425</v>
      </c>
      <c r="F50">
        <f t="shared" si="87"/>
        <v>20.157142857142862</v>
      </c>
      <c r="G50">
        <f t="shared" si="87"/>
        <v>20.442857142857143</v>
      </c>
      <c r="N50">
        <v>0.185</v>
      </c>
      <c r="O50">
        <v>0.185</v>
      </c>
      <c r="P50">
        <v>0.22</v>
      </c>
      <c r="Q50">
        <f>AVERAGE(Q26:Q27)</f>
        <v>0.376</v>
      </c>
      <c r="R50">
        <v>0.51900000000000002</v>
      </c>
      <c r="S50">
        <v>0.504</v>
      </c>
      <c r="U50">
        <v>13.95</v>
      </c>
      <c r="V50">
        <v>13.35</v>
      </c>
      <c r="W50">
        <f>AVERAGE(W14:W20)</f>
        <v>6.4068782274118363E-3</v>
      </c>
      <c r="X50">
        <f t="shared" si="58"/>
        <v>2.3942652329749108E-2</v>
      </c>
      <c r="Y50">
        <f t="shared" si="59"/>
        <v>2.1273408239700378E-2</v>
      </c>
      <c r="AI50">
        <f t="shared" si="60"/>
        <v>11.220481279421939</v>
      </c>
      <c r="AJ50">
        <f t="shared" si="61"/>
        <v>26.939790460998534</v>
      </c>
      <c r="AK50">
        <f t="shared" si="62"/>
        <v>7.688253872894081</v>
      </c>
      <c r="AL50">
        <f t="shared" si="63"/>
        <v>254.27096774193515</v>
      </c>
      <c r="AM50">
        <f t="shared" si="64"/>
        <v>194.01348314606739</v>
      </c>
      <c r="AP50">
        <f t="shared" si="22"/>
        <v>0.60299999999999998</v>
      </c>
      <c r="AQ50">
        <f t="shared" si="23"/>
        <v>1.014</v>
      </c>
      <c r="AR50">
        <f t="shared" si="24"/>
        <v>1.5680000000000001</v>
      </c>
      <c r="AS50">
        <f t="shared" si="25"/>
        <v>0.84099999999999997</v>
      </c>
      <c r="AT50">
        <f t="shared" si="26"/>
        <v>1.3140000000000001</v>
      </c>
      <c r="AU50">
        <f t="shared" si="27"/>
        <v>1.9</v>
      </c>
      <c r="AV50">
        <f t="shared" si="53"/>
        <v>45.465128882751486</v>
      </c>
      <c r="AW50">
        <f t="shared" si="54"/>
        <v>57.340349113320904</v>
      </c>
      <c r="AX50">
        <f t="shared" si="55"/>
        <v>59.112207369945551</v>
      </c>
      <c r="AY50">
        <f t="shared" si="65"/>
        <v>0.28557784079478277</v>
      </c>
      <c r="AZ50">
        <f t="shared" si="66"/>
        <v>0.25204605160669225</v>
      </c>
      <c r="BA50">
        <f t="shared" si="67"/>
        <v>0.57493344675550739</v>
      </c>
      <c r="BB50">
        <f>AVERAGE(BB29:BB37)</f>
        <v>8.5483622049423221E-3</v>
      </c>
      <c r="BC50" s="6">
        <f t="shared" si="68"/>
        <v>9.4993165642248023E-2</v>
      </c>
      <c r="BD50" s="6">
        <f t="shared" si="69"/>
        <v>3.7001514453110215E-2</v>
      </c>
      <c r="BE50" s="5">
        <f t="shared" si="70"/>
        <v>6.2770425948111448E-3</v>
      </c>
      <c r="BF50" s="6">
        <f t="shared" si="71"/>
        <v>0.39520729971305213</v>
      </c>
      <c r="BG50" s="6">
        <f t="shared" si="72"/>
        <v>0.42690085036962983</v>
      </c>
      <c r="BH50" s="6">
        <f t="shared" si="73"/>
        <v>9.6829802195374688E-3</v>
      </c>
      <c r="BI50" s="6">
        <f t="shared" si="74"/>
        <v>1.3504786674346618E-2</v>
      </c>
      <c r="BJ50" s="6">
        <f t="shared" si="75"/>
        <v>1.6282822458724696E-2</v>
      </c>
      <c r="BK50" s="6">
        <f t="shared" si="76"/>
        <v>9.3764515910264353E-3</v>
      </c>
      <c r="BL50" s="6">
        <f t="shared" si="77"/>
        <v>1.215054969488041E-2</v>
      </c>
      <c r="BM50" s="6">
        <f t="shared" si="78"/>
        <v>1.4499286089476775E-2</v>
      </c>
      <c r="BN50" s="6">
        <f t="shared" si="79"/>
        <v>3.405937624726324E-3</v>
      </c>
      <c r="BO50" s="6">
        <f t="shared" si="80"/>
        <v>-0.37892447725432743</v>
      </c>
      <c r="BP50" s="6">
        <f t="shared" si="81"/>
        <v>-0.38583084812202567</v>
      </c>
      <c r="BQ50" s="6">
        <f t="shared" si="82"/>
        <v>-0.41240156428015307</v>
      </c>
      <c r="CC50" s="2">
        <f t="shared" si="56"/>
        <v>3.1548942719250624E-3</v>
      </c>
      <c r="CF50" s="6">
        <f t="shared" si="85"/>
        <v>-3.1221483228860824E-3</v>
      </c>
      <c r="CG50" s="6"/>
    </row>
    <row r="51" spans="2:85" x14ac:dyDescent="0.3">
      <c r="B51">
        <f>AVERAGE(B21:B29)</f>
        <v>59.522222222222211</v>
      </c>
      <c r="C51">
        <f t="shared" ref="C51:G51" si="88">AVERAGE(C21:C29)</f>
        <v>56.944444444444443</v>
      </c>
      <c r="D51">
        <f t="shared" si="88"/>
        <v>48.577777777777769</v>
      </c>
      <c r="E51">
        <f t="shared" si="88"/>
        <v>49.522222222222219</v>
      </c>
      <c r="F51">
        <f t="shared" si="88"/>
        <v>19.12222222222222</v>
      </c>
      <c r="G51">
        <f t="shared" si="88"/>
        <v>20.455555555555556</v>
      </c>
      <c r="N51">
        <v>0.185</v>
      </c>
      <c r="O51">
        <v>0.185</v>
      </c>
      <c r="P51">
        <v>0.22</v>
      </c>
      <c r="Q51">
        <f>AVERAGE(Q28:Q32)</f>
        <v>0.32529999999999998</v>
      </c>
      <c r="R51">
        <v>0.51900000000000002</v>
      </c>
      <c r="S51">
        <v>0.504</v>
      </c>
      <c r="U51">
        <v>13.95</v>
      </c>
      <c r="V51">
        <v>13.35</v>
      </c>
      <c r="W51">
        <f>AVERAGE(W21:W29)</f>
        <v>4.2375950852721299E-3</v>
      </c>
      <c r="X51">
        <f t="shared" ref="X51:AO51" si="89">AVERAGE(X16:X37)</f>
        <v>2.389723851417401E-2</v>
      </c>
      <c r="Y51">
        <f t="shared" si="89"/>
        <v>2.1277926236257433E-2</v>
      </c>
      <c r="Z51">
        <f t="shared" si="89"/>
        <v>0.36499999999999999</v>
      </c>
      <c r="AA51" t="e">
        <f t="shared" si="89"/>
        <v>#DIV/0!</v>
      </c>
      <c r="AB51" t="e">
        <f t="shared" si="89"/>
        <v>#DIV/0!</v>
      </c>
      <c r="AC51">
        <f t="shared" si="89"/>
        <v>50.25333333333333</v>
      </c>
      <c r="AD51" t="e">
        <f t="shared" si="89"/>
        <v>#DIV/0!</v>
      </c>
      <c r="AE51" t="e">
        <f t="shared" si="89"/>
        <v>#DIV/0!</v>
      </c>
      <c r="AF51" t="e">
        <f t="shared" si="89"/>
        <v>#DIV/0!</v>
      </c>
      <c r="AG51" t="e">
        <f t="shared" si="89"/>
        <v>#DIV/0!</v>
      </c>
      <c r="AH51" t="e">
        <f t="shared" si="89"/>
        <v>#DIV/0!</v>
      </c>
      <c r="AI51">
        <f t="shared" si="89"/>
        <v>9.5882749201883932</v>
      </c>
      <c r="AJ51">
        <f t="shared" si="89"/>
        <v>28.061206381133335</v>
      </c>
      <c r="AK51">
        <f t="shared" si="89"/>
        <v>20.693027700208408</v>
      </c>
      <c r="AL51">
        <f t="shared" si="89"/>
        <v>133.67647849462347</v>
      </c>
      <c r="AM51">
        <f t="shared" si="89"/>
        <v>190.52180055731179</v>
      </c>
      <c r="AN51" t="e">
        <f t="shared" si="89"/>
        <v>#DIV/0!</v>
      </c>
      <c r="AO51" t="e">
        <f t="shared" si="89"/>
        <v>#DIV/0!</v>
      </c>
      <c r="AP51">
        <f t="shared" si="22"/>
        <v>0.60299999999999998</v>
      </c>
      <c r="AQ51">
        <f t="shared" si="23"/>
        <v>1.014</v>
      </c>
      <c r="AR51">
        <f t="shared" si="24"/>
        <v>1.5680000000000001</v>
      </c>
      <c r="AS51">
        <f t="shared" si="25"/>
        <v>0.84099999999999997</v>
      </c>
      <c r="AT51">
        <f t="shared" si="26"/>
        <v>1.3140000000000001</v>
      </c>
      <c r="AU51">
        <f t="shared" si="27"/>
        <v>1.9</v>
      </c>
      <c r="AV51">
        <f t="shared" si="53"/>
        <v>45.465128882751486</v>
      </c>
      <c r="AW51">
        <f t="shared" si="54"/>
        <v>57.340349113320904</v>
      </c>
      <c r="AX51">
        <f t="shared" si="55"/>
        <v>59.112207369945551</v>
      </c>
      <c r="AY51">
        <f t="shared" si="65"/>
        <v>0.28557784079478277</v>
      </c>
      <c r="AZ51">
        <f t="shared" si="66"/>
        <v>0.25204605160669225</v>
      </c>
      <c r="BA51">
        <f t="shared" si="67"/>
        <v>0.57493344675550739</v>
      </c>
      <c r="BB51" s="6">
        <f>AVERAGE(BB16:BB37)</f>
        <v>1.4053578005956831E-2</v>
      </c>
      <c r="BC51" s="6">
        <f t="shared" si="68"/>
        <v>9.4812985015391912E-2</v>
      </c>
      <c r="BD51" s="6">
        <f t="shared" si="69"/>
        <v>3.7009372747983389E-2</v>
      </c>
      <c r="BE51" s="5">
        <f t="shared" si="70"/>
        <v>1.6219567696458093E-2</v>
      </c>
      <c r="BF51" s="6">
        <f t="shared" si="71"/>
        <v>0.24313875331710783</v>
      </c>
      <c r="BG51" s="6">
        <f t="shared" si="72"/>
        <v>0.15575552500736786</v>
      </c>
      <c r="BH51" s="6">
        <f t="shared" si="73"/>
        <v>1.0560082721427467E-2</v>
      </c>
      <c r="BI51" s="6">
        <f t="shared" si="74"/>
        <v>1.4728075570017415E-2</v>
      </c>
      <c r="BJ51" s="6">
        <f t="shared" si="75"/>
        <v>1.7757751043992461E-2</v>
      </c>
      <c r="BK51" s="6">
        <f t="shared" si="76"/>
        <v>9.3743488122237598E-3</v>
      </c>
      <c r="BL51" s="6">
        <f t="shared" si="77"/>
        <v>1.2147824792171618E-2</v>
      </c>
      <c r="BM51" s="6">
        <f t="shared" si="78"/>
        <v>1.4496034455194136E-2</v>
      </c>
      <c r="BN51" s="6">
        <f t="shared" si="79"/>
        <v>-5.6594849750306268E-3</v>
      </c>
      <c r="BO51" s="6">
        <f t="shared" si="80"/>
        <v>-0.22538100227311536</v>
      </c>
      <c r="BP51" s="6">
        <f t="shared" si="81"/>
        <v>-0.23376440450488406</v>
      </c>
      <c r="BQ51" s="6">
        <f t="shared" si="82"/>
        <v>-0.14125949055217374</v>
      </c>
      <c r="CC51" s="2">
        <f t="shared" si="56"/>
        <v>3.2701190305738895E-3</v>
      </c>
      <c r="CF51" s="6">
        <f t="shared" si="85"/>
        <v>-1.2949448665884204E-2</v>
      </c>
      <c r="CG51" s="6"/>
    </row>
    <row r="52" spans="2:85" x14ac:dyDescent="0.3">
      <c r="B52">
        <f>AVERAGE(B30:B37)</f>
        <v>59.724999999999994</v>
      </c>
      <c r="C52">
        <f t="shared" ref="C52:G52" si="90">AVERAGE(C30:C37)</f>
        <v>57.98749999999999</v>
      </c>
      <c r="D52">
        <f t="shared" si="90"/>
        <v>49.149999999999991</v>
      </c>
      <c r="E52">
        <f t="shared" si="90"/>
        <v>49.999999999999993</v>
      </c>
      <c r="F52">
        <f t="shared" si="90"/>
        <v>21.037500000000001</v>
      </c>
      <c r="G52">
        <f t="shared" si="90"/>
        <v>23.8</v>
      </c>
      <c r="N52">
        <v>0.185</v>
      </c>
      <c r="O52">
        <v>0.185</v>
      </c>
      <c r="P52">
        <v>0.22</v>
      </c>
      <c r="Q52">
        <f>AVERAGE(Q33:Q37)</f>
        <v>0.30379999999999996</v>
      </c>
      <c r="R52">
        <v>0.51900000000000002</v>
      </c>
      <c r="S52">
        <v>0.504</v>
      </c>
      <c r="U52">
        <v>13.95</v>
      </c>
      <c r="V52">
        <v>13.35</v>
      </c>
      <c r="W52">
        <f>AVERAGE(W30:W37)</f>
        <v>2.3822829614731133E-3</v>
      </c>
      <c r="X52">
        <f t="shared" si="58"/>
        <v>2.3942652329749108E-2</v>
      </c>
      <c r="Y52">
        <f t="shared" si="59"/>
        <v>2.1273408239700378E-2</v>
      </c>
      <c r="AI52">
        <f>((B52-E52)-(C52-D52))/LN((B52-E52)/(C52-D52))</f>
        <v>9.2741735738067561</v>
      </c>
      <c r="AJ52">
        <f>((D52-G52)-(E52-F52))/LN((D52-G52)/(E52-F52))</f>
        <v>27.116156136494624</v>
      </c>
      <c r="AK52">
        <f>ABS(W52*4200*(G52-F52))</f>
        <v>27.640438060491789</v>
      </c>
      <c r="AL52">
        <f t="shared" si="63"/>
        <v>85.475268817204466</v>
      </c>
      <c r="AM52">
        <f t="shared" si="64"/>
        <v>155.24269662921387</v>
      </c>
      <c r="AP52">
        <f t="shared" si="22"/>
        <v>0.60299999999999998</v>
      </c>
      <c r="AQ52">
        <f t="shared" si="23"/>
        <v>1.014</v>
      </c>
      <c r="AR52">
        <f t="shared" si="24"/>
        <v>1.5680000000000001</v>
      </c>
      <c r="AS52">
        <f t="shared" si="25"/>
        <v>0.84099999999999997</v>
      </c>
      <c r="AT52">
        <f t="shared" si="26"/>
        <v>1.3140000000000001</v>
      </c>
      <c r="AU52">
        <f t="shared" si="27"/>
        <v>1.9</v>
      </c>
      <c r="AV52">
        <f t="shared" si="53"/>
        <v>45.465128882751486</v>
      </c>
      <c r="AW52">
        <f t="shared" si="54"/>
        <v>57.340349113320904</v>
      </c>
      <c r="AX52">
        <f t="shared" si="55"/>
        <v>59.112207369945551</v>
      </c>
      <c r="AY52">
        <f t="shared" si="65"/>
        <v>0.28557784079478277</v>
      </c>
      <c r="AZ52">
        <f t="shared" si="66"/>
        <v>0.25204605160669225</v>
      </c>
      <c r="BA52">
        <f t="shared" si="67"/>
        <v>0.57493344675550739</v>
      </c>
      <c r="BB52" s="5">
        <f>W52/AY52</f>
        <v>8.3419741351186631E-3</v>
      </c>
      <c r="BC52" s="6">
        <f t="shared" si="68"/>
        <v>9.4993165642248023E-2</v>
      </c>
      <c r="BD52" s="6">
        <f t="shared" si="69"/>
        <v>3.7001514453110215E-2</v>
      </c>
      <c r="BE52" s="5">
        <f t="shared" si="70"/>
        <v>2.2420142531354558E-2</v>
      </c>
      <c r="BF52" s="6">
        <f t="shared" si="71"/>
        <v>0.16073295264016191</v>
      </c>
      <c r="BG52" s="6">
        <f t="shared" si="72"/>
        <v>9.5014323214623678E-2</v>
      </c>
      <c r="BH52" s="6">
        <f t="shared" si="73"/>
        <v>9.6414815646019038E-3</v>
      </c>
      <c r="BI52" s="6">
        <f t="shared" si="74"/>
        <v>1.3446908782471314E-2</v>
      </c>
      <c r="BJ52" s="6">
        <f t="shared" si="75"/>
        <v>1.6213038650922607E-2</v>
      </c>
      <c r="BK52" s="6">
        <f t="shared" si="76"/>
        <v>9.3764515910264353E-3</v>
      </c>
      <c r="BL52" s="6">
        <f t="shared" si="77"/>
        <v>1.215054969488041E-2</v>
      </c>
      <c r="BM52" s="6">
        <f t="shared" si="78"/>
        <v>1.4499286089476775E-2</v>
      </c>
      <c r="BN52" s="6">
        <f t="shared" si="79"/>
        <v>-1.2778660966752654E-2</v>
      </c>
      <c r="BO52" s="6">
        <f t="shared" si="80"/>
        <v>-0.1445199139892393</v>
      </c>
      <c r="BP52" s="6">
        <f t="shared" si="81"/>
        <v>-0.15135650104913548</v>
      </c>
      <c r="BQ52" s="6">
        <f t="shared" si="82"/>
        <v>-8.0515037125146904E-2</v>
      </c>
      <c r="CC52" s="2">
        <f t="shared" si="56"/>
        <v>3.1485597579397938E-3</v>
      </c>
      <c r="CF52" s="6">
        <f t="shared" si="85"/>
        <v>-1.9271582773414765E-2</v>
      </c>
      <c r="CG52" s="6"/>
    </row>
    <row r="53" spans="2:85" x14ac:dyDescent="0.3">
      <c r="BB53" s="2"/>
      <c r="BE53" s="5"/>
      <c r="BF53" s="6"/>
      <c r="BG53" s="6"/>
      <c r="BH53" s="6"/>
      <c r="BI53" s="6"/>
      <c r="BJ53" s="6"/>
      <c r="BK53" s="6"/>
      <c r="BL53" s="6"/>
      <c r="BM53" s="6"/>
      <c r="BN53" s="3" cm="1">
        <f t="array" ref="BN53">SUM((BN46:BN52)^2)</f>
        <v>6.1562615518510097E-4</v>
      </c>
      <c r="BO53" s="3" cm="1">
        <f t="array" ref="BO53">SUM((BO46:BO52)^2)</f>
        <v>0.2351337873697727</v>
      </c>
      <c r="BP53" s="3" cm="1">
        <f t="array" ref="BP53">SUM((BP46:BP52)^2)</f>
        <v>0.25065447084359777</v>
      </c>
      <c r="BQ53" s="3" cm="1">
        <f t="array" ref="BQ53">SUM((BQ46:BQ52)^2)</f>
        <v>0.3999523126183509</v>
      </c>
      <c r="CC53" s="3" cm="1">
        <f t="array" ref="CC53">SUM((CC46:CC52)^2)</f>
        <v>8.3134060692086848E-5</v>
      </c>
    </row>
    <row r="57" spans="2:85" x14ac:dyDescent="0.3">
      <c r="W57" t="s">
        <v>74</v>
      </c>
    </row>
    <row r="58" spans="2:85" x14ac:dyDescent="0.3">
      <c r="W58">
        <f>_xlfn.STDEV.P(W6:W9)</f>
        <v>7.2501431948164227E-4</v>
      </c>
    </row>
    <row r="59" spans="2:85" x14ac:dyDescent="0.3">
      <c r="W59">
        <f>_xlfn.STDEV.P(W10:W13)</f>
        <v>1.9757796971370663E-4</v>
      </c>
    </row>
    <row r="60" spans="2:85" x14ac:dyDescent="0.3">
      <c r="W60">
        <f>_xlfn.STDEV.P(W14:W20)</f>
        <v>3.4516556492748888E-4</v>
      </c>
    </row>
    <row r="61" spans="2:85" x14ac:dyDescent="0.3">
      <c r="W61">
        <f>_xlfn.STDEV.P(W22:W25)</f>
        <v>1.2794532441682996E-4</v>
      </c>
    </row>
    <row r="62" spans="2:85" x14ac:dyDescent="0.3">
      <c r="W62">
        <f>_xlfn.STDEV.P(W26:W27)</f>
        <v>7.4021116482612687E-5</v>
      </c>
    </row>
    <row r="63" spans="2:85" x14ac:dyDescent="0.3">
      <c r="W63">
        <f>_xlfn.STDEV.P(W28:W32)</f>
        <v>1.8187647714500819E-4</v>
      </c>
    </row>
    <row r="64" spans="2:85" x14ac:dyDescent="0.3">
      <c r="W64">
        <f>_xlfn.STDEV.P(W33:W37)</f>
        <v>1.96841450622364E-4</v>
      </c>
    </row>
  </sheetData>
  <autoFilter ref="A1:CS38" xr:uid="{AA495CA5-CD1A-41C6-9D18-4E4FEF933726}">
    <sortState xmlns:xlrd2="http://schemas.microsoft.com/office/spreadsheetml/2017/richdata2" ref="A2:CS38">
      <sortCondition descending="1" ref="W1:W3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2022-07-29T14:04:56Z</dcterms:created>
  <dcterms:modified xsi:type="dcterms:W3CDTF">2022-08-10T10:10:38Z</dcterms:modified>
</cp:coreProperties>
</file>