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ing\Documents\CBE 424\heat exchanger\"/>
    </mc:Choice>
  </mc:AlternateContent>
  <xr:revisionPtr revIDLastSave="0" documentId="13_ncr:1_{30225685-68D8-40C0-8466-9C760C6E8D55}" xr6:coauthVersionLast="47" xr6:coauthVersionMax="47" xr10:uidLastSave="{00000000-0000-0000-0000-000000000000}"/>
  <bookViews>
    <workbookView xWindow="1212" yWindow="636" windowWidth="22476" windowHeight="11796" xr2:uid="{ABFCA83A-C73E-491B-ACF2-14F3C2297B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C4" i="1" l="1"/>
  <c r="X2" i="1"/>
  <c r="Y2" i="1"/>
  <c r="AA38" i="1"/>
  <c r="Y38" i="1"/>
  <c r="Z38" i="1"/>
  <c r="M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W2" i="1"/>
  <c r="V2" i="1"/>
  <c r="V3" i="1"/>
  <c r="AD2" i="1"/>
  <c r="N2" i="1"/>
  <c r="L2" i="1"/>
  <c r="V6" i="1"/>
  <c r="V4" i="1"/>
  <c r="V5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Y37" i="1"/>
  <c r="X37" i="1"/>
  <c r="U38" i="1"/>
  <c r="X38" i="1"/>
  <c r="U39" i="1"/>
  <c r="X39" i="1"/>
  <c r="Y39" i="1"/>
  <c r="Z39" i="1" s="1"/>
  <c r="U40" i="1"/>
  <c r="X40" i="1"/>
  <c r="Z40" i="1" s="1"/>
  <c r="Y40" i="1"/>
  <c r="U41" i="1"/>
  <c r="X41" i="1"/>
  <c r="Z41" i="1" s="1"/>
  <c r="Y41" i="1"/>
  <c r="U42" i="1"/>
  <c r="X42" i="1"/>
  <c r="Z42" i="1" s="1"/>
  <c r="Y42" i="1"/>
  <c r="U43" i="1"/>
  <c r="X43" i="1"/>
  <c r="Y43" i="1"/>
  <c r="Z43" i="1" s="1"/>
  <c r="U44" i="1"/>
  <c r="X44" i="1"/>
  <c r="Y44" i="1"/>
  <c r="Z44" i="1"/>
  <c r="U45" i="1"/>
  <c r="X45" i="1"/>
  <c r="Y45" i="1"/>
  <c r="Z45" i="1" s="1"/>
  <c r="U46" i="1"/>
  <c r="X46" i="1"/>
  <c r="Y46" i="1"/>
  <c r="Z46" i="1"/>
  <c r="U47" i="1"/>
  <c r="X47" i="1"/>
  <c r="Y47" i="1"/>
  <c r="Z47" i="1" s="1"/>
  <c r="U48" i="1"/>
  <c r="X48" i="1"/>
  <c r="Y48" i="1"/>
  <c r="Z48" i="1"/>
  <c r="U49" i="1"/>
  <c r="X49" i="1"/>
  <c r="Z49" i="1" s="1"/>
  <c r="Y49" i="1"/>
  <c r="U50" i="1"/>
  <c r="X50" i="1"/>
  <c r="Z50" i="1" s="1"/>
  <c r="Y50" i="1"/>
  <c r="U51" i="1"/>
  <c r="X51" i="1"/>
  <c r="Y51" i="1"/>
  <c r="Z51" i="1" s="1"/>
  <c r="U52" i="1"/>
  <c r="X52" i="1"/>
  <c r="Y52" i="1"/>
  <c r="Z52" i="1"/>
  <c r="U53" i="1"/>
  <c r="X53" i="1"/>
  <c r="Y53" i="1"/>
  <c r="Z53" i="1" s="1"/>
  <c r="U54" i="1"/>
  <c r="X54" i="1"/>
  <c r="Y54" i="1"/>
  <c r="Z54" i="1"/>
  <c r="U55" i="1"/>
  <c r="X55" i="1"/>
  <c r="Y55" i="1"/>
  <c r="Z55" i="1"/>
  <c r="U56" i="1"/>
  <c r="X56" i="1"/>
  <c r="Y56" i="1"/>
  <c r="Z56" i="1"/>
  <c r="U57" i="1"/>
  <c r="X57" i="1"/>
  <c r="Z57" i="1" s="1"/>
  <c r="Y57" i="1"/>
  <c r="U58" i="1"/>
  <c r="X58" i="1"/>
  <c r="Z58" i="1" s="1"/>
  <c r="Y58" i="1"/>
  <c r="U59" i="1"/>
  <c r="X59" i="1"/>
  <c r="Y59" i="1"/>
  <c r="Z59" i="1" s="1"/>
  <c r="U60" i="1"/>
  <c r="X60" i="1"/>
  <c r="Y60" i="1"/>
  <c r="Z60" i="1"/>
  <c r="U61" i="1"/>
  <c r="X61" i="1"/>
  <c r="Z61" i="1" s="1"/>
  <c r="Y61" i="1"/>
  <c r="U62" i="1"/>
  <c r="X62" i="1"/>
  <c r="Y62" i="1"/>
  <c r="Z62" i="1"/>
  <c r="U63" i="1"/>
  <c r="X63" i="1"/>
  <c r="Y63" i="1"/>
  <c r="Z63" i="1"/>
  <c r="U64" i="1"/>
  <c r="X64" i="1"/>
  <c r="Y64" i="1"/>
  <c r="Z64" i="1"/>
  <c r="U65" i="1"/>
  <c r="X65" i="1"/>
  <c r="Z65" i="1" s="1"/>
  <c r="Y65" i="1"/>
  <c r="U66" i="1"/>
  <c r="X66" i="1"/>
  <c r="Z66" i="1" s="1"/>
  <c r="Y66" i="1"/>
  <c r="U67" i="1"/>
  <c r="X67" i="1"/>
  <c r="Y67" i="1"/>
  <c r="Z67" i="1" s="1"/>
  <c r="U68" i="1"/>
  <c r="X68" i="1"/>
  <c r="Y68" i="1"/>
  <c r="Z68" i="1"/>
  <c r="U69" i="1"/>
  <c r="X69" i="1"/>
  <c r="Z69" i="1" s="1"/>
  <c r="Y69" i="1"/>
  <c r="U70" i="1"/>
  <c r="X70" i="1"/>
  <c r="Y70" i="1"/>
  <c r="Z70" i="1"/>
  <c r="U71" i="1"/>
  <c r="X71" i="1"/>
  <c r="Y71" i="1"/>
  <c r="Z71" i="1"/>
  <c r="U72" i="1"/>
  <c r="X72" i="1"/>
  <c r="Y72" i="1"/>
  <c r="Z72" i="1"/>
  <c r="U73" i="1"/>
  <c r="X73" i="1"/>
  <c r="Z73" i="1" s="1"/>
  <c r="Y73" i="1"/>
  <c r="U2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37" i="1"/>
  <c r="L38" i="1"/>
  <c r="L39" i="1"/>
  <c r="L40" i="1"/>
  <c r="L41" i="1"/>
  <c r="L42" i="1"/>
  <c r="L43" i="1"/>
  <c r="N43" i="1" s="1"/>
  <c r="L44" i="1"/>
  <c r="L45" i="1"/>
  <c r="L46" i="1"/>
  <c r="L47" i="1"/>
  <c r="L48" i="1"/>
  <c r="N48" i="1" s="1"/>
  <c r="L49" i="1"/>
  <c r="L50" i="1"/>
  <c r="L51" i="1"/>
  <c r="N51" i="1" s="1"/>
  <c r="L52" i="1"/>
  <c r="L53" i="1"/>
  <c r="L54" i="1"/>
  <c r="L55" i="1"/>
  <c r="L56" i="1"/>
  <c r="N56" i="1" s="1"/>
  <c r="L57" i="1"/>
  <c r="L58" i="1"/>
  <c r="L59" i="1"/>
  <c r="N59" i="1" s="1"/>
  <c r="L60" i="1"/>
  <c r="L61" i="1"/>
  <c r="N61" i="1" s="1"/>
  <c r="L62" i="1"/>
  <c r="L63" i="1"/>
  <c r="L64" i="1"/>
  <c r="N64" i="1" s="1"/>
  <c r="L65" i="1"/>
  <c r="L66" i="1"/>
  <c r="L67" i="1"/>
  <c r="N67" i="1" s="1"/>
  <c r="L68" i="1"/>
  <c r="L69" i="1"/>
  <c r="L70" i="1"/>
  <c r="L71" i="1"/>
  <c r="L72" i="1"/>
  <c r="N72" i="1" s="1"/>
  <c r="L73" i="1"/>
  <c r="K38" i="1"/>
  <c r="F38" i="1"/>
  <c r="F39" i="1"/>
  <c r="F40" i="1"/>
  <c r="F41" i="1"/>
  <c r="F42" i="1"/>
  <c r="F43" i="1"/>
  <c r="F2" i="1"/>
  <c r="E38" i="1"/>
  <c r="K73" i="1"/>
  <c r="E73" i="1"/>
  <c r="K72" i="1"/>
  <c r="E72" i="1"/>
  <c r="K71" i="1"/>
  <c r="E71" i="1"/>
  <c r="K70" i="1"/>
  <c r="E70" i="1"/>
  <c r="K69" i="1"/>
  <c r="E69" i="1"/>
  <c r="K68" i="1"/>
  <c r="E68" i="1"/>
  <c r="K67" i="1"/>
  <c r="E67" i="1"/>
  <c r="K66" i="1"/>
  <c r="E66" i="1"/>
  <c r="K65" i="1"/>
  <c r="E65" i="1"/>
  <c r="K64" i="1"/>
  <c r="E64" i="1"/>
  <c r="K63" i="1"/>
  <c r="E63" i="1"/>
  <c r="K62" i="1"/>
  <c r="E62" i="1"/>
  <c r="K61" i="1"/>
  <c r="E61" i="1"/>
  <c r="K60" i="1"/>
  <c r="E60" i="1"/>
  <c r="K59" i="1"/>
  <c r="E59" i="1"/>
  <c r="K58" i="1"/>
  <c r="E58" i="1"/>
  <c r="K57" i="1"/>
  <c r="E57" i="1"/>
  <c r="K56" i="1"/>
  <c r="E56" i="1"/>
  <c r="K55" i="1"/>
  <c r="E55" i="1"/>
  <c r="K54" i="1"/>
  <c r="E54" i="1"/>
  <c r="K53" i="1"/>
  <c r="N53" i="1" s="1"/>
  <c r="E53" i="1"/>
  <c r="K52" i="1"/>
  <c r="E52" i="1"/>
  <c r="K51" i="1"/>
  <c r="E51" i="1"/>
  <c r="K50" i="1"/>
  <c r="E50" i="1"/>
  <c r="K49" i="1"/>
  <c r="E49" i="1"/>
  <c r="K48" i="1"/>
  <c r="E48" i="1"/>
  <c r="K47" i="1"/>
  <c r="E47" i="1"/>
  <c r="K46" i="1"/>
  <c r="E46" i="1"/>
  <c r="K45" i="1"/>
  <c r="N45" i="1" s="1"/>
  <c r="E45" i="1"/>
  <c r="K44" i="1"/>
  <c r="E44" i="1"/>
  <c r="K43" i="1"/>
  <c r="E43" i="1"/>
  <c r="K42" i="1"/>
  <c r="E42" i="1"/>
  <c r="K41" i="1"/>
  <c r="E41" i="1"/>
  <c r="K40" i="1"/>
  <c r="E40" i="1"/>
  <c r="K39" i="1"/>
  <c r="E39" i="1"/>
  <c r="F8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F36" i="1"/>
  <c r="F37" i="1"/>
  <c r="F32" i="1"/>
  <c r="F33" i="1"/>
  <c r="F34" i="1"/>
  <c r="F35" i="1"/>
  <c r="F3" i="1"/>
  <c r="F4" i="1"/>
  <c r="F5" i="1"/>
  <c r="F6" i="1"/>
  <c r="F7" i="1"/>
  <c r="F9" i="1"/>
  <c r="F10" i="1"/>
  <c r="F11" i="1"/>
  <c r="F12" i="1"/>
  <c r="F13" i="1"/>
  <c r="L3" i="1"/>
  <c r="S3" i="1" s="1"/>
  <c r="L4" i="1"/>
  <c r="S4" i="1" s="1"/>
  <c r="L5" i="1"/>
  <c r="S5" i="1" s="1"/>
  <c r="L6" i="1"/>
  <c r="S6" i="1" s="1"/>
  <c r="L7" i="1"/>
  <c r="L8" i="1"/>
  <c r="L9" i="1"/>
  <c r="S9" i="1" s="1"/>
  <c r="L10" i="1"/>
  <c r="S10" i="1" s="1"/>
  <c r="L11" i="1"/>
  <c r="S11" i="1" s="1"/>
  <c r="L12" i="1"/>
  <c r="S12" i="1" s="1"/>
  <c r="L13" i="1"/>
  <c r="S13" i="1" s="1"/>
  <c r="L14" i="1"/>
  <c r="S14" i="1" s="1"/>
  <c r="L15" i="1"/>
  <c r="S15" i="1" s="1"/>
  <c r="L16" i="1"/>
  <c r="S16" i="1" s="1"/>
  <c r="L17" i="1"/>
  <c r="S17" i="1" s="1"/>
  <c r="L18" i="1"/>
  <c r="S18" i="1" s="1"/>
  <c r="L19" i="1"/>
  <c r="L20" i="1"/>
  <c r="L21" i="1"/>
  <c r="S21" i="1" s="1"/>
  <c r="L22" i="1"/>
  <c r="S22" i="1" s="1"/>
  <c r="L23" i="1"/>
  <c r="S23" i="1" s="1"/>
  <c r="L24" i="1"/>
  <c r="S24" i="1" s="1"/>
  <c r="L25" i="1"/>
  <c r="L26" i="1"/>
  <c r="L27" i="1"/>
  <c r="S27" i="1" s="1"/>
  <c r="L28" i="1"/>
  <c r="S28" i="1" s="1"/>
  <c r="L29" i="1"/>
  <c r="S29" i="1" s="1"/>
  <c r="L30" i="1"/>
  <c r="S30" i="1" s="1"/>
  <c r="L31" i="1"/>
  <c r="L32" i="1"/>
  <c r="S32" i="1" s="1"/>
  <c r="L33" i="1"/>
  <c r="S33" i="1" s="1"/>
  <c r="L34" i="1"/>
  <c r="S34" i="1" s="1"/>
  <c r="L35" i="1"/>
  <c r="S35" i="1" s="1"/>
  <c r="L36" i="1"/>
  <c r="S36" i="1" s="1"/>
  <c r="L37" i="1"/>
  <c r="E2" i="1"/>
  <c r="AC2" i="1" l="1"/>
  <c r="Z2" i="1"/>
  <c r="AA2" i="1" s="1"/>
  <c r="M73" i="1"/>
  <c r="N49" i="1"/>
  <c r="N41" i="1"/>
  <c r="N40" i="1"/>
  <c r="M42" i="1"/>
  <c r="M65" i="1"/>
  <c r="M43" i="1"/>
  <c r="M51" i="1"/>
  <c r="M59" i="1"/>
  <c r="M67" i="1"/>
  <c r="M71" i="1"/>
  <c r="M63" i="1"/>
  <c r="M55" i="1"/>
  <c r="M47" i="1"/>
  <c r="M39" i="1"/>
  <c r="M50" i="1"/>
  <c r="M70" i="1"/>
  <c r="M46" i="1"/>
  <c r="M40" i="1"/>
  <c r="M48" i="1"/>
  <c r="M56" i="1"/>
  <c r="M64" i="1"/>
  <c r="M72" i="1"/>
  <c r="M69" i="1"/>
  <c r="M61" i="1"/>
  <c r="M53" i="1"/>
  <c r="M45" i="1"/>
  <c r="N73" i="1"/>
  <c r="M58" i="1"/>
  <c r="M57" i="1"/>
  <c r="M62" i="1"/>
  <c r="M54" i="1"/>
  <c r="M38" i="1"/>
  <c r="M68" i="1"/>
  <c r="M60" i="1"/>
  <c r="M52" i="1"/>
  <c r="M44" i="1"/>
  <c r="N69" i="1"/>
  <c r="N65" i="1"/>
  <c r="T2" i="1"/>
  <c r="M66" i="1"/>
  <c r="M49" i="1"/>
  <c r="M41" i="1"/>
  <c r="N57" i="1"/>
  <c r="N68" i="1"/>
  <c r="N60" i="1"/>
  <c r="N52" i="1"/>
  <c r="N44" i="1"/>
  <c r="N71" i="1"/>
  <c r="N63" i="1"/>
  <c r="N55" i="1"/>
  <c r="N47" i="1"/>
  <c r="N39" i="1"/>
  <c r="N70" i="1"/>
  <c r="N66" i="1"/>
  <c r="N62" i="1"/>
  <c r="N58" i="1"/>
  <c r="N54" i="1"/>
  <c r="N50" i="1"/>
  <c r="N46" i="1"/>
  <c r="N42" i="1"/>
  <c r="N38" i="1"/>
  <c r="K3" i="1"/>
  <c r="N3" i="1" s="1"/>
  <c r="K4" i="1"/>
  <c r="M4" i="1" s="1"/>
  <c r="K5" i="1"/>
  <c r="N5" i="1" s="1"/>
  <c r="K6" i="1"/>
  <c r="N6" i="1" s="1"/>
  <c r="K7" i="1"/>
  <c r="S7" i="1" s="1"/>
  <c r="K8" i="1"/>
  <c r="K9" i="1"/>
  <c r="M9" i="1" s="1"/>
  <c r="K10" i="1"/>
  <c r="M10" i="1" s="1"/>
  <c r="K11" i="1"/>
  <c r="N11" i="1" s="1"/>
  <c r="K12" i="1"/>
  <c r="M12" i="1" s="1"/>
  <c r="K13" i="1"/>
  <c r="N13" i="1" s="1"/>
  <c r="K14" i="1"/>
  <c r="N14" i="1" s="1"/>
  <c r="K15" i="1"/>
  <c r="M15" i="1" s="1"/>
  <c r="K16" i="1"/>
  <c r="N16" i="1" s="1"/>
  <c r="K17" i="1"/>
  <c r="M17" i="1" s="1"/>
  <c r="K18" i="1"/>
  <c r="N18" i="1" s="1"/>
  <c r="K19" i="1"/>
  <c r="S19" i="1" s="1"/>
  <c r="K20" i="1"/>
  <c r="S20" i="1" s="1"/>
  <c r="K21" i="1"/>
  <c r="N21" i="1" s="1"/>
  <c r="K22" i="1"/>
  <c r="N22" i="1" s="1"/>
  <c r="K23" i="1"/>
  <c r="M23" i="1" s="1"/>
  <c r="K24" i="1"/>
  <c r="N24" i="1" s="1"/>
  <c r="K25" i="1"/>
  <c r="S25" i="1" s="1"/>
  <c r="K26" i="1"/>
  <c r="S26" i="1" s="1"/>
  <c r="K27" i="1"/>
  <c r="M27" i="1" s="1"/>
  <c r="K28" i="1"/>
  <c r="N28" i="1" s="1"/>
  <c r="K29" i="1"/>
  <c r="N29" i="1" s="1"/>
  <c r="K30" i="1"/>
  <c r="N30" i="1" s="1"/>
  <c r="K31" i="1"/>
  <c r="S31" i="1" s="1"/>
  <c r="K32" i="1"/>
  <c r="N32" i="1" s="1"/>
  <c r="K33" i="1"/>
  <c r="N33" i="1" s="1"/>
  <c r="K34" i="1"/>
  <c r="N34" i="1" s="1"/>
  <c r="K35" i="1"/>
  <c r="M35" i="1" s="1"/>
  <c r="K36" i="1"/>
  <c r="M36" i="1" s="1"/>
  <c r="K37" i="1"/>
  <c r="M37" i="1" s="1"/>
  <c r="K2" i="1"/>
  <c r="S2" i="1" s="1"/>
  <c r="E3" i="1"/>
  <c r="U3" i="1" s="1"/>
  <c r="E4" i="1"/>
  <c r="U4" i="1" s="1"/>
  <c r="E5" i="1"/>
  <c r="U5" i="1" s="1"/>
  <c r="E6" i="1"/>
  <c r="U6" i="1" s="1"/>
  <c r="E7" i="1"/>
  <c r="U7" i="1" s="1"/>
  <c r="E8" i="1"/>
  <c r="U8" i="1" s="1"/>
  <c r="E9" i="1"/>
  <c r="E10" i="1"/>
  <c r="E11" i="1"/>
  <c r="E12" i="1"/>
  <c r="U12" i="1" s="1"/>
  <c r="E13" i="1"/>
  <c r="U13" i="1" s="1"/>
  <c r="E14" i="1"/>
  <c r="T14" i="1" s="1"/>
  <c r="Y14" i="1" s="1"/>
  <c r="E15" i="1"/>
  <c r="T15" i="1" s="1"/>
  <c r="Y15" i="1" s="1"/>
  <c r="E16" i="1"/>
  <c r="T16" i="1" s="1"/>
  <c r="Y16" i="1" s="1"/>
  <c r="E17" i="1"/>
  <c r="T17" i="1" s="1"/>
  <c r="Y17" i="1" s="1"/>
  <c r="E18" i="1"/>
  <c r="T18" i="1" s="1"/>
  <c r="Y18" i="1" s="1"/>
  <c r="E19" i="1"/>
  <c r="T19" i="1" s="1"/>
  <c r="Y19" i="1" s="1"/>
  <c r="E20" i="1"/>
  <c r="T20" i="1" s="1"/>
  <c r="Y20" i="1" s="1"/>
  <c r="E21" i="1"/>
  <c r="T21" i="1" s="1"/>
  <c r="Y21" i="1" s="1"/>
  <c r="E22" i="1"/>
  <c r="T22" i="1" s="1"/>
  <c r="Y22" i="1" s="1"/>
  <c r="E23" i="1"/>
  <c r="T23" i="1" s="1"/>
  <c r="Y23" i="1" s="1"/>
  <c r="E24" i="1"/>
  <c r="T24" i="1" s="1"/>
  <c r="Y24" i="1" s="1"/>
  <c r="E25" i="1"/>
  <c r="T25" i="1" s="1"/>
  <c r="Y25" i="1" s="1"/>
  <c r="E26" i="1"/>
  <c r="T26" i="1" s="1"/>
  <c r="Y26" i="1" s="1"/>
  <c r="E27" i="1"/>
  <c r="T27" i="1" s="1"/>
  <c r="Y27" i="1" s="1"/>
  <c r="E28" i="1"/>
  <c r="T28" i="1" s="1"/>
  <c r="Y28" i="1" s="1"/>
  <c r="E29" i="1"/>
  <c r="T29" i="1" s="1"/>
  <c r="Y29" i="1" s="1"/>
  <c r="E30" i="1"/>
  <c r="T30" i="1" s="1"/>
  <c r="Y30" i="1" s="1"/>
  <c r="E31" i="1"/>
  <c r="T31" i="1" s="1"/>
  <c r="Y31" i="1" s="1"/>
  <c r="E32" i="1"/>
  <c r="U32" i="1" s="1"/>
  <c r="E33" i="1"/>
  <c r="E34" i="1"/>
  <c r="E35" i="1"/>
  <c r="E36" i="1"/>
  <c r="U36" i="1" s="1"/>
  <c r="E37" i="1"/>
  <c r="U37" i="1" s="1"/>
  <c r="T3" i="1" l="1"/>
  <c r="Y3" i="1" s="1"/>
  <c r="T4" i="1"/>
  <c r="Y4" i="1" s="1"/>
  <c r="N10" i="1"/>
  <c r="Z37" i="1"/>
  <c r="X4" i="1"/>
  <c r="T32" i="1"/>
  <c r="Y32" i="1" s="1"/>
  <c r="X35" i="1"/>
  <c r="T12" i="1"/>
  <c r="Y12" i="1" s="1"/>
  <c r="X9" i="1"/>
  <c r="U11" i="1"/>
  <c r="T11" i="1"/>
  <c r="Y11" i="1" s="1"/>
  <c r="X23" i="1"/>
  <c r="Z23" i="1" s="1"/>
  <c r="X15" i="1"/>
  <c r="Z15" i="1" s="1"/>
  <c r="T6" i="1"/>
  <c r="Y6" i="1" s="1"/>
  <c r="T36" i="1"/>
  <c r="Y36" i="1" s="1"/>
  <c r="X36" i="1"/>
  <c r="X17" i="1"/>
  <c r="Z17" i="1" s="1"/>
  <c r="U34" i="1"/>
  <c r="T34" i="1"/>
  <c r="Y34" i="1" s="1"/>
  <c r="U10" i="1"/>
  <c r="T10" i="1"/>
  <c r="Y10" i="1" s="1"/>
  <c r="M21" i="1"/>
  <c r="T5" i="1"/>
  <c r="Y5" i="1" s="1"/>
  <c r="U35" i="1"/>
  <c r="T35" i="1"/>
  <c r="Y35" i="1" s="1"/>
  <c r="U33" i="1"/>
  <c r="T33" i="1"/>
  <c r="Y33" i="1" s="1"/>
  <c r="U9" i="1"/>
  <c r="T9" i="1"/>
  <c r="Y9" i="1" s="1"/>
  <c r="X12" i="1"/>
  <c r="X27" i="1"/>
  <c r="Z27" i="1" s="1"/>
  <c r="T7" i="1"/>
  <c r="Y7" i="1" s="1"/>
  <c r="T8" i="1"/>
  <c r="Y8" i="1" s="1"/>
  <c r="T13" i="1"/>
  <c r="Y13" i="1" s="1"/>
  <c r="X10" i="1"/>
  <c r="Z10" i="1" s="1"/>
  <c r="N35" i="1"/>
  <c r="N12" i="1"/>
  <c r="N4" i="1"/>
  <c r="M5" i="1"/>
  <c r="M6" i="1"/>
  <c r="N20" i="1"/>
  <c r="M14" i="1"/>
  <c r="M25" i="1"/>
  <c r="M18" i="1"/>
  <c r="M28" i="1"/>
  <c r="N27" i="1"/>
  <c r="M34" i="1"/>
  <c r="M13" i="1"/>
  <c r="M33" i="1"/>
  <c r="N25" i="1"/>
  <c r="M29" i="1"/>
  <c r="S8" i="1"/>
  <c r="N8" i="1"/>
  <c r="M7" i="1"/>
  <c r="M30" i="1"/>
  <c r="M3" i="1"/>
  <c r="N9" i="1"/>
  <c r="M31" i="1"/>
  <c r="N36" i="1"/>
  <c r="M26" i="1"/>
  <c r="M32" i="1"/>
  <c r="M22" i="1"/>
  <c r="N15" i="1"/>
  <c r="N31" i="1"/>
  <c r="M11" i="1"/>
  <c r="N17" i="1"/>
  <c r="N26" i="1"/>
  <c r="M16" i="1"/>
  <c r="M8" i="1"/>
  <c r="X8" i="1" s="1"/>
  <c r="M19" i="1"/>
  <c r="N7" i="1"/>
  <c r="N37" i="1"/>
  <c r="N23" i="1"/>
  <c r="N19" i="1"/>
  <c r="M24" i="1"/>
  <c r="M20" i="1"/>
  <c r="Z9" i="1" l="1"/>
  <c r="Z12" i="1"/>
  <c r="Z8" i="1"/>
  <c r="Z4" i="1"/>
  <c r="X20" i="1"/>
  <c r="Z20" i="1" s="1"/>
  <c r="X7" i="1"/>
  <c r="Z7" i="1" s="1"/>
  <c r="X5" i="1"/>
  <c r="Z5" i="1" s="1"/>
  <c r="X24" i="1"/>
  <c r="Z24" i="1" s="1"/>
  <c r="X28" i="1"/>
  <c r="Z28" i="1" s="1"/>
  <c r="Z35" i="1"/>
  <c r="X21" i="1"/>
  <c r="Z21" i="1" s="1"/>
  <c r="X11" i="1"/>
  <c r="Z11" i="1" s="1"/>
  <c r="X29" i="1"/>
  <c r="Z29" i="1" s="1"/>
  <c r="X25" i="1"/>
  <c r="Z25" i="1" s="1"/>
  <c r="X22" i="1"/>
  <c r="Z22" i="1" s="1"/>
  <c r="X16" i="1"/>
  <c r="Z16" i="1" s="1"/>
  <c r="X18" i="1"/>
  <c r="Z18" i="1" s="1"/>
  <c r="X3" i="1"/>
  <c r="Z3" i="1" s="1"/>
  <c r="X14" i="1"/>
  <c r="Z14" i="1" s="1"/>
  <c r="X19" i="1"/>
  <c r="Z19" i="1" s="1"/>
  <c r="X30" i="1"/>
  <c r="Z30" i="1" s="1"/>
  <c r="X13" i="1"/>
  <c r="Z13" i="1" s="1"/>
  <c r="X6" i="1"/>
  <c r="Z6" i="1" s="1"/>
  <c r="X32" i="1"/>
  <c r="Z32" i="1" s="1"/>
  <c r="X34" i="1"/>
  <c r="Z34" i="1" s="1"/>
  <c r="X26" i="1"/>
  <c r="Z26" i="1" s="1"/>
  <c r="X31" i="1"/>
  <c r="Z31" i="1" s="1"/>
  <c r="Z36" i="1"/>
  <c r="X33" i="1"/>
  <c r="Z33" i="1" s="1"/>
</calcChain>
</file>

<file path=xl/sharedStrings.xml><?xml version="1.0" encoding="utf-8"?>
<sst xmlns="http://schemas.openxmlformats.org/spreadsheetml/2006/main" count="28" uniqueCount="28">
  <si>
    <t>ms</t>
  </si>
  <si>
    <t>ts</t>
  </si>
  <si>
    <t>mi1 (kg)</t>
  </si>
  <si>
    <t>ti1 (s)</t>
  </si>
  <si>
    <t>Mi1 (kg/s)</t>
  </si>
  <si>
    <t>Th_in</t>
  </si>
  <si>
    <t>Th_out</t>
  </si>
  <si>
    <t>Tc_in</t>
  </si>
  <si>
    <t>Tc_out</t>
  </si>
  <si>
    <t>mi2 (kg)</t>
  </si>
  <si>
    <t>ti2 (s)</t>
  </si>
  <si>
    <t>M2 (kg/s)</t>
  </si>
  <si>
    <t>dm_c</t>
  </si>
  <si>
    <t>ms2</t>
  </si>
  <si>
    <t>ts2</t>
  </si>
  <si>
    <t>Ms1 (kg/s)</t>
  </si>
  <si>
    <t>Ms2</t>
  </si>
  <si>
    <t>dm_s</t>
  </si>
  <si>
    <t>Cp</t>
  </si>
  <si>
    <t>dQ_c</t>
  </si>
  <si>
    <t>dQ_h</t>
  </si>
  <si>
    <t>avg_Mc</t>
  </si>
  <si>
    <t>std_Mc</t>
  </si>
  <si>
    <t>Ms_avg</t>
  </si>
  <si>
    <t>denom</t>
  </si>
  <si>
    <t>Qc</t>
  </si>
  <si>
    <t>Qh</t>
  </si>
  <si>
    <t>Q_prop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</si>
</sst>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0FE10-A0EA-4195-AD51-7C6FCC0101B6}">
  <dimension ref="A1:AF73"/>
  <sheetViews>
    <sheetView tabSelected="1" topLeftCell="H1" zoomScale="70" zoomScaleNormal="70" workbookViewId="0">
      <selection activeCell="AC5" sqref="AC5"/>
    </sheetView>
  </sheetViews>
  <sheetFormatPr defaultRowHeight="14.4" x14ac:dyDescent="0.3"/>
  <cols>
    <col min="2" max="4" width="11" customWidth="1"/>
    <col min="5" max="6" width="9.21875" customWidth="1"/>
    <col min="7" max="7" width="12.21875" customWidth="1"/>
    <col min="8" max="8" width="11.109375" customWidth="1"/>
    <col min="9" max="9" width="10.77734375" customWidth="1"/>
    <col min="12" max="13" width="10.109375" customWidth="1"/>
    <col min="14" max="14" width="12.21875" customWidth="1"/>
    <col min="18" max="18" width="10.33203125" customWidth="1"/>
    <col min="19" max="20" width="11.88671875" customWidth="1"/>
    <col min="21" max="21" width="11.6640625" customWidth="1"/>
    <col min="24" max="24" width="11.109375" customWidth="1"/>
    <col min="25" max="25" width="10.6640625" customWidth="1"/>
    <col min="26" max="26" width="11.77734375" customWidth="1"/>
  </cols>
  <sheetData>
    <row r="1" spans="1:30" x14ac:dyDescent="0.3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  <c r="G1" t="s">
        <v>2</v>
      </c>
      <c r="H1" t="s">
        <v>3</v>
      </c>
      <c r="I1" t="s">
        <v>9</v>
      </c>
      <c r="J1" t="s">
        <v>10</v>
      </c>
      <c r="K1" t="s">
        <v>4</v>
      </c>
      <c r="L1" t="s">
        <v>11</v>
      </c>
      <c r="M1" t="s">
        <v>21</v>
      </c>
      <c r="N1" t="s">
        <v>22</v>
      </c>
      <c r="O1" t="s">
        <v>5</v>
      </c>
      <c r="P1" t="s">
        <v>6</v>
      </c>
      <c r="Q1" t="s">
        <v>7</v>
      </c>
      <c r="R1" t="s">
        <v>8</v>
      </c>
      <c r="S1" t="s">
        <v>12</v>
      </c>
      <c r="T1" t="s">
        <v>23</v>
      </c>
      <c r="U1" t="s">
        <v>17</v>
      </c>
      <c r="V1" t="s">
        <v>19</v>
      </c>
      <c r="W1" t="s">
        <v>20</v>
      </c>
      <c r="X1" t="s">
        <v>25</v>
      </c>
      <c r="Y1" t="s">
        <v>26</v>
      </c>
      <c r="Z1" t="s">
        <v>24</v>
      </c>
      <c r="AA1" t="s">
        <v>27</v>
      </c>
    </row>
    <row r="2" spans="1:30" x14ac:dyDescent="0.3">
      <c r="A2">
        <v>8.5299999999999994</v>
      </c>
      <c r="B2">
        <v>20.05</v>
      </c>
      <c r="C2">
        <v>8.3800000000000008</v>
      </c>
      <c r="D2">
        <v>19.989999999999998</v>
      </c>
      <c r="E2">
        <f>1/(B2/A2)</f>
        <v>0.42543640897755608</v>
      </c>
      <c r="F2">
        <f>IF(C2/D2 &lt;&gt; 0, C2/D2,0)</f>
        <v>0.41920960480240127</v>
      </c>
      <c r="G2">
        <v>1.5</v>
      </c>
      <c r="H2">
        <v>40.1</v>
      </c>
      <c r="I2">
        <v>1.52</v>
      </c>
      <c r="J2">
        <v>40</v>
      </c>
      <c r="K2">
        <f>G2/H2</f>
        <v>3.7406483790523692E-2</v>
      </c>
      <c r="L2">
        <f>IF(NOT(I2/J2 = 0), I2/J2,0)</f>
        <v>3.7999999999999999E-2</v>
      </c>
      <c r="M2">
        <f>IF(L2&lt;&gt;0,AVERAGE(K2:L2),K2)</f>
        <v>3.7703241895261849E-2</v>
      </c>
      <c r="N2">
        <f>IF(L2&lt;&gt;0,_xlfn.STDEV.P(K2:L2),K2)</f>
        <v>2.9675810473815331E-4</v>
      </c>
      <c r="O2">
        <v>55.82</v>
      </c>
      <c r="P2">
        <v>53.69</v>
      </c>
      <c r="Q2">
        <v>16.27</v>
      </c>
      <c r="R2">
        <v>38.659999999999997</v>
      </c>
      <c r="S2">
        <f>IF(L2&lt;&gt;0,_xlfn.STDEV.P(K2,L2),0)</f>
        <v>2.9675810473815331E-4</v>
      </c>
      <c r="T2">
        <f>IF(F2&lt;&gt;0,AVERAGE(E2,F2),E2)</f>
        <v>0.4223230068899787</v>
      </c>
      <c r="U2" s="1">
        <f>IF(F2&lt;&gt;0,_xlfn.STDEV.P(E2,F2),0)</f>
        <v>3.1134020875774049E-3</v>
      </c>
      <c r="V2">
        <f>SQRT(($AF$21*(R2-Q2)*S2)^2 +(M2*$AF$21*0.5)^2)</f>
        <v>8.3651005392504099E-2</v>
      </c>
      <c r="W2">
        <f>(($AF$21*(P2-O2)*U2)^2+(($AF$21*T2*0.5)^2))^1/2</f>
        <v>0.39085758535831933</v>
      </c>
      <c r="X2">
        <f>M2*4.182*(R2-Q2)</f>
        <v>3.5303423007980053</v>
      </c>
      <c r="Y2">
        <f>(P2-O2)*4.182*T2</f>
        <v>-3.7619097555535927</v>
      </c>
      <c r="Z2">
        <f>0.5*(ABS(X2)+ABS(Y2))</f>
        <v>3.6461260281757992</v>
      </c>
      <c r="AA2">
        <f>SQRT((V2^2+W2^2))/Z2</f>
        <v>0.10962561890342959</v>
      </c>
      <c r="AB2">
        <f>(S2*4.185*(R2-Q2)/2)</f>
        <v>1.3903436221945073E-2</v>
      </c>
      <c r="AC2">
        <f>(X2-Y2)/2</f>
        <v>3.6461260281757992</v>
      </c>
      <c r="AD2">
        <f>AB2/0.11/26</f>
        <v>4.8613413363444305E-3</v>
      </c>
    </row>
    <row r="3" spans="1:30" x14ac:dyDescent="0.3">
      <c r="A3">
        <v>8.5299999999999994</v>
      </c>
      <c r="B3">
        <v>20.05</v>
      </c>
      <c r="C3">
        <v>8.3800000000000008</v>
      </c>
      <c r="D3">
        <v>19.989999999999998</v>
      </c>
      <c r="E3">
        <f t="shared" ref="E3:E37" si="0">1/(B3/A3)</f>
        <v>0.42543640897755608</v>
      </c>
      <c r="F3">
        <f t="shared" ref="F3:F43" si="1">IF(C3/D3 &lt;&gt; 0, C3/D3,0)</f>
        <v>0.41920960480240127</v>
      </c>
      <c r="G3">
        <v>5.87</v>
      </c>
      <c r="H3">
        <v>53.02</v>
      </c>
      <c r="I3">
        <v>0</v>
      </c>
      <c r="J3">
        <v>1</v>
      </c>
      <c r="K3">
        <f>G3/H3</f>
        <v>0.11071293851376839</v>
      </c>
      <c r="L3">
        <f>IF(I3/J3 &lt;&gt; 0, I3/J3,0)</f>
        <v>0</v>
      </c>
      <c r="M3">
        <f t="shared" ref="M3:M36" si="2">IF(L3&lt;&gt;0,AVERAGE(K3:L3),K3)</f>
        <v>0.11071293851376839</v>
      </c>
      <c r="N3">
        <f t="shared" ref="N3:N37" si="3">IF(L3&lt;&gt;0,_xlfn.STDEV.P(K3:L3),K3)</f>
        <v>0.11071293851376839</v>
      </c>
      <c r="O3">
        <v>57.58</v>
      </c>
      <c r="P3">
        <v>53.69</v>
      </c>
      <c r="Q3">
        <v>16.84</v>
      </c>
      <c r="R3">
        <v>30.91</v>
      </c>
      <c r="S3">
        <f>IF(L3&lt;&gt;0,_xlfn.STDEV.P(K3,L3),0)</f>
        <v>0</v>
      </c>
      <c r="T3">
        <f t="shared" ref="T3:T66" si="4">IF(F3&lt;&gt;0,AVERAGE(E3,F3),E3)</f>
        <v>0.4223230068899787</v>
      </c>
      <c r="U3" s="1">
        <f>IF(F3&lt;&gt;0,_xlfn.STDEV.P(E3,F3),0)</f>
        <v>3.1134020875774049E-3</v>
      </c>
      <c r="V3">
        <f>SQRT(($AF$21*(R3-Q3)*S3)^2 +(M3*$AF$21*0.5)^2)</f>
        <v>0.23166682384006032</v>
      </c>
      <c r="W3">
        <f t="shared" ref="W3:W66" si="5">(($AF$21*(P3-O3)*U3)^2+(($AF$21*T3*0.5)^2))^1/2</f>
        <v>0.39175695973983576</v>
      </c>
      <c r="X3">
        <f t="shared" ref="X3:X37" si="6">M3*4.185*(R3-Q3)</f>
        <v>6.5191044228592974</v>
      </c>
      <c r="Y3">
        <f t="shared" ref="Y3:Y37" si="7">(P3-O3)*4.185*T3</f>
        <v>-6.8752707391164423</v>
      </c>
      <c r="Z3">
        <f t="shared" ref="Z3:Z37" si="8">0.5*(ABS(X3)+ABS(Y3))</f>
        <v>6.6971875809878698</v>
      </c>
      <c r="AA3">
        <f t="shared" ref="AA3:AA66" si="9">1/2*SQRT((V3^2+W3^2))/Z3</f>
        <v>3.3979165310626114E-2</v>
      </c>
    </row>
    <row r="4" spans="1:30" x14ac:dyDescent="0.3">
      <c r="A4">
        <v>8.5299999999999994</v>
      </c>
      <c r="B4">
        <v>20.05</v>
      </c>
      <c r="C4">
        <v>8.3800000000000008</v>
      </c>
      <c r="D4">
        <v>19.989999999999998</v>
      </c>
      <c r="E4">
        <f t="shared" si="0"/>
        <v>0.42543640897755608</v>
      </c>
      <c r="F4">
        <f t="shared" si="1"/>
        <v>0.41920960480240127</v>
      </c>
      <c r="G4">
        <v>6.94</v>
      </c>
      <c r="H4">
        <v>30.03</v>
      </c>
      <c r="I4">
        <v>0</v>
      </c>
      <c r="J4">
        <v>1</v>
      </c>
      <c r="K4">
        <f>G4/H4</f>
        <v>0.2311022311022311</v>
      </c>
      <c r="L4">
        <f>IF(NOT(I4/J4 = 0), I4/J4,0)</f>
        <v>0</v>
      </c>
      <c r="M4">
        <f t="shared" si="2"/>
        <v>0.2311022311022311</v>
      </c>
      <c r="N4">
        <f t="shared" si="3"/>
        <v>0.2311022311022311</v>
      </c>
      <c r="O4">
        <v>58.62</v>
      </c>
      <c r="P4">
        <v>52.93</v>
      </c>
      <c r="Q4">
        <v>16.04</v>
      </c>
      <c r="R4">
        <v>26.24</v>
      </c>
      <c r="S4">
        <f>IF(L4&lt;&gt;0,_xlfn.STDEV.P(K4,L4),0)</f>
        <v>0</v>
      </c>
      <c r="T4">
        <f t="shared" si="4"/>
        <v>0.4223230068899787</v>
      </c>
      <c r="U4" s="1">
        <f>IF(F4&lt;&gt;0,_xlfn.STDEV.P(E4,F4),0)</f>
        <v>3.1134020875774049E-3</v>
      </c>
      <c r="V4">
        <f t="shared" ref="V3:V66" si="10">SQRT(($AF$21*(R4-Q4)*S4)^2 +(M4*$AF$21*0.5)^2)</f>
        <v>0.48358141858141857</v>
      </c>
      <c r="W4">
        <f t="shared" si="5"/>
        <v>0.39322071802989828</v>
      </c>
      <c r="X4">
        <f t="shared" si="6"/>
        <v>9.8650609390609372</v>
      </c>
      <c r="Y4">
        <f t="shared" si="7"/>
        <v>-10.056629950018646</v>
      </c>
      <c r="Z4">
        <f t="shared" si="8"/>
        <v>9.9608454445397925</v>
      </c>
      <c r="AA4">
        <f t="shared" si="9"/>
        <v>3.128632223705273E-2</v>
      </c>
      <c r="AC4">
        <f>(X2+Y2)/Z2</f>
        <v>-6.3510545978423968E-2</v>
      </c>
    </row>
    <row r="5" spans="1:30" x14ac:dyDescent="0.3">
      <c r="A5">
        <v>8.5299999999999994</v>
      </c>
      <c r="B5">
        <v>20.05</v>
      </c>
      <c r="C5">
        <v>8.3800000000000008</v>
      </c>
      <c r="D5">
        <v>19.989999999999998</v>
      </c>
      <c r="E5">
        <f t="shared" si="0"/>
        <v>0.42543640897755608</v>
      </c>
      <c r="F5">
        <f t="shared" si="1"/>
        <v>0.41920960480240127</v>
      </c>
      <c r="G5">
        <v>14.15</v>
      </c>
      <c r="H5">
        <v>40.049999999999997</v>
      </c>
      <c r="I5">
        <v>0</v>
      </c>
      <c r="J5">
        <v>1</v>
      </c>
      <c r="K5">
        <f>G5/H5</f>
        <v>0.35330836454431963</v>
      </c>
      <c r="L5">
        <f>IF(NOT(I5/J5 = 0), I5/J5,0)</f>
        <v>0</v>
      </c>
      <c r="M5">
        <f t="shared" si="2"/>
        <v>0.35330836454431963</v>
      </c>
      <c r="N5">
        <f t="shared" si="3"/>
        <v>0.35330836454431963</v>
      </c>
      <c r="O5">
        <v>58.67</v>
      </c>
      <c r="P5">
        <v>51</v>
      </c>
      <c r="Q5">
        <v>15.27</v>
      </c>
      <c r="R5">
        <v>24.25</v>
      </c>
      <c r="S5">
        <f>IF(L5&lt;&gt;0,_xlfn.STDEV.P(K5,L5),0)</f>
        <v>0</v>
      </c>
      <c r="T5">
        <f t="shared" si="4"/>
        <v>0.4223230068899787</v>
      </c>
      <c r="U5" s="1">
        <f>IF(F5&lt;&gt;0,_xlfn.STDEV.P(E5,F5),0)</f>
        <v>3.1134020875774049E-3</v>
      </c>
      <c r="V5">
        <f t="shared" si="10"/>
        <v>0.7392977528089888</v>
      </c>
      <c r="W5">
        <f t="shared" si="5"/>
        <v>0.39546616602893364</v>
      </c>
      <c r="X5">
        <f t="shared" si="6"/>
        <v>13.277787640449439</v>
      </c>
      <c r="Y5">
        <f t="shared" si="7"/>
        <v>-13.556125082011082</v>
      </c>
      <c r="Z5">
        <f t="shared" si="8"/>
        <v>13.416956361230261</v>
      </c>
      <c r="AA5">
        <f t="shared" si="9"/>
        <v>3.1244936972646201E-2</v>
      </c>
    </row>
    <row r="6" spans="1:30" x14ac:dyDescent="0.3">
      <c r="A6">
        <v>8.5299999999999994</v>
      </c>
      <c r="B6">
        <v>20.05</v>
      </c>
      <c r="C6">
        <v>8.3800000000000008</v>
      </c>
      <c r="D6">
        <v>19.989999999999998</v>
      </c>
      <c r="E6">
        <f t="shared" si="0"/>
        <v>0.42543640897755608</v>
      </c>
      <c r="F6">
        <f t="shared" si="1"/>
        <v>0.41920960480240127</v>
      </c>
      <c r="G6">
        <v>12.44</v>
      </c>
      <c r="H6">
        <v>20.239999999999998</v>
      </c>
      <c r="I6">
        <v>0</v>
      </c>
      <c r="J6">
        <v>1</v>
      </c>
      <c r="K6">
        <f>G6/H6</f>
        <v>0.61462450592885376</v>
      </c>
      <c r="L6">
        <f>IF(NOT(I6/J6 = 0), I6/J6,0)</f>
        <v>0</v>
      </c>
      <c r="M6">
        <f t="shared" si="2"/>
        <v>0.61462450592885376</v>
      </c>
      <c r="N6">
        <f t="shared" si="3"/>
        <v>0.61462450592885376</v>
      </c>
      <c r="O6">
        <v>57</v>
      </c>
      <c r="P6">
        <v>48.17</v>
      </c>
      <c r="Q6">
        <v>14.81</v>
      </c>
      <c r="R6">
        <v>20.81</v>
      </c>
      <c r="S6">
        <f>IF(L6&lt;&gt;0,_xlfn.STDEV.P(K6,L6),0)</f>
        <v>0</v>
      </c>
      <c r="T6">
        <f t="shared" si="4"/>
        <v>0.4223230068899787</v>
      </c>
      <c r="U6" s="1">
        <f>IF(F6&lt;&gt;0,_xlfn.STDEV.P(E6,F6),0)</f>
        <v>3.1134020875774049E-3</v>
      </c>
      <c r="V6">
        <f>SQRT(($AF$21*(R6-Q6)*S6)^2 +(M6*$AF$21*0.5)^2)</f>
        <v>1.2861017786561264</v>
      </c>
      <c r="W6">
        <f t="shared" si="5"/>
        <v>0.39709086642743724</v>
      </c>
      <c r="X6">
        <f t="shared" si="6"/>
        <v>15.433221343873512</v>
      </c>
      <c r="Y6">
        <f t="shared" si="7"/>
        <v>-15.60633435125917</v>
      </c>
      <c r="Z6">
        <f t="shared" si="8"/>
        <v>15.519777847566342</v>
      </c>
      <c r="AA6">
        <f t="shared" si="9"/>
        <v>4.3364297324604048E-2</v>
      </c>
    </row>
    <row r="7" spans="1:30" x14ac:dyDescent="0.3">
      <c r="A7">
        <v>8.5299999999999994</v>
      </c>
      <c r="B7">
        <v>20.05</v>
      </c>
      <c r="C7">
        <v>8.3800000000000008</v>
      </c>
      <c r="D7">
        <v>19.989999999999998</v>
      </c>
      <c r="E7">
        <f t="shared" si="0"/>
        <v>0.42543640897755608</v>
      </c>
      <c r="F7">
        <f t="shared" si="1"/>
        <v>0.41920960480240127</v>
      </c>
      <c r="G7">
        <v>9.7799999999999994</v>
      </c>
      <c r="H7">
        <v>15</v>
      </c>
      <c r="I7">
        <v>12.89</v>
      </c>
      <c r="J7">
        <v>19.989999999999998</v>
      </c>
      <c r="K7">
        <f>G7/H7</f>
        <v>0.65199999999999991</v>
      </c>
      <c r="L7">
        <f>IF(NOT(I7/J7 = 0), I7/J7,0)</f>
        <v>0.64482241120560291</v>
      </c>
      <c r="M7">
        <f t="shared" si="2"/>
        <v>0.64841120560280141</v>
      </c>
      <c r="N7">
        <f t="shared" si="3"/>
        <v>3.5887943971985026E-3</v>
      </c>
      <c r="O7">
        <v>55.45</v>
      </c>
      <c r="P7">
        <v>46.75</v>
      </c>
      <c r="Q7">
        <v>14.43</v>
      </c>
      <c r="R7">
        <v>20.09</v>
      </c>
      <c r="S7">
        <f>IF(L7&lt;&gt;0,_xlfn.STDEV.P(K7,L7),0)</f>
        <v>3.5887943971985026E-3</v>
      </c>
      <c r="T7">
        <f t="shared" si="4"/>
        <v>0.4223230068899787</v>
      </c>
      <c r="U7" s="1">
        <f>IF(F7&lt;&gt;0,_xlfn.STDEV.P(E7,F7),0)</f>
        <v>3.1134020875774049E-3</v>
      </c>
      <c r="V7">
        <f t="shared" si="10"/>
        <v>1.3594608627724436</v>
      </c>
      <c r="W7">
        <f t="shared" si="5"/>
        <v>0.39689742182251819</v>
      </c>
      <c r="X7">
        <f t="shared" si="6"/>
        <v>15.358981068234115</v>
      </c>
      <c r="Y7">
        <f t="shared" si="7"/>
        <v>-15.376569519360682</v>
      </c>
      <c r="Z7">
        <f t="shared" si="8"/>
        <v>15.367775293797399</v>
      </c>
      <c r="AA7">
        <f t="shared" si="9"/>
        <v>4.6077383625186583E-2</v>
      </c>
    </row>
    <row r="8" spans="1:30" x14ac:dyDescent="0.3">
      <c r="A8">
        <v>10.78</v>
      </c>
      <c r="B8">
        <v>19.920000000000002</v>
      </c>
      <c r="C8">
        <v>10.86</v>
      </c>
      <c r="D8">
        <v>20.07</v>
      </c>
      <c r="E8">
        <f t="shared" si="0"/>
        <v>0.54116465863453811</v>
      </c>
      <c r="F8">
        <f>IF(C8/D8 &lt;&gt; 0, C8/D8,0)</f>
        <v>0.54110612855007467</v>
      </c>
      <c r="G8">
        <v>1.25</v>
      </c>
      <c r="H8">
        <v>60.15</v>
      </c>
      <c r="I8">
        <v>1.26</v>
      </c>
      <c r="J8">
        <v>60.09</v>
      </c>
      <c r="K8">
        <f>G8/H8</f>
        <v>2.0781379883624274E-2</v>
      </c>
      <c r="L8">
        <f>IF(NOT(I8/J8 = 0), I8/J8,0)</f>
        <v>2.0968547179231151E-2</v>
      </c>
      <c r="M8">
        <f t="shared" si="2"/>
        <v>2.0874963531427711E-2</v>
      </c>
      <c r="N8">
        <f t="shared" si="3"/>
        <v>9.3583647803438877E-5</v>
      </c>
      <c r="O8">
        <v>63.52</v>
      </c>
      <c r="P8">
        <v>62.29</v>
      </c>
      <c r="Q8">
        <v>15.17</v>
      </c>
      <c r="R8">
        <v>47.48</v>
      </c>
      <c r="S8">
        <f>IF(L8&lt;&gt;0,_xlfn.STDEV.P(K8,L8),0)</f>
        <v>9.3583647803438877E-5</v>
      </c>
      <c r="T8">
        <f t="shared" si="4"/>
        <v>0.54113539359230645</v>
      </c>
      <c r="U8" s="1">
        <f>IF(F8&lt;&gt;0,_xlfn.STDEV.P(E8,F8),0)</f>
        <v>2.9265042231718663E-5</v>
      </c>
      <c r="V8">
        <f t="shared" si="10"/>
        <v>4.54768590898562E-2</v>
      </c>
      <c r="W8">
        <f t="shared" si="5"/>
        <v>0.64108088257916318</v>
      </c>
      <c r="X8">
        <f t="shared" si="6"/>
        <v>2.8226572500662961</v>
      </c>
      <c r="Y8">
        <f t="shared" si="7"/>
        <v>-2.7855214952860856</v>
      </c>
      <c r="Z8">
        <f t="shared" si="8"/>
        <v>2.8040893726761906</v>
      </c>
      <c r="AA8">
        <f t="shared" si="9"/>
        <v>0.11459903499565523</v>
      </c>
    </row>
    <row r="9" spans="1:30" x14ac:dyDescent="0.3">
      <c r="A9">
        <v>10.78</v>
      </c>
      <c r="B9">
        <v>19.920000000000002</v>
      </c>
      <c r="C9">
        <v>10.86</v>
      </c>
      <c r="D9">
        <v>20.07</v>
      </c>
      <c r="E9">
        <f t="shared" si="0"/>
        <v>0.54116465863453811</v>
      </c>
      <c r="F9">
        <f t="shared" si="1"/>
        <v>0.54110612855007467</v>
      </c>
      <c r="G9">
        <v>4.8499999999999996</v>
      </c>
      <c r="H9">
        <v>60.1</v>
      </c>
      <c r="I9">
        <v>0</v>
      </c>
      <c r="J9">
        <v>1</v>
      </c>
      <c r="K9">
        <f>G9/H9</f>
        <v>8.0698835274542427E-2</v>
      </c>
      <c r="L9">
        <f>IF(NOT(I9/J9 = 0), I9/J9,0)</f>
        <v>0</v>
      </c>
      <c r="M9">
        <f t="shared" si="2"/>
        <v>8.0698835274542427E-2</v>
      </c>
      <c r="N9">
        <f t="shared" si="3"/>
        <v>8.0698835274542427E-2</v>
      </c>
      <c r="O9">
        <v>64.260000000000005</v>
      </c>
      <c r="P9">
        <v>60.96</v>
      </c>
      <c r="Q9">
        <v>15.13</v>
      </c>
      <c r="R9">
        <v>37.33</v>
      </c>
      <c r="S9">
        <f>IF(L9&lt;&gt;0,_xlfn.STDEV.P(K9,L9),0)</f>
        <v>0</v>
      </c>
      <c r="T9">
        <f t="shared" si="4"/>
        <v>0.54113539359230645</v>
      </c>
      <c r="U9" s="1">
        <f>IF(F9&lt;&gt;0,_xlfn.STDEV.P(E9,F9),0)</f>
        <v>2.9265042231718663E-5</v>
      </c>
      <c r="V9">
        <f t="shared" si="10"/>
        <v>0.16886231281198003</v>
      </c>
      <c r="W9">
        <f t="shared" si="5"/>
        <v>0.64108095290708544</v>
      </c>
      <c r="X9">
        <f t="shared" si="6"/>
        <v>7.4974866888519118</v>
      </c>
      <c r="Y9">
        <f t="shared" si="7"/>
        <v>-7.4733503532065573</v>
      </c>
      <c r="Z9">
        <f t="shared" si="8"/>
        <v>7.485418521029235</v>
      </c>
      <c r="AA9">
        <f t="shared" si="9"/>
        <v>4.4282588105893798E-2</v>
      </c>
    </row>
    <row r="10" spans="1:30" x14ac:dyDescent="0.3">
      <c r="A10">
        <v>10.78</v>
      </c>
      <c r="B10">
        <v>19.920000000000002</v>
      </c>
      <c r="C10">
        <v>10.86</v>
      </c>
      <c r="D10">
        <v>20.07</v>
      </c>
      <c r="E10">
        <f t="shared" si="0"/>
        <v>0.54116465863453811</v>
      </c>
      <c r="F10">
        <f t="shared" si="1"/>
        <v>0.54110612855007467</v>
      </c>
      <c r="G10">
        <v>7.6</v>
      </c>
      <c r="H10">
        <v>50.04</v>
      </c>
      <c r="I10">
        <v>0</v>
      </c>
      <c r="J10">
        <v>1</v>
      </c>
      <c r="K10">
        <f>G10/H10</f>
        <v>0.1518784972022382</v>
      </c>
      <c r="L10">
        <f>IF(NOT(I10/J10 = 0), I10/J10,0)</f>
        <v>0</v>
      </c>
      <c r="M10">
        <f t="shared" si="2"/>
        <v>0.1518784972022382</v>
      </c>
      <c r="N10">
        <f t="shared" si="3"/>
        <v>0.1518784972022382</v>
      </c>
      <c r="O10">
        <v>64.3</v>
      </c>
      <c r="P10">
        <v>60.19</v>
      </c>
      <c r="Q10">
        <v>15.16</v>
      </c>
      <c r="R10">
        <v>29.45</v>
      </c>
      <c r="S10">
        <f>IF(L10&lt;&gt;0,_xlfn.STDEV.P(K10,L10),0)</f>
        <v>0</v>
      </c>
      <c r="T10">
        <f t="shared" si="4"/>
        <v>0.54113539359230645</v>
      </c>
      <c r="U10" s="1">
        <f>IF(F10&lt;&gt;0,_xlfn.STDEV.P(E10,F10),0)</f>
        <v>2.9265042231718663E-5</v>
      </c>
      <c r="V10">
        <f t="shared" si="10"/>
        <v>0.3178057553956834</v>
      </c>
      <c r="W10">
        <f t="shared" si="5"/>
        <v>0.64108099792262563</v>
      </c>
      <c r="X10">
        <f t="shared" si="6"/>
        <v>9.0828884892086315</v>
      </c>
      <c r="Y10">
        <f t="shared" si="7"/>
        <v>-9.3077181671754268</v>
      </c>
      <c r="Z10">
        <f t="shared" si="8"/>
        <v>9.1953033281920291</v>
      </c>
      <c r="AA10">
        <f t="shared" si="9"/>
        <v>3.890744470514293E-2</v>
      </c>
    </row>
    <row r="11" spans="1:30" x14ac:dyDescent="0.3">
      <c r="A11">
        <v>10.78</v>
      </c>
      <c r="B11">
        <v>19.920000000000002</v>
      </c>
      <c r="C11">
        <v>10.86</v>
      </c>
      <c r="D11">
        <v>20.07</v>
      </c>
      <c r="E11">
        <f t="shared" si="0"/>
        <v>0.54116465863453811</v>
      </c>
      <c r="F11">
        <f t="shared" si="1"/>
        <v>0.54110612855007467</v>
      </c>
      <c r="G11">
        <v>10.029999999999999</v>
      </c>
      <c r="H11">
        <v>40.159999999999997</v>
      </c>
      <c r="I11">
        <v>0</v>
      </c>
      <c r="J11">
        <v>1</v>
      </c>
      <c r="K11">
        <f>G11/H11</f>
        <v>0.24975099601593626</v>
      </c>
      <c r="L11">
        <f>IF(NOT(I11/J11 = 0), I11/J11,0)</f>
        <v>0</v>
      </c>
      <c r="M11">
        <f t="shared" si="2"/>
        <v>0.24975099601593626</v>
      </c>
      <c r="N11">
        <f t="shared" si="3"/>
        <v>0.24975099601593626</v>
      </c>
      <c r="O11">
        <v>63.58</v>
      </c>
      <c r="P11">
        <v>57.67</v>
      </c>
      <c r="Q11">
        <v>14.99</v>
      </c>
      <c r="R11">
        <v>28.27</v>
      </c>
      <c r="S11">
        <f>IF(L11&lt;&gt;0,_xlfn.STDEV.P(K11,L11),0)</f>
        <v>0</v>
      </c>
      <c r="T11">
        <f t="shared" si="4"/>
        <v>0.54113539359230645</v>
      </c>
      <c r="U11" s="1">
        <f>IF(F11&lt;&gt;0,_xlfn.STDEV.P(E11,F11),0)</f>
        <v>2.9265042231718663E-5</v>
      </c>
      <c r="V11">
        <f t="shared" si="10"/>
        <v>0.52260395916334657</v>
      </c>
      <c r="W11">
        <f t="shared" si="5"/>
        <v>0.64108113319199511</v>
      </c>
      <c r="X11">
        <f t="shared" si="6"/>
        <v>13.880361155378484</v>
      </c>
      <c r="Y11">
        <f t="shared" si="7"/>
        <v>-13.384091087106263</v>
      </c>
      <c r="Z11">
        <f t="shared" si="8"/>
        <v>13.632226121242374</v>
      </c>
      <c r="AA11">
        <f t="shared" si="9"/>
        <v>3.033632665794132E-2</v>
      </c>
    </row>
    <row r="12" spans="1:30" x14ac:dyDescent="0.3">
      <c r="A12">
        <v>10.78</v>
      </c>
      <c r="B12">
        <v>19.920000000000002</v>
      </c>
      <c r="C12">
        <v>10.86</v>
      </c>
      <c r="D12">
        <v>20.07</v>
      </c>
      <c r="E12">
        <f t="shared" si="0"/>
        <v>0.54116465863453811</v>
      </c>
      <c r="F12">
        <f t="shared" si="1"/>
        <v>0.54110612855007467</v>
      </c>
      <c r="G12">
        <v>7.18</v>
      </c>
      <c r="H12">
        <v>20.18</v>
      </c>
      <c r="I12">
        <v>0</v>
      </c>
      <c r="J12">
        <v>1</v>
      </c>
      <c r="K12">
        <f>G12/H12</f>
        <v>0.35579781962338947</v>
      </c>
      <c r="L12">
        <f>IF(NOT(I12/J12 = 0), I12/J12,0)</f>
        <v>0</v>
      </c>
      <c r="M12">
        <f t="shared" si="2"/>
        <v>0.35579781962338947</v>
      </c>
      <c r="N12">
        <f t="shared" si="3"/>
        <v>0.35579781962338947</v>
      </c>
      <c r="O12">
        <v>62.74</v>
      </c>
      <c r="P12">
        <v>56.07</v>
      </c>
      <c r="Q12">
        <v>14.96</v>
      </c>
      <c r="R12">
        <v>25.5</v>
      </c>
      <c r="S12">
        <f>IF(L12&lt;&gt;0,_xlfn.STDEV.P(K12,L12),0)</f>
        <v>0</v>
      </c>
      <c r="T12">
        <f t="shared" si="4"/>
        <v>0.54113539359230645</v>
      </c>
      <c r="U12" s="1">
        <f>IF(F12&lt;&gt;0,_xlfn.STDEV.P(E12,F12),0)</f>
        <v>2.9265042231718663E-5</v>
      </c>
      <c r="V12">
        <f t="shared" si="10"/>
        <v>0.74450693756194242</v>
      </c>
      <c r="W12">
        <f t="shared" si="5"/>
        <v>0.64108120489766096</v>
      </c>
      <c r="X12">
        <f t="shared" si="6"/>
        <v>15.694206243805745</v>
      </c>
      <c r="Y12">
        <f t="shared" si="7"/>
        <v>-15.105226319965965</v>
      </c>
      <c r="Z12">
        <f t="shared" si="8"/>
        <v>15.399716281885855</v>
      </c>
      <c r="AA12">
        <f t="shared" si="9"/>
        <v>3.1899433418692669E-2</v>
      </c>
    </row>
    <row r="13" spans="1:30" x14ac:dyDescent="0.3">
      <c r="A13">
        <v>10.78</v>
      </c>
      <c r="B13">
        <v>19.920000000000002</v>
      </c>
      <c r="C13">
        <v>10.86</v>
      </c>
      <c r="D13">
        <v>20.07</v>
      </c>
      <c r="E13">
        <f t="shared" si="0"/>
        <v>0.54116465863453811</v>
      </c>
      <c r="F13">
        <f t="shared" si="1"/>
        <v>0.54110612855007467</v>
      </c>
      <c r="G13">
        <v>9.48</v>
      </c>
      <c r="H13">
        <v>20.100000000000001</v>
      </c>
      <c r="I13">
        <v>0</v>
      </c>
      <c r="J13">
        <v>1</v>
      </c>
      <c r="K13">
        <f>G13/H13</f>
        <v>0.4716417910447761</v>
      </c>
      <c r="L13">
        <f>IF(NOT(I13/J13 = 0), I13/J13,0)</f>
        <v>0</v>
      </c>
      <c r="M13">
        <f t="shared" si="2"/>
        <v>0.4716417910447761</v>
      </c>
      <c r="N13">
        <f t="shared" si="3"/>
        <v>0.4716417910447761</v>
      </c>
      <c r="O13">
        <v>62</v>
      </c>
      <c r="P13">
        <v>54.66</v>
      </c>
      <c r="Q13">
        <v>14.93</v>
      </c>
      <c r="R13">
        <v>23.61</v>
      </c>
      <c r="S13">
        <f>IF(L13&lt;&gt;0,_xlfn.STDEV.P(K13,L13),0)</f>
        <v>0</v>
      </c>
      <c r="T13">
        <f t="shared" si="4"/>
        <v>0.54113539359230645</v>
      </c>
      <c r="U13" s="1">
        <f>IF(F13&lt;&gt;0,_xlfn.STDEV.P(E13,F13),0)</f>
        <v>2.9265042231718663E-5</v>
      </c>
      <c r="V13">
        <f t="shared" si="10"/>
        <v>0.98691044776119385</v>
      </c>
      <c r="W13">
        <f t="shared" si="5"/>
        <v>0.64108127529758285</v>
      </c>
      <c r="X13">
        <f t="shared" si="6"/>
        <v>17.132765373134326</v>
      </c>
      <c r="Y13">
        <f t="shared" si="7"/>
        <v>-16.622542906829118</v>
      </c>
      <c r="Z13">
        <f t="shared" si="8"/>
        <v>16.877654139981722</v>
      </c>
      <c r="AA13">
        <f t="shared" si="9"/>
        <v>3.4864165131614021E-2</v>
      </c>
    </row>
    <row r="14" spans="1:30" x14ac:dyDescent="0.3">
      <c r="A14">
        <v>12.06</v>
      </c>
      <c r="B14">
        <v>20.07</v>
      </c>
      <c r="C14">
        <v>0</v>
      </c>
      <c r="D14">
        <v>0</v>
      </c>
      <c r="E14">
        <f t="shared" si="0"/>
        <v>0.60089686098654704</v>
      </c>
      <c r="F14">
        <v>0</v>
      </c>
      <c r="G14">
        <v>0.83</v>
      </c>
      <c r="H14">
        <v>30.07</v>
      </c>
      <c r="I14">
        <v>0</v>
      </c>
      <c r="J14">
        <v>1</v>
      </c>
      <c r="K14">
        <f>G14/H14</f>
        <v>2.760226139008979E-2</v>
      </c>
      <c r="L14">
        <f>IF(NOT(I14/J14 = 0), I14/J14,0)</f>
        <v>0</v>
      </c>
      <c r="M14">
        <f t="shared" si="2"/>
        <v>2.760226139008979E-2</v>
      </c>
      <c r="N14">
        <f t="shared" si="3"/>
        <v>2.760226139008979E-2</v>
      </c>
      <c r="O14">
        <v>63.38</v>
      </c>
      <c r="P14">
        <v>61.98</v>
      </c>
      <c r="Q14">
        <v>15.26</v>
      </c>
      <c r="R14">
        <v>48.06</v>
      </c>
      <c r="S14">
        <f>IF(L14&lt;&gt;0,_xlfn.STDEV.P(K14,L14),0)</f>
        <v>0</v>
      </c>
      <c r="T14">
        <f t="shared" si="4"/>
        <v>0.60089686098654704</v>
      </c>
      <c r="U14" s="1">
        <f>IF(F14&lt;&gt;0,_xlfn.STDEV.P(E14,F14),0)</f>
        <v>0</v>
      </c>
      <c r="V14">
        <f t="shared" si="10"/>
        <v>5.7757731958762881E-2</v>
      </c>
      <c r="W14">
        <f t="shared" si="5"/>
        <v>0.79049805973375686</v>
      </c>
      <c r="X14">
        <f t="shared" si="6"/>
        <v>3.7889072164948456</v>
      </c>
      <c r="Y14">
        <f t="shared" si="7"/>
        <v>-3.5206547085201931</v>
      </c>
      <c r="Z14">
        <f t="shared" si="8"/>
        <v>3.6547809625075196</v>
      </c>
      <c r="AA14">
        <f t="shared" si="9"/>
        <v>0.10843403384203977</v>
      </c>
    </row>
    <row r="15" spans="1:30" x14ac:dyDescent="0.3">
      <c r="A15">
        <v>12.06</v>
      </c>
      <c r="B15">
        <v>20.07</v>
      </c>
      <c r="C15">
        <v>0</v>
      </c>
      <c r="D15">
        <v>0</v>
      </c>
      <c r="E15">
        <f t="shared" si="0"/>
        <v>0.60089686098654704</v>
      </c>
      <c r="F15">
        <v>0</v>
      </c>
      <c r="G15">
        <v>2.56</v>
      </c>
      <c r="H15">
        <v>30.13</v>
      </c>
      <c r="I15">
        <v>0</v>
      </c>
      <c r="J15">
        <v>1</v>
      </c>
      <c r="K15">
        <f>G15/H15</f>
        <v>8.4965151012280124E-2</v>
      </c>
      <c r="L15">
        <f>IF(NOT(I15/J15 = 0), I15/J15,0)</f>
        <v>0</v>
      </c>
      <c r="M15">
        <f t="shared" si="2"/>
        <v>8.4965151012280124E-2</v>
      </c>
      <c r="N15">
        <f t="shared" si="3"/>
        <v>8.4965151012280124E-2</v>
      </c>
      <c r="O15">
        <v>64.11</v>
      </c>
      <c r="P15">
        <v>60.11</v>
      </c>
      <c r="Q15">
        <v>15.11</v>
      </c>
      <c r="R15">
        <v>38.24</v>
      </c>
      <c r="S15">
        <f>IF(L15&lt;&gt;0,_xlfn.STDEV.P(K15,L15),0)</f>
        <v>0</v>
      </c>
      <c r="T15">
        <f t="shared" si="4"/>
        <v>0.60089686098654704</v>
      </c>
      <c r="U15" s="1">
        <f>IF(F15&lt;&gt;0,_xlfn.STDEV.P(E15,F15),0)</f>
        <v>0</v>
      </c>
      <c r="V15">
        <f t="shared" si="10"/>
        <v>0.17778957849319615</v>
      </c>
      <c r="W15">
        <f t="shared" si="5"/>
        <v>0.79049805973375686</v>
      </c>
      <c r="X15">
        <f t="shared" si="6"/>
        <v>8.2245459010952544</v>
      </c>
      <c r="Y15">
        <f t="shared" si="7"/>
        <v>-10.059013452914797</v>
      </c>
      <c r="Z15">
        <f t="shared" si="8"/>
        <v>9.1417796770050259</v>
      </c>
      <c r="AA15">
        <f t="shared" si="9"/>
        <v>4.4315474208014537E-2</v>
      </c>
    </row>
    <row r="16" spans="1:30" x14ac:dyDescent="0.3">
      <c r="A16">
        <v>12.06</v>
      </c>
      <c r="B16">
        <v>20.07</v>
      </c>
      <c r="C16">
        <v>0</v>
      </c>
      <c r="D16">
        <v>0</v>
      </c>
      <c r="E16">
        <f t="shared" si="0"/>
        <v>0.60089686098654704</v>
      </c>
      <c r="F16">
        <v>0</v>
      </c>
      <c r="G16">
        <v>4.1900000000000004</v>
      </c>
      <c r="H16">
        <v>29.92</v>
      </c>
      <c r="I16">
        <v>0</v>
      </c>
      <c r="J16">
        <v>1</v>
      </c>
      <c r="K16">
        <f>G16/H16</f>
        <v>0.14004010695187166</v>
      </c>
      <c r="L16">
        <f>IF(NOT(I16/J16 = 0), I16/J16,0)</f>
        <v>0</v>
      </c>
      <c r="M16">
        <f t="shared" si="2"/>
        <v>0.14004010695187166</v>
      </c>
      <c r="N16">
        <f t="shared" si="3"/>
        <v>0.14004010695187166</v>
      </c>
      <c r="O16">
        <v>64.08</v>
      </c>
      <c r="P16">
        <v>60.11</v>
      </c>
      <c r="Q16">
        <v>15.12</v>
      </c>
      <c r="R16">
        <v>32.74</v>
      </c>
      <c r="S16">
        <f>IF(L16&lt;&gt;0,_xlfn.STDEV.P(K16,L16),0)</f>
        <v>0</v>
      </c>
      <c r="T16">
        <f t="shared" si="4"/>
        <v>0.60089686098654704</v>
      </c>
      <c r="U16" s="1">
        <f>IF(F16&lt;&gt;0,_xlfn.STDEV.P(E16,F16),0)</f>
        <v>0</v>
      </c>
      <c r="V16">
        <f t="shared" si="10"/>
        <v>0.29303392379679144</v>
      </c>
      <c r="W16">
        <f t="shared" si="5"/>
        <v>0.79049805973375686</v>
      </c>
      <c r="X16">
        <f t="shared" si="6"/>
        <v>10.326515474598933</v>
      </c>
      <c r="Y16">
        <f t="shared" si="7"/>
        <v>-9.9835708520179338</v>
      </c>
      <c r="Z16">
        <f t="shared" si="8"/>
        <v>10.155043163308434</v>
      </c>
      <c r="AA16">
        <f t="shared" si="9"/>
        <v>4.1509597015027933E-2</v>
      </c>
    </row>
    <row r="17" spans="1:32" x14ac:dyDescent="0.3">
      <c r="A17">
        <v>12.06</v>
      </c>
      <c r="B17">
        <v>20.07</v>
      </c>
      <c r="C17">
        <v>0</v>
      </c>
      <c r="D17">
        <v>0</v>
      </c>
      <c r="E17">
        <f t="shared" si="0"/>
        <v>0.60089686098654704</v>
      </c>
      <c r="F17">
        <v>0</v>
      </c>
      <c r="G17">
        <v>6.56</v>
      </c>
      <c r="H17">
        <v>25.07</v>
      </c>
      <c r="I17">
        <v>0</v>
      </c>
      <c r="J17">
        <v>1</v>
      </c>
      <c r="K17">
        <f>G17/H17</f>
        <v>0.26166733147187871</v>
      </c>
      <c r="L17">
        <f>IF(NOT(I17/J17 = 0), I17/J17,0)</f>
        <v>0</v>
      </c>
      <c r="M17">
        <f t="shared" si="2"/>
        <v>0.26166733147187871</v>
      </c>
      <c r="N17">
        <f t="shared" si="3"/>
        <v>0.26166733147187871</v>
      </c>
      <c r="O17">
        <v>63.75</v>
      </c>
      <c r="P17">
        <v>58.27</v>
      </c>
      <c r="Q17">
        <v>15.17</v>
      </c>
      <c r="R17">
        <v>28.52</v>
      </c>
      <c r="S17">
        <f>IF(L17&lt;&gt;0,_xlfn.STDEV.P(K17,L17),0)</f>
        <v>0</v>
      </c>
      <c r="T17">
        <f t="shared" si="4"/>
        <v>0.60089686098654704</v>
      </c>
      <c r="U17" s="1">
        <f>IF(F17&lt;&gt;0,_xlfn.STDEV.P(E17,F17),0)</f>
        <v>0</v>
      </c>
      <c r="V17">
        <f t="shared" si="10"/>
        <v>0.54753889110490617</v>
      </c>
      <c r="W17">
        <f t="shared" si="5"/>
        <v>0.79049805973375686</v>
      </c>
      <c r="X17">
        <f t="shared" si="6"/>
        <v>14.619288392500994</v>
      </c>
      <c r="Y17">
        <f t="shared" si="7"/>
        <v>-13.780848430493263</v>
      </c>
      <c r="Z17">
        <f t="shared" si="8"/>
        <v>14.200068411497128</v>
      </c>
      <c r="AA17">
        <f t="shared" si="9"/>
        <v>3.3859201617420835E-2</v>
      </c>
    </row>
    <row r="18" spans="1:32" x14ac:dyDescent="0.3">
      <c r="A18">
        <v>12.06</v>
      </c>
      <c r="B18">
        <v>20.07</v>
      </c>
      <c r="C18">
        <v>0</v>
      </c>
      <c r="D18">
        <v>0</v>
      </c>
      <c r="E18">
        <f t="shared" si="0"/>
        <v>0.60089686098654704</v>
      </c>
      <c r="F18">
        <v>0</v>
      </c>
      <c r="G18">
        <v>6.89</v>
      </c>
      <c r="H18">
        <v>20.170000000000002</v>
      </c>
      <c r="I18">
        <v>0</v>
      </c>
      <c r="J18">
        <v>1</v>
      </c>
      <c r="K18">
        <f>G18/H18</f>
        <v>0.34159643034209219</v>
      </c>
      <c r="L18">
        <f>IF(NOT(I18/J18 = 0), I18/J18,0)</f>
        <v>0</v>
      </c>
      <c r="M18">
        <f t="shared" si="2"/>
        <v>0.34159643034209219</v>
      </c>
      <c r="N18">
        <f t="shared" si="3"/>
        <v>0.34159643034209219</v>
      </c>
      <c r="O18">
        <v>63.02</v>
      </c>
      <c r="P18">
        <v>57</v>
      </c>
      <c r="Q18">
        <v>15.14</v>
      </c>
      <c r="R18">
        <v>26.42</v>
      </c>
      <c r="S18">
        <f>IF(L18&lt;&gt;0,_xlfn.STDEV.P(K18,L18),0)</f>
        <v>0</v>
      </c>
      <c r="T18">
        <f t="shared" si="4"/>
        <v>0.60089686098654704</v>
      </c>
      <c r="U18" s="1">
        <f>IF(F18&lt;&gt;0,_xlfn.STDEV.P(E18,F18),0)</f>
        <v>0</v>
      </c>
      <c r="V18">
        <f t="shared" si="10"/>
        <v>0.71479053049082786</v>
      </c>
      <c r="W18">
        <f t="shared" si="5"/>
        <v>0.79049805973375686</v>
      </c>
      <c r="X18">
        <f t="shared" si="6"/>
        <v>16.125674367873078</v>
      </c>
      <c r="Y18">
        <f t="shared" si="7"/>
        <v>-15.138815246636776</v>
      </c>
      <c r="Z18">
        <f t="shared" si="8"/>
        <v>15.632244807254928</v>
      </c>
      <c r="AA18">
        <f t="shared" si="9"/>
        <v>3.4088038680812283E-2</v>
      </c>
    </row>
    <row r="19" spans="1:32" x14ac:dyDescent="0.3">
      <c r="A19">
        <v>12.06</v>
      </c>
      <c r="B19">
        <v>20.07</v>
      </c>
      <c r="C19">
        <v>0</v>
      </c>
      <c r="D19">
        <v>0</v>
      </c>
      <c r="E19">
        <f t="shared" si="0"/>
        <v>0.60089686098654704</v>
      </c>
      <c r="F19">
        <v>0</v>
      </c>
      <c r="G19">
        <v>7.42</v>
      </c>
      <c r="H19">
        <v>15.21</v>
      </c>
      <c r="I19">
        <v>7.28</v>
      </c>
      <c r="J19">
        <v>15.1</v>
      </c>
      <c r="K19">
        <f>G19/H19</f>
        <v>0.48783694937541089</v>
      </c>
      <c r="L19">
        <f>IF(NOT(I19/J19 = 0), I19/J19,0)</f>
        <v>0.48211920529801328</v>
      </c>
      <c r="M19">
        <f t="shared" si="2"/>
        <v>0.48497807733671205</v>
      </c>
      <c r="N19">
        <f t="shared" si="3"/>
        <v>2.8588720386988065E-3</v>
      </c>
      <c r="O19">
        <v>62.1</v>
      </c>
      <c r="P19">
        <v>55.28</v>
      </c>
      <c r="Q19">
        <v>15.16</v>
      </c>
      <c r="R19">
        <v>23.86</v>
      </c>
      <c r="S19">
        <f>IF(L19&lt;&gt;0,_xlfn.STDEV.P(K19,L19),0)</f>
        <v>2.8588720386988065E-3</v>
      </c>
      <c r="T19">
        <f t="shared" si="4"/>
        <v>0.60089686098654704</v>
      </c>
      <c r="U19" s="1">
        <f>IF(F19&lt;&gt;0,_xlfn.STDEV.P(E19,F19),0)</f>
        <v>0</v>
      </c>
      <c r="V19">
        <f t="shared" si="10"/>
        <v>1.0201409389459364</v>
      </c>
      <c r="W19">
        <f t="shared" si="5"/>
        <v>0.79049805973375686</v>
      </c>
      <c r="X19">
        <f t="shared" si="6"/>
        <v>17.657809306791016</v>
      </c>
      <c r="Y19">
        <f t="shared" si="7"/>
        <v>-17.150617937219728</v>
      </c>
      <c r="Z19">
        <f t="shared" si="8"/>
        <v>17.404213622005372</v>
      </c>
      <c r="AA19">
        <f t="shared" si="9"/>
        <v>3.7076408549061489E-2</v>
      </c>
    </row>
    <row r="20" spans="1:32" x14ac:dyDescent="0.3">
      <c r="A20">
        <v>10.039999999999999</v>
      </c>
      <c r="B20">
        <v>15</v>
      </c>
      <c r="C20">
        <v>0</v>
      </c>
      <c r="D20">
        <v>0</v>
      </c>
      <c r="E20">
        <f t="shared" si="0"/>
        <v>0.66933333333333322</v>
      </c>
      <c r="F20">
        <v>0</v>
      </c>
      <c r="G20">
        <v>0.51</v>
      </c>
      <c r="H20">
        <v>20.27</v>
      </c>
      <c r="I20">
        <v>0.51</v>
      </c>
      <c r="J20">
        <v>20.02</v>
      </c>
      <c r="K20">
        <f>G20/H20</f>
        <v>2.5160335471139616E-2</v>
      </c>
      <c r="L20">
        <f>IF(NOT(I20/J20 = 0), I20/J20,0)</f>
        <v>2.5474525474525476E-2</v>
      </c>
      <c r="M20">
        <f t="shared" si="2"/>
        <v>2.5317430472832546E-2</v>
      </c>
      <c r="N20">
        <f t="shared" si="3"/>
        <v>1.5709500169292998E-4</v>
      </c>
      <c r="O20">
        <v>58.49</v>
      </c>
      <c r="P20">
        <v>57.57</v>
      </c>
      <c r="Q20">
        <v>15.61</v>
      </c>
      <c r="R20">
        <v>39.950000000000003</v>
      </c>
      <c r="S20">
        <f>IF(L20&lt;&gt;0,_xlfn.STDEV.P(K20,L20),0)</f>
        <v>1.5709500169292998E-4</v>
      </c>
      <c r="T20">
        <f t="shared" si="4"/>
        <v>0.66933333333333322</v>
      </c>
      <c r="U20" s="1">
        <f>IF(F20&lt;&gt;0,_xlfn.STDEV.P(E20,F20),0)</f>
        <v>0</v>
      </c>
      <c r="V20">
        <f t="shared" si="10"/>
        <v>5.5340781443709033E-2</v>
      </c>
      <c r="W20">
        <f t="shared" si="5"/>
        <v>0.98081216819999961</v>
      </c>
      <c r="X20">
        <f t="shared" si="6"/>
        <v>2.5789068885110944</v>
      </c>
      <c r="Y20">
        <f t="shared" si="7"/>
        <v>-2.5770672000000041</v>
      </c>
      <c r="Z20">
        <f t="shared" si="8"/>
        <v>2.5779870442555493</v>
      </c>
      <c r="AA20">
        <f t="shared" si="9"/>
        <v>0.19053086165847263</v>
      </c>
    </row>
    <row r="21" spans="1:32" x14ac:dyDescent="0.3">
      <c r="A21">
        <v>10.039999999999999</v>
      </c>
      <c r="B21">
        <v>15</v>
      </c>
      <c r="C21">
        <v>0</v>
      </c>
      <c r="D21">
        <v>0</v>
      </c>
      <c r="E21">
        <f t="shared" si="0"/>
        <v>0.66933333333333322</v>
      </c>
      <c r="F21">
        <v>0</v>
      </c>
      <c r="G21">
        <v>1.88</v>
      </c>
      <c r="H21">
        <v>20.13</v>
      </c>
      <c r="I21">
        <v>0</v>
      </c>
      <c r="J21">
        <v>1</v>
      </c>
      <c r="K21">
        <f>G21/H21</f>
        <v>9.3392945851962242E-2</v>
      </c>
      <c r="L21">
        <f>IF(NOT(I21/J21 = 0), I21/J21,0)</f>
        <v>0</v>
      </c>
      <c r="M21">
        <f t="shared" si="2"/>
        <v>9.3392945851962242E-2</v>
      </c>
      <c r="N21">
        <f t="shared" si="3"/>
        <v>9.3392945851962242E-2</v>
      </c>
      <c r="O21">
        <v>57.61</v>
      </c>
      <c r="P21">
        <v>55.1</v>
      </c>
      <c r="Q21">
        <v>15.33</v>
      </c>
      <c r="R21">
        <v>33.58</v>
      </c>
      <c r="S21">
        <f>IF(L21&lt;&gt;0,_xlfn.STDEV.P(K21,L21),0)</f>
        <v>0</v>
      </c>
      <c r="T21">
        <f t="shared" si="4"/>
        <v>0.66933333333333322</v>
      </c>
      <c r="U21" s="1">
        <f>IF(F21&lt;&gt;0,_xlfn.STDEV.P(E21,F21),0)</f>
        <v>0</v>
      </c>
      <c r="V21">
        <f t="shared" si="10"/>
        <v>0.19542473919523098</v>
      </c>
      <c r="W21">
        <f t="shared" si="5"/>
        <v>0.98081216819999961</v>
      </c>
      <c r="X21">
        <f t="shared" si="6"/>
        <v>7.133002980625931</v>
      </c>
      <c r="Y21">
        <f t="shared" si="7"/>
        <v>-7.0309115999999925</v>
      </c>
      <c r="Z21">
        <f t="shared" si="8"/>
        <v>7.0819572903129622</v>
      </c>
      <c r="AA21">
        <f t="shared" si="9"/>
        <v>7.0608422487672323E-2</v>
      </c>
      <c r="AE21" t="s">
        <v>18</v>
      </c>
      <c r="AF21">
        <v>4.1849999999999996</v>
      </c>
    </row>
    <row r="22" spans="1:32" x14ac:dyDescent="0.3">
      <c r="A22">
        <v>10.039999999999999</v>
      </c>
      <c r="B22">
        <v>15</v>
      </c>
      <c r="C22">
        <v>0</v>
      </c>
      <c r="D22">
        <v>0</v>
      </c>
      <c r="E22">
        <f t="shared" si="0"/>
        <v>0.66933333333333322</v>
      </c>
      <c r="F22">
        <v>0</v>
      </c>
      <c r="G22">
        <v>2.81</v>
      </c>
      <c r="H22">
        <v>20.03</v>
      </c>
      <c r="I22">
        <v>0</v>
      </c>
      <c r="J22">
        <v>1</v>
      </c>
      <c r="K22">
        <f>G22/H22</f>
        <v>0.1402895656515227</v>
      </c>
      <c r="L22">
        <f>IF(NOT(I22/J22 = 0), I22/J22,0)</f>
        <v>0</v>
      </c>
      <c r="M22">
        <f t="shared" si="2"/>
        <v>0.1402895656515227</v>
      </c>
      <c r="N22">
        <f t="shared" si="3"/>
        <v>0.1402895656515227</v>
      </c>
      <c r="O22">
        <v>57.61</v>
      </c>
      <c r="P22">
        <v>54.37</v>
      </c>
      <c r="Q22">
        <v>15.28</v>
      </c>
      <c r="R22">
        <v>30.58</v>
      </c>
      <c r="S22">
        <f>IF(L22&lt;&gt;0,_xlfn.STDEV.P(K22,L22),0)</f>
        <v>0</v>
      </c>
      <c r="T22">
        <f t="shared" si="4"/>
        <v>0.66933333333333322</v>
      </c>
      <c r="U22" s="1">
        <f>IF(F22&lt;&gt;0,_xlfn.STDEV.P(E22,F22),0)</f>
        <v>0</v>
      </c>
      <c r="V22">
        <f t="shared" si="10"/>
        <v>0.29355591612581122</v>
      </c>
      <c r="W22">
        <f t="shared" si="5"/>
        <v>0.98081216819999961</v>
      </c>
      <c r="X22">
        <f t="shared" si="6"/>
        <v>8.9828110334498223</v>
      </c>
      <c r="Y22">
        <f t="shared" si="7"/>
        <v>-9.0757584000000033</v>
      </c>
      <c r="Z22">
        <f t="shared" si="8"/>
        <v>9.0292847167249128</v>
      </c>
      <c r="AA22">
        <f t="shared" si="9"/>
        <v>5.6693336814566619E-2</v>
      </c>
    </row>
    <row r="23" spans="1:32" x14ac:dyDescent="0.3">
      <c r="A23">
        <v>10.039999999999999</v>
      </c>
      <c r="B23">
        <v>15</v>
      </c>
      <c r="C23">
        <v>0</v>
      </c>
      <c r="D23">
        <v>0</v>
      </c>
      <c r="E23">
        <f t="shared" si="0"/>
        <v>0.66933333333333322</v>
      </c>
      <c r="F23">
        <v>0</v>
      </c>
      <c r="G23">
        <v>3.84</v>
      </c>
      <c r="H23">
        <v>15.15</v>
      </c>
      <c r="I23">
        <v>0</v>
      </c>
      <c r="J23">
        <v>1</v>
      </c>
      <c r="K23">
        <f>G23/H23</f>
        <v>0.25346534653465347</v>
      </c>
      <c r="L23">
        <f>IF(NOT(I23/J23 = 0), I23/J23,0)</f>
        <v>0</v>
      </c>
      <c r="M23">
        <f t="shared" si="2"/>
        <v>0.25346534653465347</v>
      </c>
      <c r="N23">
        <f t="shared" si="3"/>
        <v>0.25346534653465347</v>
      </c>
      <c r="O23">
        <v>57.73</v>
      </c>
      <c r="P23">
        <v>53.53</v>
      </c>
      <c r="Q23">
        <v>15.28</v>
      </c>
      <c r="R23">
        <v>26.82</v>
      </c>
      <c r="S23">
        <f>IF(L23&lt;&gt;0,_xlfn.STDEV.P(K23,L23),0)</f>
        <v>0</v>
      </c>
      <c r="T23">
        <f t="shared" si="4"/>
        <v>0.66933333333333322</v>
      </c>
      <c r="U23" s="1">
        <f>IF(F23&lt;&gt;0,_xlfn.STDEV.P(E23,F23),0)</f>
        <v>0</v>
      </c>
      <c r="V23">
        <f t="shared" si="10"/>
        <v>0.53037623762376229</v>
      </c>
      <c r="W23">
        <f t="shared" si="5"/>
        <v>0.98081216819999961</v>
      </c>
      <c r="X23">
        <f t="shared" si="6"/>
        <v>12.241083564356435</v>
      </c>
      <c r="Y23">
        <f t="shared" si="7"/>
        <v>-11.764871999999984</v>
      </c>
      <c r="Z23">
        <f t="shared" si="8"/>
        <v>12.00297778217821</v>
      </c>
      <c r="AA23">
        <f t="shared" si="9"/>
        <v>4.6448049132019026E-2</v>
      </c>
    </row>
    <row r="24" spans="1:32" x14ac:dyDescent="0.3">
      <c r="A24">
        <v>10.039999999999999</v>
      </c>
      <c r="B24">
        <v>15</v>
      </c>
      <c r="C24">
        <v>0</v>
      </c>
      <c r="D24">
        <v>0</v>
      </c>
      <c r="E24">
        <f t="shared" si="0"/>
        <v>0.66933333333333322</v>
      </c>
      <c r="F24">
        <v>0</v>
      </c>
      <c r="G24">
        <v>6.02</v>
      </c>
      <c r="H24">
        <v>15.12</v>
      </c>
      <c r="I24">
        <v>0</v>
      </c>
      <c r="J24">
        <v>1</v>
      </c>
      <c r="K24">
        <f>G24/H24</f>
        <v>0.39814814814814814</v>
      </c>
      <c r="L24">
        <f>IF(NOT(I24/J24 = 0), I24/J24,0)</f>
        <v>0</v>
      </c>
      <c r="M24">
        <f t="shared" si="2"/>
        <v>0.39814814814814814</v>
      </c>
      <c r="N24">
        <f t="shared" si="3"/>
        <v>0.39814814814814814</v>
      </c>
      <c r="O24">
        <v>58.35</v>
      </c>
      <c r="P24">
        <v>53.13</v>
      </c>
      <c r="Q24">
        <v>15.19</v>
      </c>
      <c r="R24">
        <v>23.5</v>
      </c>
      <c r="S24">
        <f>IF(L24&lt;&gt;0,_xlfn.STDEV.P(K24,L24),0)</f>
        <v>0</v>
      </c>
      <c r="T24">
        <f t="shared" si="4"/>
        <v>0.66933333333333322</v>
      </c>
      <c r="U24" s="1">
        <f>IF(F24&lt;&gt;0,_xlfn.STDEV.P(E24,F24),0)</f>
        <v>0</v>
      </c>
      <c r="V24">
        <f t="shared" si="10"/>
        <v>0.83312499999999989</v>
      </c>
      <c r="W24">
        <f t="shared" si="5"/>
        <v>0.98081216819999961</v>
      </c>
      <c r="X24">
        <f t="shared" si="6"/>
        <v>13.846537499999998</v>
      </c>
      <c r="Y24">
        <f t="shared" si="7"/>
        <v>-14.622055199999993</v>
      </c>
      <c r="Z24">
        <f t="shared" si="8"/>
        <v>14.234296349999996</v>
      </c>
      <c r="AA24">
        <f t="shared" si="9"/>
        <v>4.520390347126426E-2</v>
      </c>
    </row>
    <row r="25" spans="1:32" x14ac:dyDescent="0.3">
      <c r="A25">
        <v>10.039999999999999</v>
      </c>
      <c r="B25">
        <v>15</v>
      </c>
      <c r="C25">
        <v>0</v>
      </c>
      <c r="D25">
        <v>0</v>
      </c>
      <c r="E25">
        <f t="shared" si="0"/>
        <v>0.66933333333333322</v>
      </c>
      <c r="F25">
        <v>0</v>
      </c>
      <c r="G25">
        <v>7.42</v>
      </c>
      <c r="H25">
        <v>15.21</v>
      </c>
      <c r="I25">
        <v>7.28</v>
      </c>
      <c r="J25">
        <v>15.1</v>
      </c>
      <c r="K25">
        <f>G25/H25</f>
        <v>0.48783694937541089</v>
      </c>
      <c r="L25">
        <f>IF(NOT(I25/J25 = 0), I25/J25,0)</f>
        <v>0.48211920529801328</v>
      </c>
      <c r="M25">
        <f t="shared" si="2"/>
        <v>0.48497807733671205</v>
      </c>
      <c r="N25">
        <f t="shared" si="3"/>
        <v>2.8588720386988065E-3</v>
      </c>
      <c r="O25">
        <v>60.01</v>
      </c>
      <c r="P25">
        <v>54.05</v>
      </c>
      <c r="Q25">
        <v>15.18</v>
      </c>
      <c r="R25">
        <v>23.96</v>
      </c>
      <c r="S25">
        <f>IF(L25&lt;&gt;0,_xlfn.STDEV.P(K25,L25),0)</f>
        <v>2.8588720386988065E-3</v>
      </c>
      <c r="T25">
        <f t="shared" si="4"/>
        <v>0.66933333333333322</v>
      </c>
      <c r="U25" s="1">
        <f>IF(F25&lt;&gt;0,_xlfn.STDEV.P(E25,F25),0)</f>
        <v>0</v>
      </c>
      <c r="V25">
        <f t="shared" si="10"/>
        <v>1.0202390461094095</v>
      </c>
      <c r="W25">
        <f t="shared" si="5"/>
        <v>0.98081216819999961</v>
      </c>
      <c r="X25">
        <f t="shared" si="6"/>
        <v>17.820179967083352</v>
      </c>
      <c r="Y25">
        <f t="shared" si="7"/>
        <v>-16.6949136</v>
      </c>
      <c r="Z25">
        <f t="shared" si="8"/>
        <v>17.257546783541677</v>
      </c>
      <c r="AA25">
        <f t="shared" si="9"/>
        <v>4.1003264412067558E-2</v>
      </c>
    </row>
    <row r="26" spans="1:32" x14ac:dyDescent="0.3">
      <c r="A26">
        <v>10.95</v>
      </c>
      <c r="B26">
        <v>15.04</v>
      </c>
      <c r="C26">
        <v>0</v>
      </c>
      <c r="D26">
        <v>0</v>
      </c>
      <c r="E26">
        <f t="shared" si="0"/>
        <v>0.72805851063829785</v>
      </c>
      <c r="F26">
        <v>0</v>
      </c>
      <c r="G26">
        <v>0.51</v>
      </c>
      <c r="H26">
        <v>20.27</v>
      </c>
      <c r="I26">
        <v>0.51</v>
      </c>
      <c r="J26">
        <v>20.02</v>
      </c>
      <c r="K26">
        <f>G26/H26</f>
        <v>2.5160335471139616E-2</v>
      </c>
      <c r="L26">
        <f>IF(NOT(I26/J26 = 0), I26/J26,0)</f>
        <v>2.5474525474525476E-2</v>
      </c>
      <c r="M26">
        <f t="shared" si="2"/>
        <v>2.5317430472832546E-2</v>
      </c>
      <c r="N26">
        <f t="shared" si="3"/>
        <v>1.5709500169292998E-4</v>
      </c>
      <c r="O26">
        <v>60.09</v>
      </c>
      <c r="P26">
        <v>59.27</v>
      </c>
      <c r="Q26">
        <v>15.7</v>
      </c>
      <c r="R26">
        <v>41.29</v>
      </c>
      <c r="S26">
        <f>IF(L26&lt;&gt;0,_xlfn.STDEV.P(K26,L26),0)</f>
        <v>1.5709500169292998E-4</v>
      </c>
      <c r="T26">
        <f t="shared" si="4"/>
        <v>0.72805851063829785</v>
      </c>
      <c r="U26" s="1">
        <f>IF(F26&lt;&gt;0,_xlfn.STDEV.P(E26,F26),0)</f>
        <v>0</v>
      </c>
      <c r="V26">
        <f t="shared" si="10"/>
        <v>5.5583978738535898E-2</v>
      </c>
      <c r="W26">
        <f t="shared" si="5"/>
        <v>1.1604688931590779</v>
      </c>
      <c r="X26">
        <f t="shared" si="6"/>
        <v>2.7113486966720992</v>
      </c>
      <c r="Y26">
        <f t="shared" si="7"/>
        <v>-2.4984783909574477</v>
      </c>
      <c r="Z26">
        <f t="shared" si="8"/>
        <v>2.6049135438147735</v>
      </c>
      <c r="AA26">
        <f t="shared" si="9"/>
        <v>0.22300151000437293</v>
      </c>
    </row>
    <row r="27" spans="1:32" x14ac:dyDescent="0.3">
      <c r="A27">
        <v>10.95</v>
      </c>
      <c r="B27">
        <v>15.04</v>
      </c>
      <c r="C27">
        <v>0</v>
      </c>
      <c r="D27">
        <v>0</v>
      </c>
      <c r="E27">
        <f t="shared" si="0"/>
        <v>0.72805851063829785</v>
      </c>
      <c r="F27">
        <v>0</v>
      </c>
      <c r="G27">
        <v>1.39</v>
      </c>
      <c r="H27">
        <v>15.23</v>
      </c>
      <c r="I27">
        <v>0</v>
      </c>
      <c r="J27">
        <v>1</v>
      </c>
      <c r="K27">
        <f>G27/H27</f>
        <v>9.1267235718975701E-2</v>
      </c>
      <c r="L27">
        <f>IF(NOT(I27/J27 = 0), I27/J27,0)</f>
        <v>0</v>
      </c>
      <c r="M27">
        <f t="shared" si="2"/>
        <v>9.1267235718975701E-2</v>
      </c>
      <c r="N27">
        <f t="shared" si="3"/>
        <v>9.1267235718975701E-2</v>
      </c>
      <c r="O27">
        <v>60.37</v>
      </c>
      <c r="P27">
        <v>58.12</v>
      </c>
      <c r="Q27">
        <v>15.59</v>
      </c>
      <c r="R27">
        <v>34.1</v>
      </c>
      <c r="S27">
        <f>IF(L27&lt;&gt;0,_xlfn.STDEV.P(K27,L27),0)</f>
        <v>0</v>
      </c>
      <c r="T27">
        <f t="shared" si="4"/>
        <v>0.72805851063829785</v>
      </c>
      <c r="U27" s="1">
        <f>IF(F27&lt;&gt;0,_xlfn.STDEV.P(E27,F27),0)</f>
        <v>0</v>
      </c>
      <c r="V27">
        <f t="shared" si="10"/>
        <v>0.19097669074195664</v>
      </c>
      <c r="W27">
        <f t="shared" si="5"/>
        <v>1.1604688931590779</v>
      </c>
      <c r="X27">
        <f t="shared" si="6"/>
        <v>7.0699570912672351</v>
      </c>
      <c r="Y27">
        <f t="shared" si="7"/>
        <v>-6.8555809507978722</v>
      </c>
      <c r="Z27">
        <f t="shared" si="8"/>
        <v>6.9627690210325532</v>
      </c>
      <c r="AA27">
        <f t="shared" si="9"/>
        <v>8.4454782876438095E-2</v>
      </c>
    </row>
    <row r="28" spans="1:32" x14ac:dyDescent="0.3">
      <c r="A28">
        <v>10.95</v>
      </c>
      <c r="B28">
        <v>15.04</v>
      </c>
      <c r="C28">
        <v>0</v>
      </c>
      <c r="D28">
        <v>0</v>
      </c>
      <c r="E28">
        <f t="shared" si="0"/>
        <v>0.72805851063829785</v>
      </c>
      <c r="F28">
        <v>0</v>
      </c>
      <c r="G28">
        <v>2.85</v>
      </c>
      <c r="H28">
        <v>14.98</v>
      </c>
      <c r="I28">
        <v>0</v>
      </c>
      <c r="J28">
        <v>1</v>
      </c>
      <c r="K28">
        <f>G28/H28</f>
        <v>0.19025367156208278</v>
      </c>
      <c r="L28">
        <f>IF(NOT(I28/J28 = 0), I28/J28,0)</f>
        <v>0</v>
      </c>
      <c r="M28">
        <f t="shared" si="2"/>
        <v>0.19025367156208278</v>
      </c>
      <c r="N28">
        <f t="shared" si="3"/>
        <v>0.19025367156208278</v>
      </c>
      <c r="O28">
        <v>60.37</v>
      </c>
      <c r="P28">
        <v>57</v>
      </c>
      <c r="Q28">
        <v>15.58</v>
      </c>
      <c r="R28">
        <v>29.14</v>
      </c>
      <c r="S28">
        <f>IF(L28&lt;&gt;0,_xlfn.STDEV.P(K28,L28),0)</f>
        <v>0</v>
      </c>
      <c r="T28">
        <f t="shared" si="4"/>
        <v>0.72805851063829785</v>
      </c>
      <c r="U28" s="1">
        <f>IF(F28&lt;&gt;0,_xlfn.STDEV.P(E28,F28),0)</f>
        <v>0</v>
      </c>
      <c r="V28">
        <f t="shared" si="10"/>
        <v>0.39810580774365817</v>
      </c>
      <c r="W28">
        <f t="shared" si="5"/>
        <v>1.1604688931590779</v>
      </c>
      <c r="X28">
        <f t="shared" si="6"/>
        <v>10.79662950600801</v>
      </c>
      <c r="Y28">
        <f t="shared" si="7"/>
        <v>-10.268136801861694</v>
      </c>
      <c r="Z28">
        <f t="shared" si="8"/>
        <v>10.532383153934852</v>
      </c>
      <c r="AA28">
        <f t="shared" si="9"/>
        <v>5.8242101691241076E-2</v>
      </c>
    </row>
    <row r="29" spans="1:32" x14ac:dyDescent="0.3">
      <c r="A29">
        <v>10.95</v>
      </c>
      <c r="B29">
        <v>15.04</v>
      </c>
      <c r="C29">
        <v>0</v>
      </c>
      <c r="D29">
        <v>0</v>
      </c>
      <c r="E29">
        <f t="shared" si="0"/>
        <v>0.72805851063829785</v>
      </c>
      <c r="F29">
        <v>0</v>
      </c>
      <c r="G29">
        <v>4.7699999999999996</v>
      </c>
      <c r="H29">
        <v>15.08</v>
      </c>
      <c r="I29">
        <v>0</v>
      </c>
      <c r="J29">
        <v>1</v>
      </c>
      <c r="K29">
        <f>G29/H29</f>
        <v>0.31631299734748008</v>
      </c>
      <c r="L29">
        <f>IF(NOT(I29/J29 = 0), I29/J29,0)</f>
        <v>0</v>
      </c>
      <c r="M29">
        <f t="shared" si="2"/>
        <v>0.31631299734748008</v>
      </c>
      <c r="N29">
        <f t="shared" si="3"/>
        <v>0.31631299734748008</v>
      </c>
      <c r="O29">
        <v>60.13</v>
      </c>
      <c r="P29">
        <v>55.61</v>
      </c>
      <c r="Q29">
        <v>15.56</v>
      </c>
      <c r="R29">
        <v>26.76</v>
      </c>
      <c r="S29">
        <f>IF(L29&lt;&gt;0,_xlfn.STDEV.P(K29,L29),0)</f>
        <v>0</v>
      </c>
      <c r="T29">
        <f t="shared" si="4"/>
        <v>0.72805851063829785</v>
      </c>
      <c r="U29" s="1">
        <f>IF(F29&lt;&gt;0,_xlfn.STDEV.P(E29,F29),0)</f>
        <v>0</v>
      </c>
      <c r="V29">
        <f t="shared" si="10"/>
        <v>0.66188494694960198</v>
      </c>
      <c r="W29">
        <f t="shared" si="5"/>
        <v>1.1604688931590779</v>
      </c>
      <c r="X29">
        <f t="shared" si="6"/>
        <v>14.826222811671085</v>
      </c>
      <c r="Y29">
        <f t="shared" si="7"/>
        <v>-13.772100398936178</v>
      </c>
      <c r="Z29">
        <f t="shared" si="8"/>
        <v>14.299161605303631</v>
      </c>
      <c r="AA29">
        <f t="shared" si="9"/>
        <v>4.6714504102157231E-2</v>
      </c>
    </row>
    <row r="30" spans="1:32" x14ac:dyDescent="0.3">
      <c r="A30">
        <v>10.95</v>
      </c>
      <c r="B30">
        <v>15.04</v>
      </c>
      <c r="C30">
        <v>0</v>
      </c>
      <c r="D30">
        <v>0</v>
      </c>
      <c r="E30">
        <f t="shared" si="0"/>
        <v>0.72805851063829785</v>
      </c>
      <c r="F30">
        <v>0</v>
      </c>
      <c r="G30">
        <v>4.1399999999999997</v>
      </c>
      <c r="H30">
        <v>10</v>
      </c>
      <c r="I30">
        <v>0</v>
      </c>
      <c r="J30">
        <v>1</v>
      </c>
      <c r="K30">
        <f>G30/H30</f>
        <v>0.41399999999999998</v>
      </c>
      <c r="L30">
        <f>IF(NOT(I30/J30 = 0), I30/J30,0)</f>
        <v>0</v>
      </c>
      <c r="M30">
        <f t="shared" si="2"/>
        <v>0.41399999999999998</v>
      </c>
      <c r="N30">
        <f t="shared" si="3"/>
        <v>0.41399999999999998</v>
      </c>
      <c r="O30">
        <v>59.44</v>
      </c>
      <c r="P30">
        <v>54.32</v>
      </c>
      <c r="Q30">
        <v>15.52</v>
      </c>
      <c r="R30">
        <v>24.67</v>
      </c>
      <c r="S30">
        <f>IF(L30&lt;&gt;0,_xlfn.STDEV.P(K30,L30),0)</f>
        <v>0</v>
      </c>
      <c r="T30">
        <f t="shared" si="4"/>
        <v>0.72805851063829785</v>
      </c>
      <c r="U30" s="1">
        <f>IF(F30&lt;&gt;0,_xlfn.STDEV.P(E30,F30),0)</f>
        <v>0</v>
      </c>
      <c r="V30">
        <f t="shared" si="10"/>
        <v>0.86629499999999993</v>
      </c>
      <c r="W30">
        <f t="shared" si="5"/>
        <v>1.1604688931590779</v>
      </c>
      <c r="X30">
        <f t="shared" si="6"/>
        <v>15.853198500000003</v>
      </c>
      <c r="Y30">
        <f t="shared" si="7"/>
        <v>-15.600255319148927</v>
      </c>
      <c r="Z30">
        <f t="shared" si="8"/>
        <v>15.726726909574465</v>
      </c>
      <c r="AA30">
        <f t="shared" si="9"/>
        <v>4.6041231569621408E-2</v>
      </c>
    </row>
    <row r="31" spans="1:32" x14ac:dyDescent="0.3">
      <c r="A31">
        <v>10.95</v>
      </c>
      <c r="B31">
        <v>15.04</v>
      </c>
      <c r="C31">
        <v>0</v>
      </c>
      <c r="D31">
        <v>0</v>
      </c>
      <c r="E31">
        <f t="shared" si="0"/>
        <v>0.72805851063829785</v>
      </c>
      <c r="F31">
        <v>0</v>
      </c>
      <c r="G31">
        <v>5.23</v>
      </c>
      <c r="H31">
        <v>10.09</v>
      </c>
      <c r="I31">
        <v>5.2</v>
      </c>
      <c r="J31">
        <v>10.050000000000001</v>
      </c>
      <c r="K31">
        <f>G31/H31</f>
        <v>0.51833498513379583</v>
      </c>
      <c r="L31">
        <f>IF(NOT(I31/J31 = 0), I31/J31,0)</f>
        <v>0.51741293532338306</v>
      </c>
      <c r="M31">
        <f t="shared" si="2"/>
        <v>0.51787396022858945</v>
      </c>
      <c r="N31">
        <f t="shared" si="3"/>
        <v>4.6102490520638639E-4</v>
      </c>
      <c r="O31">
        <v>58.59</v>
      </c>
      <c r="P31">
        <v>53.08</v>
      </c>
      <c r="Q31">
        <v>15.41</v>
      </c>
      <c r="R31">
        <v>23.16</v>
      </c>
      <c r="S31">
        <f>IF(L31&lt;&gt;0,_xlfn.STDEV.P(K31,L31),0)</f>
        <v>4.6102490520638639E-4</v>
      </c>
      <c r="T31">
        <f t="shared" si="4"/>
        <v>0.72805851063829785</v>
      </c>
      <c r="U31" s="1">
        <f>IF(F31&lt;&gt;0,_xlfn.STDEV.P(E31,F31),0)</f>
        <v>0</v>
      </c>
      <c r="V31">
        <f t="shared" si="10"/>
        <v>1.0837544197743008</v>
      </c>
      <c r="W31">
        <f t="shared" si="5"/>
        <v>1.1604688931590779</v>
      </c>
      <c r="X31">
        <f t="shared" si="6"/>
        <v>16.796594557564013</v>
      </c>
      <c r="Y31">
        <f t="shared" si="7"/>
        <v>-16.788556017287249</v>
      </c>
      <c r="Z31">
        <f t="shared" si="8"/>
        <v>16.792575287425631</v>
      </c>
      <c r="AA31">
        <f t="shared" si="9"/>
        <v>4.7277810623100651E-2</v>
      </c>
    </row>
    <row r="32" spans="1:32" x14ac:dyDescent="0.3">
      <c r="A32">
        <v>7.97</v>
      </c>
      <c r="B32">
        <v>10.07</v>
      </c>
      <c r="C32">
        <v>8.09</v>
      </c>
      <c r="D32">
        <v>10.15</v>
      </c>
      <c r="E32">
        <f t="shared" si="0"/>
        <v>0.79145978152929497</v>
      </c>
      <c r="F32">
        <f t="shared" si="1"/>
        <v>0.79704433497536942</v>
      </c>
      <c r="G32">
        <v>0.33</v>
      </c>
      <c r="H32">
        <v>25.17</v>
      </c>
      <c r="I32">
        <v>0</v>
      </c>
      <c r="J32">
        <v>1</v>
      </c>
      <c r="K32">
        <f>G32/H32</f>
        <v>1.3110846245530394E-2</v>
      </c>
      <c r="L32">
        <f>IF(NOT(I32/J32 = 0), I32/J32,0)</f>
        <v>0</v>
      </c>
      <c r="M32">
        <f t="shared" si="2"/>
        <v>1.3110846245530394E-2</v>
      </c>
      <c r="N32">
        <f t="shared" si="3"/>
        <v>1.3110846245530394E-2</v>
      </c>
      <c r="O32">
        <v>56.9</v>
      </c>
      <c r="P32">
        <v>56.47</v>
      </c>
      <c r="Q32">
        <v>15.61</v>
      </c>
      <c r="R32">
        <v>40.51</v>
      </c>
      <c r="S32">
        <f>IF(L32&lt;&gt;0,_xlfn.STDEV.P(K32,L32),0)</f>
        <v>0</v>
      </c>
      <c r="T32">
        <f t="shared" si="4"/>
        <v>0.79425205825233225</v>
      </c>
      <c r="U32" s="1">
        <f>IF(F32&lt;&gt;0,_xlfn.STDEV.P(E32,F32),0)</f>
        <v>2.7922767230372236E-3</v>
      </c>
      <c r="V32">
        <f t="shared" si="10"/>
        <v>2.7434445768772346E-2</v>
      </c>
      <c r="W32">
        <f t="shared" si="5"/>
        <v>1.3810888067026115</v>
      </c>
      <c r="X32">
        <f t="shared" si="6"/>
        <v>1.3662353992848628</v>
      </c>
      <c r="Y32">
        <f t="shared" si="7"/>
        <v>-1.4292962914279834</v>
      </c>
      <c r="Z32">
        <f t="shared" si="8"/>
        <v>1.3977658453564232</v>
      </c>
      <c r="AA32">
        <f t="shared" si="9"/>
        <v>0.49413185630329071</v>
      </c>
    </row>
    <row r="33" spans="1:27" x14ac:dyDescent="0.3">
      <c r="A33">
        <v>7.97</v>
      </c>
      <c r="B33">
        <v>10.07</v>
      </c>
      <c r="C33">
        <v>8.09</v>
      </c>
      <c r="D33">
        <v>10.15</v>
      </c>
      <c r="E33">
        <f t="shared" si="0"/>
        <v>0.79145978152929497</v>
      </c>
      <c r="F33">
        <f t="shared" si="1"/>
        <v>0.79704433497536942</v>
      </c>
      <c r="G33">
        <v>0.82</v>
      </c>
      <c r="H33">
        <v>15.05</v>
      </c>
      <c r="I33">
        <v>0</v>
      </c>
      <c r="J33">
        <v>1</v>
      </c>
      <c r="K33">
        <f>G33/H33</f>
        <v>5.4485049833887036E-2</v>
      </c>
      <c r="L33">
        <f>IF(NOT(I33/J33 = 0), I33/J33,0)</f>
        <v>0</v>
      </c>
      <c r="M33">
        <f t="shared" si="2"/>
        <v>5.4485049833887036E-2</v>
      </c>
      <c r="N33">
        <f t="shared" si="3"/>
        <v>5.4485049833887036E-2</v>
      </c>
      <c r="O33">
        <v>56.07</v>
      </c>
      <c r="P33">
        <v>54.64</v>
      </c>
      <c r="Q33">
        <v>15.46</v>
      </c>
      <c r="R33">
        <v>36.32</v>
      </c>
      <c r="S33">
        <f>IF(L33&lt;&gt;0,_xlfn.STDEV.P(K33,L33),0)</f>
        <v>0</v>
      </c>
      <c r="T33">
        <f t="shared" si="4"/>
        <v>0.79425205825233225</v>
      </c>
      <c r="U33" s="1">
        <f>IF(F33&lt;&gt;0,_xlfn.STDEV.P(E33,F33),0)</f>
        <v>2.7922767230372236E-3</v>
      </c>
      <c r="V33">
        <f t="shared" si="10"/>
        <v>0.11400996677740861</v>
      </c>
      <c r="W33">
        <f t="shared" si="5"/>
        <v>1.381215802919876</v>
      </c>
      <c r="X33">
        <f t="shared" si="6"/>
        <v>4.756495813953487</v>
      </c>
      <c r="Y33">
        <f t="shared" si="7"/>
        <v>-4.7532411552139928</v>
      </c>
      <c r="Z33">
        <f t="shared" si="8"/>
        <v>4.7548684845837403</v>
      </c>
      <c r="AA33">
        <f t="shared" si="9"/>
        <v>0.14573622732644009</v>
      </c>
    </row>
    <row r="34" spans="1:27" x14ac:dyDescent="0.3">
      <c r="A34">
        <v>7.97</v>
      </c>
      <c r="B34">
        <v>10.07</v>
      </c>
      <c r="C34">
        <v>8.09</v>
      </c>
      <c r="D34">
        <v>10.15</v>
      </c>
      <c r="E34">
        <f t="shared" si="0"/>
        <v>0.79145978152929497</v>
      </c>
      <c r="F34">
        <f t="shared" si="1"/>
        <v>0.79704433497536942</v>
      </c>
      <c r="G34">
        <v>1.86</v>
      </c>
      <c r="H34">
        <v>15.07</v>
      </c>
      <c r="I34">
        <v>0</v>
      </c>
      <c r="J34">
        <v>1</v>
      </c>
      <c r="K34">
        <f>G34/H34</f>
        <v>0.12342402123424022</v>
      </c>
      <c r="L34">
        <f>IF(NOT(I34/J34 = 0), I34/J34,0)</f>
        <v>0</v>
      </c>
      <c r="M34">
        <f t="shared" si="2"/>
        <v>0.12342402123424022</v>
      </c>
      <c r="N34">
        <f t="shared" si="3"/>
        <v>0.12342402123424022</v>
      </c>
      <c r="O34">
        <v>55.81</v>
      </c>
      <c r="P34">
        <v>53.34</v>
      </c>
      <c r="Q34">
        <v>15.34</v>
      </c>
      <c r="R34">
        <v>30.67</v>
      </c>
      <c r="S34">
        <f>IF(L34&lt;&gt;0,_xlfn.STDEV.P(K34,L34),0)</f>
        <v>0</v>
      </c>
      <c r="T34">
        <f t="shared" si="4"/>
        <v>0.79425205825233225</v>
      </c>
      <c r="U34" s="1">
        <f>IF(F34&lt;&gt;0,_xlfn.STDEV.P(E34,F34),0)</f>
        <v>2.7922767230372236E-3</v>
      </c>
      <c r="V34">
        <f t="shared" si="10"/>
        <v>0.25826476443264762</v>
      </c>
      <c r="W34">
        <f t="shared" si="5"/>
        <v>1.3814927366065564</v>
      </c>
      <c r="X34">
        <f t="shared" si="6"/>
        <v>7.9183976775049771</v>
      </c>
      <c r="Y34">
        <f t="shared" si="7"/>
        <v>-8.2101438135514417</v>
      </c>
      <c r="Z34">
        <f t="shared" si="8"/>
        <v>8.0642707455282086</v>
      </c>
      <c r="AA34">
        <f t="shared" si="9"/>
        <v>8.7139077289169989E-2</v>
      </c>
    </row>
    <row r="35" spans="1:27" x14ac:dyDescent="0.3">
      <c r="A35">
        <v>7.97</v>
      </c>
      <c r="B35">
        <v>10.07</v>
      </c>
      <c r="C35">
        <v>8.09</v>
      </c>
      <c r="D35">
        <v>10.15</v>
      </c>
      <c r="E35">
        <f t="shared" si="0"/>
        <v>0.79145978152929497</v>
      </c>
      <c r="F35">
        <f t="shared" si="1"/>
        <v>0.79704433497536942</v>
      </c>
      <c r="G35">
        <v>2.14</v>
      </c>
      <c r="H35">
        <v>9.99</v>
      </c>
      <c r="I35">
        <v>0</v>
      </c>
      <c r="J35">
        <v>1</v>
      </c>
      <c r="K35">
        <f>G35/H35</f>
        <v>0.21421421421421422</v>
      </c>
      <c r="L35">
        <f>IF(NOT(I35/J35 = 0), I35/J35,0)</f>
        <v>0</v>
      </c>
      <c r="M35">
        <f t="shared" si="2"/>
        <v>0.21421421421421422</v>
      </c>
      <c r="N35">
        <f t="shared" si="3"/>
        <v>0.21421421421421422</v>
      </c>
      <c r="O35">
        <v>55.81</v>
      </c>
      <c r="P35">
        <v>52.68</v>
      </c>
      <c r="Q35">
        <v>15.33</v>
      </c>
      <c r="R35">
        <v>26.92</v>
      </c>
      <c r="S35">
        <f>IF(L35&lt;&gt;0,_xlfn.STDEV.P(K35,L35),0)</f>
        <v>0</v>
      </c>
      <c r="T35">
        <f t="shared" si="4"/>
        <v>0.79425205825233225</v>
      </c>
      <c r="U35" s="1">
        <f>IF(F35&lt;&gt;0,_xlfn.STDEV.P(E35,F35),0)</f>
        <v>2.7922767230372236E-3</v>
      </c>
      <c r="V35">
        <f t="shared" si="10"/>
        <v>0.44824324324324322</v>
      </c>
      <c r="W35">
        <f t="shared" si="5"/>
        <v>1.3817450903802175</v>
      </c>
      <c r="X35">
        <f t="shared" si="6"/>
        <v>10.39027837837838</v>
      </c>
      <c r="Y35">
        <f t="shared" si="7"/>
        <v>-10.403947423650219</v>
      </c>
      <c r="Z35">
        <f t="shared" si="8"/>
        <v>10.3971129010143</v>
      </c>
      <c r="AA35">
        <f t="shared" si="9"/>
        <v>6.9857499092388003E-2</v>
      </c>
    </row>
    <row r="36" spans="1:27" x14ac:dyDescent="0.3">
      <c r="A36">
        <v>7.97</v>
      </c>
      <c r="B36">
        <v>10.07</v>
      </c>
      <c r="C36">
        <v>8.09</v>
      </c>
      <c r="D36">
        <v>10.15</v>
      </c>
      <c r="E36">
        <f t="shared" si="0"/>
        <v>0.79145978152929497</v>
      </c>
      <c r="F36">
        <f>IF(C36/D36 &lt;&gt; 0, C36/D36,0)</f>
        <v>0.79704433497536942</v>
      </c>
      <c r="G36">
        <v>3.5</v>
      </c>
      <c r="H36">
        <v>10.029999999999999</v>
      </c>
      <c r="I36">
        <v>0</v>
      </c>
      <c r="J36">
        <v>1</v>
      </c>
      <c r="K36">
        <f>G36/H36</f>
        <v>0.34895314057826521</v>
      </c>
      <c r="L36">
        <f>IF(NOT(I36/J36 = 0), I36/J36,0)</f>
        <v>0</v>
      </c>
      <c r="M36">
        <f t="shared" si="2"/>
        <v>0.34895314057826521</v>
      </c>
      <c r="N36">
        <f t="shared" si="3"/>
        <v>0.34895314057826521</v>
      </c>
      <c r="O36">
        <v>55.97</v>
      </c>
      <c r="P36">
        <v>52.03</v>
      </c>
      <c r="Q36">
        <v>15.3</v>
      </c>
      <c r="R36">
        <v>24.37</v>
      </c>
      <c r="S36">
        <f>IF(L36&lt;&gt;0,_xlfn.STDEV.P(K36,L36),0)</f>
        <v>0</v>
      </c>
      <c r="T36">
        <f t="shared" si="4"/>
        <v>0.79425205825233225</v>
      </c>
      <c r="U36" s="1">
        <f>IF(F36&lt;&gt;0,_xlfn.STDEV.P(E36,F36),0)</f>
        <v>2.7922767230372236E-3</v>
      </c>
      <c r="V36">
        <f t="shared" si="10"/>
        <v>0.73018444666001991</v>
      </c>
      <c r="W36">
        <f t="shared" si="5"/>
        <v>1.3821360953465667</v>
      </c>
      <c r="X36">
        <f t="shared" si="6"/>
        <v>13.245545862412762</v>
      </c>
      <c r="Y36">
        <f t="shared" si="7"/>
        <v>-13.096342763316873</v>
      </c>
      <c r="Z36">
        <f t="shared" si="8"/>
        <v>13.170944312864817</v>
      </c>
      <c r="AA36">
        <f t="shared" si="9"/>
        <v>5.9341231248785153E-2</v>
      </c>
    </row>
    <row r="37" spans="1:27" x14ac:dyDescent="0.3">
      <c r="A37">
        <v>7.97</v>
      </c>
      <c r="B37">
        <v>10.07</v>
      </c>
      <c r="C37">
        <v>8.09</v>
      </c>
      <c r="D37">
        <v>10.15</v>
      </c>
      <c r="E37">
        <f t="shared" si="0"/>
        <v>0.79145978152929497</v>
      </c>
      <c r="F37">
        <f t="shared" si="1"/>
        <v>0.79704433497536942</v>
      </c>
      <c r="G37">
        <v>5.23</v>
      </c>
      <c r="H37">
        <v>10.09</v>
      </c>
      <c r="I37">
        <v>5.2</v>
      </c>
      <c r="J37">
        <v>10.050000000000001</v>
      </c>
      <c r="K37">
        <f>G37/H37</f>
        <v>0.51833498513379583</v>
      </c>
      <c r="L37">
        <f>IF(NOT(I37/J37 = 0), I37/J37,0)</f>
        <v>0.51741293532338306</v>
      </c>
      <c r="M37">
        <f>IF(L37&lt;&gt;0,AVERAGE(K37:L37),K37)</f>
        <v>0.51787396022858945</v>
      </c>
      <c r="N37">
        <f t="shared" si="3"/>
        <v>4.6102490520638639E-4</v>
      </c>
      <c r="O37">
        <v>56.84</v>
      </c>
      <c r="P37">
        <v>52.01</v>
      </c>
      <c r="Q37">
        <v>15.31</v>
      </c>
      <c r="R37">
        <v>22.89</v>
      </c>
      <c r="S37">
        <f>IF(L37&lt;&gt;0,_xlfn.STDEV.P(K37,L37),0)</f>
        <v>4.6102490520638639E-4</v>
      </c>
      <c r="T37">
        <f>IF(F37&lt;&gt;0,AVERAGE(E37,F37),E37)</f>
        <v>0.79425205825233225</v>
      </c>
      <c r="U37" s="1">
        <f>IF(F37&lt;&gt;0,_xlfn.STDEV.P(E37,F37),0)</f>
        <v>2.7922767230372236E-3</v>
      </c>
      <c r="V37">
        <f t="shared" si="10"/>
        <v>1.0837499439730343</v>
      </c>
      <c r="W37">
        <f t="shared" si="5"/>
        <v>1.3826690219995856</v>
      </c>
      <c r="X37">
        <f>M37*4.185*(R37-Q37)</f>
        <v>16.428153128559384</v>
      </c>
      <c r="Y37">
        <f>(P37-O37)*4.185*T37</f>
        <v>-16.054653692086447</v>
      </c>
      <c r="Z37">
        <f t="shared" si="8"/>
        <v>16.241403410322917</v>
      </c>
      <c r="AA37">
        <f t="shared" si="9"/>
        <v>5.4083482081911535E-2</v>
      </c>
    </row>
    <row r="38" spans="1:27" x14ac:dyDescent="0.3">
      <c r="A38">
        <v>8.09</v>
      </c>
      <c r="B38">
        <v>10.15</v>
      </c>
      <c r="C38">
        <v>7.97</v>
      </c>
      <c r="D38">
        <v>10.07</v>
      </c>
      <c r="E38">
        <f>A38/B38</f>
        <v>0.79704433497536942</v>
      </c>
      <c r="F38">
        <f t="shared" si="1"/>
        <v>0.79145978152929486</v>
      </c>
      <c r="G38">
        <v>0.47</v>
      </c>
      <c r="H38">
        <v>30.06</v>
      </c>
      <c r="I38">
        <v>0</v>
      </c>
      <c r="J38">
        <v>1</v>
      </c>
      <c r="K38">
        <f>G38/H38</f>
        <v>1.5635395874916833E-2</v>
      </c>
      <c r="L38">
        <f t="shared" ref="L38:L73" si="11">IF(NOT(I38/J38 = 0), I38/J38,0)</f>
        <v>0</v>
      </c>
      <c r="M38">
        <f t="shared" ref="M38:M73" si="12">IF(L38&lt;&gt;0,AVERAGE(K38:L38),K38)</f>
        <v>1.5635395874916833E-2</v>
      </c>
      <c r="N38">
        <f t="shared" ref="N38:N73" si="13">IF(L38&lt;&gt;0,_xlfn.STDEV.P(K38:L38),K38)</f>
        <v>1.5635395874916833E-2</v>
      </c>
      <c r="O38">
        <v>61.3</v>
      </c>
      <c r="P38">
        <v>60.6</v>
      </c>
      <c r="Q38">
        <v>52.25</v>
      </c>
      <c r="R38">
        <v>16.16</v>
      </c>
      <c r="S38">
        <f t="shared" ref="S38:S73" si="14">IF(L38&lt;&gt;0,_xlfn.STDEV.P(K38,L38),0)</f>
        <v>0</v>
      </c>
      <c r="T38">
        <f t="shared" si="4"/>
        <v>0.79425205825233214</v>
      </c>
      <c r="U38" s="1">
        <f t="shared" ref="U38:U73" si="15">IF(F38&lt;&gt;0,_xlfn.STDEV.P(E38,F38),0)</f>
        <v>2.7922767230372791E-3</v>
      </c>
      <c r="V38">
        <f t="shared" si="10"/>
        <v>3.2717065868263472E-2</v>
      </c>
      <c r="W38">
        <f t="shared" si="5"/>
        <v>1.3811096381788945</v>
      </c>
      <c r="X38">
        <f t="shared" ref="X38:X73" si="16">M38*4.185*(R38-Q38)</f>
        <v>-2.3615178143712576</v>
      </c>
      <c r="Y38">
        <f>(P38-O38)*4.185*T38</f>
        <v>-2.3267614046501923</v>
      </c>
      <c r="Z38">
        <f>0.5*(ABS(X38)+ABS(Y38))</f>
        <v>2.3441396095107248</v>
      </c>
      <c r="AA38">
        <f>1/2*SQRT((V38^2+W38^2))/Z38</f>
        <v>0.29467039740986123</v>
      </c>
    </row>
    <row r="39" spans="1:27" x14ac:dyDescent="0.3">
      <c r="A39">
        <v>8.09</v>
      </c>
      <c r="B39">
        <v>10.15</v>
      </c>
      <c r="C39">
        <v>7.97</v>
      </c>
      <c r="D39">
        <v>10.07</v>
      </c>
      <c r="E39">
        <f>A39/B39</f>
        <v>0.79704433497536942</v>
      </c>
      <c r="F39">
        <f t="shared" si="1"/>
        <v>0.79145978152929486</v>
      </c>
      <c r="G39">
        <v>1.01</v>
      </c>
      <c r="H39">
        <v>15.08</v>
      </c>
      <c r="I39">
        <v>0</v>
      </c>
      <c r="J39">
        <v>1</v>
      </c>
      <c r="K39">
        <f>G39/H39</f>
        <v>6.6976127320954912E-2</v>
      </c>
      <c r="L39">
        <f t="shared" si="11"/>
        <v>0</v>
      </c>
      <c r="M39">
        <f t="shared" si="12"/>
        <v>6.6976127320954912E-2</v>
      </c>
      <c r="N39">
        <f t="shared" si="13"/>
        <v>6.6976127320954912E-2</v>
      </c>
      <c r="O39">
        <v>62.2</v>
      </c>
      <c r="P39">
        <v>60.19</v>
      </c>
      <c r="Q39">
        <v>39.380000000000003</v>
      </c>
      <c r="R39">
        <v>15.94</v>
      </c>
      <c r="S39">
        <f t="shared" si="14"/>
        <v>0</v>
      </c>
      <c r="T39">
        <f t="shared" si="4"/>
        <v>0.79425205825233214</v>
      </c>
      <c r="U39" s="1">
        <f t="shared" si="15"/>
        <v>2.7922767230372791E-3</v>
      </c>
      <c r="V39">
        <f t="shared" si="10"/>
        <v>0.14014754641909813</v>
      </c>
      <c r="W39">
        <f t="shared" si="5"/>
        <v>1.3813520302600295</v>
      </c>
      <c r="X39">
        <f t="shared" si="16"/>
        <v>-6.5701169761273217</v>
      </c>
      <c r="Y39">
        <f t="shared" ref="Y38:Y73" si="17">(P39-O39)*4.185*T39</f>
        <v>-6.6811291762098968</v>
      </c>
      <c r="Z39">
        <f t="shared" ref="Z38:Z73" si="18">0.5*(ABS(X39)+ABS(Y39))</f>
        <v>6.6256230761686092</v>
      </c>
      <c r="AA39">
        <f t="shared" si="9"/>
        <v>0.10477831842069062</v>
      </c>
    </row>
    <row r="40" spans="1:27" x14ac:dyDescent="0.3">
      <c r="A40">
        <v>8.09</v>
      </c>
      <c r="B40">
        <v>10.15</v>
      </c>
      <c r="C40">
        <v>7.97</v>
      </c>
      <c r="D40">
        <v>10.07</v>
      </c>
      <c r="E40">
        <f>A40/B40</f>
        <v>0.79704433497536942</v>
      </c>
      <c r="F40">
        <f t="shared" si="1"/>
        <v>0.79145978152929486</v>
      </c>
      <c r="G40">
        <v>2.12</v>
      </c>
      <c r="H40">
        <v>15.14</v>
      </c>
      <c r="I40">
        <v>0</v>
      </c>
      <c r="J40">
        <v>1</v>
      </c>
      <c r="K40">
        <f>G40/H40</f>
        <v>0.14002642007926025</v>
      </c>
      <c r="L40">
        <f t="shared" si="11"/>
        <v>0</v>
      </c>
      <c r="M40">
        <f t="shared" si="12"/>
        <v>0.14002642007926025</v>
      </c>
      <c r="N40">
        <f t="shared" si="13"/>
        <v>0.14002642007926025</v>
      </c>
      <c r="O40">
        <v>62.26</v>
      </c>
      <c r="P40">
        <v>59.32</v>
      </c>
      <c r="Q40">
        <v>32.42</v>
      </c>
      <c r="R40">
        <v>15.95</v>
      </c>
      <c r="S40">
        <f t="shared" si="14"/>
        <v>0</v>
      </c>
      <c r="T40">
        <f t="shared" si="4"/>
        <v>0.79425205825233214</v>
      </c>
      <c r="U40" s="1">
        <f t="shared" si="15"/>
        <v>2.7922767230372791E-3</v>
      </c>
      <c r="V40">
        <f t="shared" si="10"/>
        <v>0.29300528401585202</v>
      </c>
      <c r="W40">
        <f t="shared" si="5"/>
        <v>1.3816663458977596</v>
      </c>
      <c r="X40">
        <f t="shared" si="16"/>
        <v>-9.6515940554821675</v>
      </c>
      <c r="Y40">
        <f t="shared" si="17"/>
        <v>-9.772397899530862</v>
      </c>
      <c r="Z40">
        <f t="shared" si="18"/>
        <v>9.7119959775065148</v>
      </c>
      <c r="AA40">
        <f t="shared" si="9"/>
        <v>7.271383780256499E-2</v>
      </c>
    </row>
    <row r="41" spans="1:27" x14ac:dyDescent="0.3">
      <c r="A41">
        <v>8.09</v>
      </c>
      <c r="B41">
        <v>10.15</v>
      </c>
      <c r="C41">
        <v>7.97</v>
      </c>
      <c r="D41">
        <v>10.07</v>
      </c>
      <c r="E41">
        <f>A41/B41</f>
        <v>0.79704433497536942</v>
      </c>
      <c r="F41">
        <f t="shared" si="1"/>
        <v>0.79145978152929486</v>
      </c>
      <c r="G41">
        <v>2.16</v>
      </c>
      <c r="H41">
        <v>10.199999999999999</v>
      </c>
      <c r="I41">
        <v>0</v>
      </c>
      <c r="J41">
        <v>1</v>
      </c>
      <c r="K41">
        <f>G41/H41</f>
        <v>0.21176470588235297</v>
      </c>
      <c r="L41">
        <f t="shared" si="11"/>
        <v>0</v>
      </c>
      <c r="M41">
        <f t="shared" si="12"/>
        <v>0.21176470588235297</v>
      </c>
      <c r="N41">
        <f t="shared" si="13"/>
        <v>0.21176470588235297</v>
      </c>
      <c r="O41">
        <v>62.12</v>
      </c>
      <c r="P41">
        <v>58.51</v>
      </c>
      <c r="Q41">
        <v>28.84</v>
      </c>
      <c r="R41">
        <v>15.89</v>
      </c>
      <c r="S41">
        <f t="shared" si="14"/>
        <v>0</v>
      </c>
      <c r="T41">
        <f t="shared" si="4"/>
        <v>0.79425205825233214</v>
      </c>
      <c r="U41" s="1">
        <f t="shared" si="15"/>
        <v>2.7922767230372791E-3</v>
      </c>
      <c r="V41">
        <f t="shared" si="10"/>
        <v>0.44311764705882356</v>
      </c>
      <c r="W41">
        <f t="shared" si="5"/>
        <v>1.3819659818652141</v>
      </c>
      <c r="X41">
        <f t="shared" si="16"/>
        <v>-11.476747058823529</v>
      </c>
      <c r="Y41">
        <f t="shared" si="17"/>
        <v>-11.999440958267492</v>
      </c>
      <c r="Z41">
        <f t="shared" si="18"/>
        <v>11.738094008545509</v>
      </c>
      <c r="AA41">
        <f t="shared" si="9"/>
        <v>6.1818789340467244E-2</v>
      </c>
    </row>
    <row r="42" spans="1:27" x14ac:dyDescent="0.3">
      <c r="A42">
        <v>8.09</v>
      </c>
      <c r="B42">
        <v>10.15</v>
      </c>
      <c r="C42">
        <v>7.97</v>
      </c>
      <c r="D42">
        <v>10.07</v>
      </c>
      <c r="E42">
        <f>A42/B42</f>
        <v>0.79704433497536942</v>
      </c>
      <c r="F42">
        <f t="shared" si="1"/>
        <v>0.79145978152929486</v>
      </c>
      <c r="G42">
        <v>3.51</v>
      </c>
      <c r="H42">
        <v>10.050000000000001</v>
      </c>
      <c r="I42">
        <v>0</v>
      </c>
      <c r="J42">
        <v>1</v>
      </c>
      <c r="K42">
        <f>G42/H42</f>
        <v>0.34925373134328352</v>
      </c>
      <c r="L42">
        <f t="shared" si="11"/>
        <v>0</v>
      </c>
      <c r="M42">
        <f t="shared" si="12"/>
        <v>0.34925373134328352</v>
      </c>
      <c r="N42">
        <f t="shared" si="13"/>
        <v>0.34925373134328352</v>
      </c>
      <c r="O42">
        <v>61.69</v>
      </c>
      <c r="P42">
        <v>57.3</v>
      </c>
      <c r="Q42">
        <v>25.76</v>
      </c>
      <c r="R42">
        <v>15.86</v>
      </c>
      <c r="S42">
        <f t="shared" si="14"/>
        <v>0</v>
      </c>
      <c r="T42">
        <f t="shared" si="4"/>
        <v>0.79425205825233214</v>
      </c>
      <c r="U42" s="1">
        <f t="shared" si="15"/>
        <v>2.7922767230372791E-3</v>
      </c>
      <c r="V42">
        <f t="shared" si="10"/>
        <v>0.73081343283582068</v>
      </c>
      <c r="W42">
        <f t="shared" si="5"/>
        <v>1.3823920336908762</v>
      </c>
      <c r="X42">
        <f t="shared" si="16"/>
        <v>-14.470105970149252</v>
      </c>
      <c r="Y42">
        <f t="shared" si="17"/>
        <v>-14.592117952020585</v>
      </c>
      <c r="Z42">
        <f t="shared" si="18"/>
        <v>14.531111961084918</v>
      </c>
      <c r="AA42">
        <f t="shared" si="9"/>
        <v>5.3804563653027784E-2</v>
      </c>
    </row>
    <row r="43" spans="1:27" x14ac:dyDescent="0.3">
      <c r="A43">
        <v>8.09</v>
      </c>
      <c r="B43">
        <v>10.15</v>
      </c>
      <c r="C43">
        <v>7.97</v>
      </c>
      <c r="D43">
        <v>10.07</v>
      </c>
      <c r="E43">
        <f>A43/B43</f>
        <v>0.79704433497536942</v>
      </c>
      <c r="F43">
        <f t="shared" si="1"/>
        <v>0.79145978152929486</v>
      </c>
      <c r="G43">
        <v>6.14</v>
      </c>
      <c r="H43">
        <v>10.039999999999999</v>
      </c>
      <c r="I43">
        <v>6.18</v>
      </c>
      <c r="J43">
        <v>10.119999999999999</v>
      </c>
      <c r="K43">
        <f>G43/H43</f>
        <v>0.61155378486055778</v>
      </c>
      <c r="L43">
        <f t="shared" si="11"/>
        <v>0.61067193675889331</v>
      </c>
      <c r="M43">
        <f t="shared" si="12"/>
        <v>0.6111128608097256</v>
      </c>
      <c r="N43">
        <f t="shared" si="13"/>
        <v>4.4092405083223651E-4</v>
      </c>
      <c r="O43">
        <v>60.88</v>
      </c>
      <c r="P43">
        <v>55.41</v>
      </c>
      <c r="Q43">
        <v>22.53</v>
      </c>
      <c r="R43">
        <v>15.17</v>
      </c>
      <c r="S43">
        <f t="shared" si="14"/>
        <v>4.4092405083223651E-4</v>
      </c>
      <c r="T43">
        <f t="shared" si="4"/>
        <v>0.79425205825233214</v>
      </c>
      <c r="U43" s="1">
        <f t="shared" si="15"/>
        <v>2.7922767230372791E-3</v>
      </c>
      <c r="V43">
        <f t="shared" si="10"/>
        <v>1.2788257794642637</v>
      </c>
      <c r="W43">
        <f t="shared" si="5"/>
        <v>1.383119107517977</v>
      </c>
      <c r="X43">
        <f t="shared" si="16"/>
        <v>-18.823253893516846</v>
      </c>
      <c r="Y43">
        <f t="shared" si="17"/>
        <v>-18.181978404909493</v>
      </c>
      <c r="Z43">
        <f t="shared" si="18"/>
        <v>18.502616149213168</v>
      </c>
      <c r="AA43">
        <f t="shared" si="9"/>
        <v>5.0904244640619989E-2</v>
      </c>
    </row>
    <row r="44" spans="1:27" x14ac:dyDescent="0.3">
      <c r="A44">
        <v>7.38</v>
      </c>
      <c r="B44">
        <v>10.15</v>
      </c>
      <c r="C44">
        <v>0</v>
      </c>
      <c r="D44">
        <v>0</v>
      </c>
      <c r="E44">
        <f>A44/B44</f>
        <v>0.72709359605911328</v>
      </c>
      <c r="F44">
        <v>0</v>
      </c>
      <c r="G44">
        <v>0.42</v>
      </c>
      <c r="H44">
        <v>20.04</v>
      </c>
      <c r="I44">
        <v>0</v>
      </c>
      <c r="J44">
        <v>1</v>
      </c>
      <c r="K44">
        <f>G44/H44</f>
        <v>2.0958083832335328E-2</v>
      </c>
      <c r="L44">
        <f t="shared" si="11"/>
        <v>0</v>
      </c>
      <c r="M44">
        <f t="shared" si="12"/>
        <v>2.0958083832335328E-2</v>
      </c>
      <c r="N44">
        <f t="shared" si="13"/>
        <v>2.0958083832335328E-2</v>
      </c>
      <c r="O44">
        <v>57.9</v>
      </c>
      <c r="P44">
        <v>57.04</v>
      </c>
      <c r="Q44">
        <v>46.32</v>
      </c>
      <c r="R44">
        <v>15.72</v>
      </c>
      <c r="S44">
        <f t="shared" si="14"/>
        <v>0</v>
      </c>
      <c r="T44">
        <f t="shared" si="4"/>
        <v>0.72709359605911328</v>
      </c>
      <c r="U44" s="1">
        <f t="shared" si="15"/>
        <v>0</v>
      </c>
      <c r="V44">
        <f t="shared" si="10"/>
        <v>4.3854790419161668E-2</v>
      </c>
      <c r="W44">
        <f t="shared" si="5"/>
        <v>1.1573949332548712</v>
      </c>
      <c r="X44">
        <f t="shared" si="16"/>
        <v>-2.6839131736526944</v>
      </c>
      <c r="Y44">
        <f t="shared" si="17"/>
        <v>-2.6168825615763525</v>
      </c>
      <c r="Z44">
        <f t="shared" si="18"/>
        <v>2.6503978676145232</v>
      </c>
      <c r="AA44">
        <f t="shared" si="9"/>
        <v>0.21850030502585796</v>
      </c>
    </row>
    <row r="45" spans="1:27" x14ac:dyDescent="0.3">
      <c r="A45">
        <v>7.38</v>
      </c>
      <c r="B45">
        <v>10.15</v>
      </c>
      <c r="C45">
        <v>0</v>
      </c>
      <c r="D45">
        <v>0</v>
      </c>
      <c r="E45">
        <f>A45/B45</f>
        <v>0.72709359605911328</v>
      </c>
      <c r="F45">
        <v>0</v>
      </c>
      <c r="G45">
        <v>1.1399999999999999</v>
      </c>
      <c r="H45">
        <v>15.07</v>
      </c>
      <c r="I45">
        <v>0</v>
      </c>
      <c r="J45">
        <v>1</v>
      </c>
      <c r="K45">
        <f>G45/H45</f>
        <v>7.5646980756469806E-2</v>
      </c>
      <c r="L45">
        <f t="shared" si="11"/>
        <v>0</v>
      </c>
      <c r="M45">
        <f t="shared" si="12"/>
        <v>7.5646980756469806E-2</v>
      </c>
      <c r="N45">
        <f t="shared" si="13"/>
        <v>7.5646980756469806E-2</v>
      </c>
      <c r="O45">
        <v>57.39</v>
      </c>
      <c r="P45">
        <v>55.43</v>
      </c>
      <c r="Q45">
        <v>34.58</v>
      </c>
      <c r="R45">
        <v>15.57</v>
      </c>
      <c r="S45">
        <f t="shared" si="14"/>
        <v>0</v>
      </c>
      <c r="T45">
        <f t="shared" si="4"/>
        <v>0.72709359605911328</v>
      </c>
      <c r="U45" s="1">
        <f t="shared" si="15"/>
        <v>0</v>
      </c>
      <c r="V45">
        <f t="shared" si="10"/>
        <v>0.15829130723291304</v>
      </c>
      <c r="W45">
        <f t="shared" si="5"/>
        <v>1.1573949332548712</v>
      </c>
      <c r="X45">
        <f t="shared" si="16"/>
        <v>-6.0182355009953534</v>
      </c>
      <c r="Y45">
        <f t="shared" si="17"/>
        <v>-5.9640579310344837</v>
      </c>
      <c r="Z45">
        <f t="shared" si="18"/>
        <v>5.991146716014919</v>
      </c>
      <c r="AA45">
        <f t="shared" si="9"/>
        <v>9.749128239853079E-2</v>
      </c>
    </row>
    <row r="46" spans="1:27" x14ac:dyDescent="0.3">
      <c r="A46">
        <v>7.38</v>
      </c>
      <c r="B46">
        <v>10.15</v>
      </c>
      <c r="C46">
        <v>0</v>
      </c>
      <c r="D46">
        <v>0</v>
      </c>
      <c r="E46">
        <f>A46/B46</f>
        <v>0.72709359605911328</v>
      </c>
      <c r="F46">
        <v>0</v>
      </c>
      <c r="G46">
        <v>1.24</v>
      </c>
      <c r="H46">
        <v>10.14</v>
      </c>
      <c r="I46">
        <v>0</v>
      </c>
      <c r="J46">
        <v>1</v>
      </c>
      <c r="K46">
        <f>G46/H46</f>
        <v>0.12228796844181458</v>
      </c>
      <c r="L46">
        <f t="shared" si="11"/>
        <v>0</v>
      </c>
      <c r="M46">
        <f t="shared" si="12"/>
        <v>0.12228796844181458</v>
      </c>
      <c r="N46">
        <f t="shared" si="13"/>
        <v>0.12228796844181458</v>
      </c>
      <c r="O46">
        <v>57.11</v>
      </c>
      <c r="P46">
        <v>54.58</v>
      </c>
      <c r="Q46">
        <v>30.22</v>
      </c>
      <c r="R46">
        <v>15.46</v>
      </c>
      <c r="S46">
        <f t="shared" si="14"/>
        <v>0</v>
      </c>
      <c r="T46">
        <f t="shared" si="4"/>
        <v>0.72709359605911328</v>
      </c>
      <c r="U46" s="1">
        <f t="shared" si="15"/>
        <v>0</v>
      </c>
      <c r="V46">
        <f t="shared" si="10"/>
        <v>0.25588757396449696</v>
      </c>
      <c r="W46">
        <f t="shared" si="5"/>
        <v>1.1573949332548712</v>
      </c>
      <c r="X46">
        <f t="shared" si="16"/>
        <v>-7.5538011834319496</v>
      </c>
      <c r="Y46">
        <f t="shared" si="17"/>
        <v>-7.6985033497536977</v>
      </c>
      <c r="Z46">
        <f t="shared" si="18"/>
        <v>7.6261522665928236</v>
      </c>
      <c r="AA46">
        <f t="shared" si="9"/>
        <v>7.7715761217885815E-2</v>
      </c>
    </row>
    <row r="47" spans="1:27" x14ac:dyDescent="0.3">
      <c r="A47">
        <v>7.38</v>
      </c>
      <c r="B47">
        <v>10.15</v>
      </c>
      <c r="C47">
        <v>0</v>
      </c>
      <c r="D47">
        <v>0</v>
      </c>
      <c r="E47">
        <f>A47/B47</f>
        <v>0.72709359605911328</v>
      </c>
      <c r="F47">
        <v>0</v>
      </c>
      <c r="G47">
        <v>2.5099999999999998</v>
      </c>
      <c r="H47">
        <v>10.17</v>
      </c>
      <c r="I47">
        <v>0</v>
      </c>
      <c r="J47">
        <v>1</v>
      </c>
      <c r="K47">
        <f>G47/H47</f>
        <v>0.24680432645034414</v>
      </c>
      <c r="L47">
        <f t="shared" si="11"/>
        <v>0</v>
      </c>
      <c r="M47">
        <f t="shared" si="12"/>
        <v>0.24680432645034414</v>
      </c>
      <c r="N47">
        <f t="shared" si="13"/>
        <v>0.24680432645034414</v>
      </c>
      <c r="O47">
        <v>57.22</v>
      </c>
      <c r="P47">
        <v>53.68</v>
      </c>
      <c r="Q47">
        <v>25.61</v>
      </c>
      <c r="R47">
        <v>15.41</v>
      </c>
      <c r="S47">
        <f t="shared" si="14"/>
        <v>0</v>
      </c>
      <c r="T47">
        <f t="shared" si="4"/>
        <v>0.72709359605911328</v>
      </c>
      <c r="U47" s="1">
        <f t="shared" si="15"/>
        <v>0</v>
      </c>
      <c r="V47">
        <f t="shared" si="10"/>
        <v>0.51643805309734503</v>
      </c>
      <c r="W47">
        <f t="shared" si="5"/>
        <v>1.1573949332548712</v>
      </c>
      <c r="X47">
        <f t="shared" si="16"/>
        <v>-10.535336283185838</v>
      </c>
      <c r="Y47">
        <f t="shared" si="17"/>
        <v>-10.771818916256153</v>
      </c>
      <c r="Z47">
        <f t="shared" si="18"/>
        <v>10.653577599720997</v>
      </c>
      <c r="AA47">
        <f t="shared" si="9"/>
        <v>5.9481783211162709E-2</v>
      </c>
    </row>
    <row r="48" spans="1:27" x14ac:dyDescent="0.3">
      <c r="A48">
        <v>7.38</v>
      </c>
      <c r="B48">
        <v>10.15</v>
      </c>
      <c r="C48">
        <v>0</v>
      </c>
      <c r="D48">
        <v>0</v>
      </c>
      <c r="E48">
        <f>A48/B48</f>
        <v>0.72709359605911328</v>
      </c>
      <c r="F48">
        <v>0</v>
      </c>
      <c r="G48">
        <v>4.12</v>
      </c>
      <c r="H48">
        <v>10.09</v>
      </c>
      <c r="I48">
        <v>0</v>
      </c>
      <c r="J48">
        <v>1</v>
      </c>
      <c r="K48">
        <f>G48/H48</f>
        <v>0.40832507433102083</v>
      </c>
      <c r="L48">
        <f t="shared" si="11"/>
        <v>0</v>
      </c>
      <c r="M48">
        <f t="shared" si="12"/>
        <v>0.40832507433102083</v>
      </c>
      <c r="N48">
        <f t="shared" si="13"/>
        <v>0.40832507433102083</v>
      </c>
      <c r="O48">
        <v>57.5</v>
      </c>
      <c r="P48">
        <v>53.09</v>
      </c>
      <c r="Q48">
        <v>23.15</v>
      </c>
      <c r="R48">
        <v>15.44</v>
      </c>
      <c r="S48">
        <f t="shared" si="14"/>
        <v>0</v>
      </c>
      <c r="T48">
        <f t="shared" si="4"/>
        <v>0.72709359605911328</v>
      </c>
      <c r="U48" s="1">
        <f t="shared" si="15"/>
        <v>0</v>
      </c>
      <c r="V48">
        <f t="shared" si="10"/>
        <v>0.85442021803766099</v>
      </c>
      <c r="W48">
        <f t="shared" si="5"/>
        <v>1.1573949332548712</v>
      </c>
      <c r="X48">
        <f t="shared" si="16"/>
        <v>-13.175159762140732</v>
      </c>
      <c r="Y48">
        <f t="shared" si="17"/>
        <v>-13.419130344827574</v>
      </c>
      <c r="Z48">
        <f t="shared" si="18"/>
        <v>13.297145053484153</v>
      </c>
      <c r="AA48">
        <f t="shared" si="9"/>
        <v>5.4094671131828122E-2</v>
      </c>
    </row>
    <row r="49" spans="1:27" x14ac:dyDescent="0.3">
      <c r="A49">
        <v>7.38</v>
      </c>
      <c r="B49">
        <v>10.15</v>
      </c>
      <c r="C49">
        <v>0</v>
      </c>
      <c r="D49">
        <v>0</v>
      </c>
      <c r="E49">
        <f>A49/B49</f>
        <v>0.72709359605911328</v>
      </c>
      <c r="F49">
        <v>0</v>
      </c>
      <c r="G49">
        <v>6.14</v>
      </c>
      <c r="H49">
        <v>10.039999999999999</v>
      </c>
      <c r="I49">
        <v>6.18</v>
      </c>
      <c r="J49">
        <v>10.119999999999999</v>
      </c>
      <c r="K49">
        <f>G49/H49</f>
        <v>0.61155378486055778</v>
      </c>
      <c r="L49">
        <f t="shared" si="11"/>
        <v>0.61067193675889331</v>
      </c>
      <c r="M49">
        <f t="shared" si="12"/>
        <v>0.6111128608097256</v>
      </c>
      <c r="N49">
        <f t="shared" si="13"/>
        <v>4.4092405083223651E-4</v>
      </c>
      <c r="O49">
        <v>59.58</v>
      </c>
      <c r="P49">
        <v>53.94</v>
      </c>
      <c r="Q49">
        <v>22.1</v>
      </c>
      <c r="R49">
        <v>15.55</v>
      </c>
      <c r="S49">
        <f t="shared" si="14"/>
        <v>4.4092405083223651E-4</v>
      </c>
      <c r="T49">
        <f t="shared" si="4"/>
        <v>0.72709359605911328</v>
      </c>
      <c r="U49" s="1">
        <f t="shared" si="15"/>
        <v>0</v>
      </c>
      <c r="V49">
        <f t="shared" si="10"/>
        <v>1.2788107794448971</v>
      </c>
      <c r="W49">
        <f t="shared" si="5"/>
        <v>1.1573949332548712</v>
      </c>
      <c r="X49">
        <f t="shared" si="16"/>
        <v>-16.751672962300994</v>
      </c>
      <c r="Y49">
        <f t="shared" si="17"/>
        <v>-17.161880985221675</v>
      </c>
      <c r="Z49">
        <f t="shared" si="18"/>
        <v>16.956776973761336</v>
      </c>
      <c r="AA49">
        <f t="shared" si="9"/>
        <v>5.085859343040669E-2</v>
      </c>
    </row>
    <row r="50" spans="1:27" x14ac:dyDescent="0.3">
      <c r="A50">
        <v>6.74</v>
      </c>
      <c r="B50">
        <v>10.14</v>
      </c>
      <c r="C50">
        <v>0</v>
      </c>
      <c r="D50">
        <v>0</v>
      </c>
      <c r="E50">
        <f>A50/B50</f>
        <v>0.66469428007889542</v>
      </c>
      <c r="F50">
        <v>0</v>
      </c>
      <c r="G50">
        <v>0.39</v>
      </c>
      <c r="H50">
        <v>20.05</v>
      </c>
      <c r="I50">
        <v>0</v>
      </c>
      <c r="J50">
        <v>1</v>
      </c>
      <c r="K50">
        <f>G50/H50</f>
        <v>1.945137157107232E-2</v>
      </c>
      <c r="L50">
        <f t="shared" si="11"/>
        <v>0</v>
      </c>
      <c r="M50">
        <f t="shared" si="12"/>
        <v>1.945137157107232E-2</v>
      </c>
      <c r="N50">
        <f t="shared" si="13"/>
        <v>1.945137157107232E-2</v>
      </c>
      <c r="O50">
        <v>59.44</v>
      </c>
      <c r="P50">
        <v>58.46</v>
      </c>
      <c r="Q50">
        <v>49.16</v>
      </c>
      <c r="R50">
        <v>15.81</v>
      </c>
      <c r="S50">
        <f t="shared" si="14"/>
        <v>0</v>
      </c>
      <c r="T50">
        <f t="shared" si="4"/>
        <v>0.66469428007889542</v>
      </c>
      <c r="U50" s="1">
        <f t="shared" si="15"/>
        <v>0</v>
      </c>
      <c r="V50">
        <f t="shared" si="10"/>
        <v>4.0701995012468822E-2</v>
      </c>
      <c r="W50">
        <f t="shared" si="5"/>
        <v>0.96726354655386682</v>
      </c>
      <c r="X50">
        <f t="shared" si="16"/>
        <v>-2.71482306733167</v>
      </c>
      <c r="Y50">
        <f t="shared" si="17"/>
        <v>-2.726110650887565</v>
      </c>
      <c r="Z50">
        <f t="shared" si="18"/>
        <v>2.7204668591096173</v>
      </c>
      <c r="AA50">
        <f t="shared" si="9"/>
        <v>0.17793260832459995</v>
      </c>
    </row>
    <row r="51" spans="1:27" x14ac:dyDescent="0.3">
      <c r="A51">
        <v>6.74</v>
      </c>
      <c r="B51">
        <v>10.14</v>
      </c>
      <c r="C51">
        <v>0</v>
      </c>
      <c r="D51">
        <v>0</v>
      </c>
      <c r="E51">
        <f>A51/B51</f>
        <v>0.66469428007889542</v>
      </c>
      <c r="F51">
        <v>0</v>
      </c>
      <c r="G51">
        <v>1.1000000000000001</v>
      </c>
      <c r="H51">
        <v>15.15</v>
      </c>
      <c r="I51">
        <v>0</v>
      </c>
      <c r="J51">
        <v>1</v>
      </c>
      <c r="K51">
        <f>G51/H51</f>
        <v>7.2607260726072612E-2</v>
      </c>
      <c r="L51">
        <f t="shared" si="11"/>
        <v>0</v>
      </c>
      <c r="M51">
        <f t="shared" si="12"/>
        <v>7.2607260726072612E-2</v>
      </c>
      <c r="N51">
        <f t="shared" si="13"/>
        <v>7.2607260726072612E-2</v>
      </c>
      <c r="O51">
        <v>60.01</v>
      </c>
      <c r="P51">
        <v>57.67</v>
      </c>
      <c r="Q51">
        <v>36.5</v>
      </c>
      <c r="R51">
        <v>15.69</v>
      </c>
      <c r="S51">
        <f t="shared" si="14"/>
        <v>0</v>
      </c>
      <c r="T51">
        <f t="shared" si="4"/>
        <v>0.66469428007889542</v>
      </c>
      <c r="U51" s="1">
        <f t="shared" si="15"/>
        <v>0</v>
      </c>
      <c r="V51">
        <f t="shared" si="10"/>
        <v>0.15193069306930693</v>
      </c>
      <c r="W51">
        <f t="shared" si="5"/>
        <v>0.96726354655386682</v>
      </c>
      <c r="X51">
        <f t="shared" si="16"/>
        <v>-6.3233554455445553</v>
      </c>
      <c r="Y51">
        <f t="shared" si="17"/>
        <v>-6.5092846153846038</v>
      </c>
      <c r="Z51">
        <f t="shared" si="18"/>
        <v>6.4163200304645791</v>
      </c>
      <c r="AA51">
        <f t="shared" si="9"/>
        <v>7.6299414713848976E-2</v>
      </c>
    </row>
    <row r="52" spans="1:27" x14ac:dyDescent="0.3">
      <c r="A52">
        <v>6.74</v>
      </c>
      <c r="B52">
        <v>10.14</v>
      </c>
      <c r="C52">
        <v>0</v>
      </c>
      <c r="D52">
        <v>0</v>
      </c>
      <c r="E52">
        <f>A52/B52</f>
        <v>0.66469428007889542</v>
      </c>
      <c r="F52">
        <v>0</v>
      </c>
      <c r="G52">
        <v>2.09</v>
      </c>
      <c r="H52">
        <v>10.029999999999999</v>
      </c>
      <c r="I52">
        <v>0</v>
      </c>
      <c r="J52">
        <v>1</v>
      </c>
      <c r="K52">
        <f>G52/H52</f>
        <v>0.20837487537387836</v>
      </c>
      <c r="L52">
        <f t="shared" si="11"/>
        <v>0</v>
      </c>
      <c r="M52">
        <f t="shared" si="12"/>
        <v>0.20837487537387836</v>
      </c>
      <c r="N52">
        <f t="shared" si="13"/>
        <v>0.20837487537387836</v>
      </c>
      <c r="O52">
        <v>59.99</v>
      </c>
      <c r="P52">
        <v>56.15</v>
      </c>
      <c r="Q52">
        <v>27.77</v>
      </c>
      <c r="R52">
        <v>15.74</v>
      </c>
      <c r="S52">
        <f t="shared" si="14"/>
        <v>0</v>
      </c>
      <c r="T52">
        <f t="shared" si="4"/>
        <v>0.66469428007889542</v>
      </c>
      <c r="U52" s="1">
        <f t="shared" si="15"/>
        <v>0</v>
      </c>
      <c r="V52">
        <f t="shared" si="10"/>
        <v>0.43602442671984043</v>
      </c>
      <c r="W52">
        <f t="shared" si="5"/>
        <v>0.96726354655386682</v>
      </c>
      <c r="X52">
        <f t="shared" si="16"/>
        <v>-10.490747706879359</v>
      </c>
      <c r="Y52">
        <f t="shared" si="17"/>
        <v>-10.68190295857989</v>
      </c>
      <c r="Z52">
        <f t="shared" si="18"/>
        <v>10.586325332729626</v>
      </c>
      <c r="AA52">
        <f t="shared" si="9"/>
        <v>5.0111707461641744E-2</v>
      </c>
    </row>
    <row r="53" spans="1:27" x14ac:dyDescent="0.3">
      <c r="A53">
        <v>6.74</v>
      </c>
      <c r="B53">
        <v>10.14</v>
      </c>
      <c r="C53">
        <v>0</v>
      </c>
      <c r="D53">
        <v>0</v>
      </c>
      <c r="E53">
        <f>A53/B53</f>
        <v>0.66469428007889542</v>
      </c>
      <c r="F53">
        <v>0</v>
      </c>
      <c r="G53">
        <v>4.3600000000000003</v>
      </c>
      <c r="H53">
        <v>10.119999999999999</v>
      </c>
      <c r="I53">
        <v>0</v>
      </c>
      <c r="J53">
        <v>1</v>
      </c>
      <c r="K53">
        <f>G53/H53</f>
        <v>0.43083003952569177</v>
      </c>
      <c r="L53">
        <f t="shared" si="11"/>
        <v>0</v>
      </c>
      <c r="M53">
        <f t="shared" si="12"/>
        <v>0.43083003952569177</v>
      </c>
      <c r="N53">
        <f t="shared" si="13"/>
        <v>0.43083003952569177</v>
      </c>
      <c r="O53">
        <v>59.67</v>
      </c>
      <c r="P53">
        <v>54.41</v>
      </c>
      <c r="Q53">
        <v>23.65</v>
      </c>
      <c r="R53">
        <v>15.67</v>
      </c>
      <c r="S53">
        <f t="shared" si="14"/>
        <v>0</v>
      </c>
      <c r="T53">
        <f t="shared" si="4"/>
        <v>0.66469428007889542</v>
      </c>
      <c r="U53" s="1">
        <f t="shared" si="15"/>
        <v>0</v>
      </c>
      <c r="V53">
        <f t="shared" si="10"/>
        <v>0.90151185770750997</v>
      </c>
      <c r="W53">
        <f t="shared" si="5"/>
        <v>0.96726354655386682</v>
      </c>
      <c r="X53">
        <f t="shared" si="16"/>
        <v>-14.388129249011858</v>
      </c>
      <c r="Y53">
        <f t="shared" si="17"/>
        <v>-14.631981656804745</v>
      </c>
      <c r="Z53">
        <f t="shared" si="18"/>
        <v>14.510055452908301</v>
      </c>
      <c r="AA53">
        <f t="shared" si="9"/>
        <v>4.5562935092297085E-2</v>
      </c>
    </row>
    <row r="54" spans="1:27" x14ac:dyDescent="0.3">
      <c r="A54">
        <v>6.74</v>
      </c>
      <c r="B54">
        <v>10.14</v>
      </c>
      <c r="C54">
        <v>0</v>
      </c>
      <c r="D54">
        <v>0</v>
      </c>
      <c r="E54">
        <f>A54/B54</f>
        <v>0.66469428007889542</v>
      </c>
      <c r="F54">
        <v>0</v>
      </c>
      <c r="G54">
        <v>5.92</v>
      </c>
      <c r="H54">
        <v>10.09</v>
      </c>
      <c r="I54">
        <v>0</v>
      </c>
      <c r="J54">
        <v>1</v>
      </c>
      <c r="K54">
        <f>G54/H54</f>
        <v>0.58671952428146679</v>
      </c>
      <c r="L54">
        <f t="shared" si="11"/>
        <v>0</v>
      </c>
      <c r="M54">
        <f t="shared" si="12"/>
        <v>0.58671952428146679</v>
      </c>
      <c r="N54">
        <f t="shared" si="13"/>
        <v>0.58671952428146679</v>
      </c>
      <c r="O54">
        <v>58.82</v>
      </c>
      <c r="P54">
        <v>53.01</v>
      </c>
      <c r="Q54">
        <v>22.03</v>
      </c>
      <c r="R54">
        <v>15.5</v>
      </c>
      <c r="S54">
        <f t="shared" si="14"/>
        <v>0</v>
      </c>
      <c r="T54">
        <f t="shared" si="4"/>
        <v>0.66469428007889542</v>
      </c>
      <c r="U54" s="1">
        <f t="shared" si="15"/>
        <v>0</v>
      </c>
      <c r="V54">
        <f t="shared" si="10"/>
        <v>1.2277106045589692</v>
      </c>
      <c r="W54">
        <f t="shared" si="5"/>
        <v>0.96726354655386682</v>
      </c>
      <c r="X54">
        <f t="shared" si="16"/>
        <v>-16.033900495540141</v>
      </c>
      <c r="Y54">
        <f t="shared" si="17"/>
        <v>-16.161941715976337</v>
      </c>
      <c r="Z54">
        <f t="shared" si="18"/>
        <v>16.097921105758239</v>
      </c>
      <c r="AA54">
        <f t="shared" si="9"/>
        <v>4.8545678364193559E-2</v>
      </c>
    </row>
    <row r="55" spans="1:27" x14ac:dyDescent="0.3">
      <c r="A55">
        <v>6.74</v>
      </c>
      <c r="B55">
        <v>10.14</v>
      </c>
      <c r="C55">
        <v>0</v>
      </c>
      <c r="D55">
        <v>0</v>
      </c>
      <c r="E55">
        <f>A55/B55</f>
        <v>0.66469428007889542</v>
      </c>
      <c r="F55">
        <v>0</v>
      </c>
      <c r="G55">
        <v>8.0299999999999994</v>
      </c>
      <c r="H55">
        <v>10.130000000000001</v>
      </c>
      <c r="I55">
        <v>0</v>
      </c>
      <c r="J55">
        <v>1</v>
      </c>
      <c r="K55">
        <f>G55/H55</f>
        <v>0.79269496544916074</v>
      </c>
      <c r="L55">
        <f t="shared" si="11"/>
        <v>0</v>
      </c>
      <c r="M55">
        <f t="shared" si="12"/>
        <v>0.79269496544916074</v>
      </c>
      <c r="N55">
        <f t="shared" si="13"/>
        <v>0.79269496544916074</v>
      </c>
      <c r="O55">
        <v>57.75</v>
      </c>
      <c r="P55">
        <v>51.03</v>
      </c>
      <c r="Q55">
        <v>20.82</v>
      </c>
      <c r="R55">
        <v>15.32</v>
      </c>
      <c r="S55">
        <f t="shared" si="14"/>
        <v>0</v>
      </c>
      <c r="T55">
        <f t="shared" si="4"/>
        <v>0.66469428007889542</v>
      </c>
      <c r="U55" s="1">
        <f t="shared" si="15"/>
        <v>0</v>
      </c>
      <c r="V55">
        <f t="shared" si="10"/>
        <v>1.6587142152023686</v>
      </c>
      <c r="W55">
        <f t="shared" si="5"/>
        <v>0.96726354655386682</v>
      </c>
      <c r="X55">
        <f t="shared" si="16"/>
        <v>-18.245856367226054</v>
      </c>
      <c r="Y55">
        <f t="shared" si="17"/>
        <v>-18.693330177514788</v>
      </c>
      <c r="Z55">
        <f t="shared" si="18"/>
        <v>18.469593272370421</v>
      </c>
      <c r="AA55">
        <f t="shared" si="9"/>
        <v>5.1981069870174819E-2</v>
      </c>
    </row>
    <row r="56" spans="1:27" x14ac:dyDescent="0.3">
      <c r="A56">
        <v>6.11</v>
      </c>
      <c r="B56">
        <v>10.18</v>
      </c>
      <c r="C56">
        <v>0</v>
      </c>
      <c r="D56">
        <v>0</v>
      </c>
      <c r="E56">
        <f>A56/B56</f>
        <v>0.60019646365422397</v>
      </c>
      <c r="F56">
        <v>0</v>
      </c>
      <c r="G56">
        <v>0.34</v>
      </c>
      <c r="H56">
        <v>20</v>
      </c>
      <c r="I56">
        <v>0.31</v>
      </c>
      <c r="J56">
        <v>20.12</v>
      </c>
      <c r="K56">
        <f>G56/H56</f>
        <v>1.7000000000000001E-2</v>
      </c>
      <c r="L56">
        <f t="shared" si="11"/>
        <v>1.540755467196819E-2</v>
      </c>
      <c r="M56">
        <f t="shared" si="12"/>
        <v>1.6203777335984097E-2</v>
      </c>
      <c r="N56">
        <f t="shared" si="13"/>
        <v>7.962226640159057E-4</v>
      </c>
      <c r="O56">
        <v>56.05</v>
      </c>
      <c r="P56">
        <v>55.2</v>
      </c>
      <c r="Q56">
        <v>47.79</v>
      </c>
      <c r="R56">
        <v>15.43</v>
      </c>
      <c r="S56">
        <f t="shared" si="14"/>
        <v>7.962226640159057E-4</v>
      </c>
      <c r="T56">
        <f t="shared" si="4"/>
        <v>0.60019646365422397</v>
      </c>
      <c r="U56" s="1">
        <f t="shared" si="15"/>
        <v>0</v>
      </c>
      <c r="V56">
        <f t="shared" si="10"/>
        <v>0.11303492614065289</v>
      </c>
      <c r="W56">
        <f t="shared" si="5"/>
        <v>0.78865634579834576</v>
      </c>
      <c r="X56">
        <f t="shared" si="16"/>
        <v>-2.1944224717693839</v>
      </c>
      <c r="Y56">
        <f t="shared" si="17"/>
        <v>-2.1350488703339736</v>
      </c>
      <c r="Z56">
        <f t="shared" si="18"/>
        <v>2.1647356710516785</v>
      </c>
      <c r="AA56">
        <f t="shared" si="9"/>
        <v>0.18402144831879777</v>
      </c>
    </row>
    <row r="57" spans="1:27" x14ac:dyDescent="0.3">
      <c r="A57">
        <v>6.11</v>
      </c>
      <c r="B57">
        <v>10.18</v>
      </c>
      <c r="C57">
        <v>0</v>
      </c>
      <c r="D57">
        <v>0</v>
      </c>
      <c r="E57">
        <f>A57/B57</f>
        <v>0.60019646365422397</v>
      </c>
      <c r="F57">
        <v>0</v>
      </c>
      <c r="G57">
        <v>1.22</v>
      </c>
      <c r="H57">
        <v>15.13</v>
      </c>
      <c r="I57">
        <v>1.21</v>
      </c>
      <c r="J57">
        <v>15.12</v>
      </c>
      <c r="K57">
        <f>G57/H57</f>
        <v>8.0634500991407787E-2</v>
      </c>
      <c r="L57">
        <f t="shared" si="11"/>
        <v>8.0026455026455029E-2</v>
      </c>
      <c r="M57">
        <f t="shared" si="12"/>
        <v>8.0330478008931408E-2</v>
      </c>
      <c r="N57">
        <f t="shared" si="13"/>
        <v>3.0402298247637904E-4</v>
      </c>
      <c r="O57">
        <v>55.27</v>
      </c>
      <c r="P57">
        <v>52.92</v>
      </c>
      <c r="Q57">
        <v>33.11</v>
      </c>
      <c r="R57">
        <v>15.28</v>
      </c>
      <c r="S57">
        <f t="shared" si="14"/>
        <v>3.0402298247637904E-4</v>
      </c>
      <c r="T57">
        <f t="shared" si="4"/>
        <v>0.60019646365422397</v>
      </c>
      <c r="U57" s="1">
        <f t="shared" si="15"/>
        <v>0</v>
      </c>
      <c r="V57">
        <f t="shared" si="10"/>
        <v>0.1696154600717118</v>
      </c>
      <c r="W57">
        <f t="shared" si="5"/>
        <v>0.78865634579834576</v>
      </c>
      <c r="X57">
        <f t="shared" si="16"/>
        <v>-5.9941437898333474</v>
      </c>
      <c r="Y57">
        <f t="shared" si="17"/>
        <v>-5.9027821709233823</v>
      </c>
      <c r="Z57">
        <f t="shared" si="18"/>
        <v>5.9484629803783644</v>
      </c>
      <c r="AA57">
        <f t="shared" si="9"/>
        <v>6.7806564513676629E-2</v>
      </c>
    </row>
    <row r="58" spans="1:27" x14ac:dyDescent="0.3">
      <c r="A58">
        <v>6.11</v>
      </c>
      <c r="B58">
        <v>10.18</v>
      </c>
      <c r="C58">
        <v>0</v>
      </c>
      <c r="D58">
        <v>0</v>
      </c>
      <c r="E58">
        <f>A58/B58</f>
        <v>0.60019646365422397</v>
      </c>
      <c r="F58">
        <v>0</v>
      </c>
      <c r="G58">
        <v>1.88</v>
      </c>
      <c r="H58">
        <v>10.15</v>
      </c>
      <c r="I58">
        <v>0</v>
      </c>
      <c r="J58">
        <v>1</v>
      </c>
      <c r="K58">
        <f>G58/H58</f>
        <v>0.18522167487684726</v>
      </c>
      <c r="L58">
        <f t="shared" si="11"/>
        <v>0</v>
      </c>
      <c r="M58">
        <f t="shared" si="12"/>
        <v>0.18522167487684726</v>
      </c>
      <c r="N58">
        <f t="shared" si="13"/>
        <v>0.18522167487684726</v>
      </c>
      <c r="O58">
        <v>54.91</v>
      </c>
      <c r="P58">
        <v>51.39</v>
      </c>
      <c r="Q58">
        <v>26.41</v>
      </c>
      <c r="R58">
        <v>15.28</v>
      </c>
      <c r="S58">
        <f t="shared" si="14"/>
        <v>0</v>
      </c>
      <c r="T58">
        <f t="shared" si="4"/>
        <v>0.60019646365422397</v>
      </c>
      <c r="U58" s="1">
        <f t="shared" si="15"/>
        <v>0</v>
      </c>
      <c r="V58">
        <f t="shared" si="10"/>
        <v>0.38757635467980284</v>
      </c>
      <c r="W58">
        <f t="shared" si="5"/>
        <v>0.78865634579834576</v>
      </c>
      <c r="X58">
        <f t="shared" si="16"/>
        <v>-8.6274496551724109</v>
      </c>
      <c r="Y58">
        <f t="shared" si="17"/>
        <v>-8.8416141453830939</v>
      </c>
      <c r="Z58">
        <f t="shared" si="18"/>
        <v>8.7345319002777515</v>
      </c>
      <c r="AA58">
        <f t="shared" si="9"/>
        <v>5.030297309467939E-2</v>
      </c>
    </row>
    <row r="59" spans="1:27" x14ac:dyDescent="0.3">
      <c r="A59">
        <v>6.11</v>
      </c>
      <c r="B59">
        <v>10.18</v>
      </c>
      <c r="C59">
        <v>0</v>
      </c>
      <c r="D59">
        <v>0</v>
      </c>
      <c r="E59">
        <f>A59/B59</f>
        <v>0.60019646365422397</v>
      </c>
      <c r="F59">
        <v>0</v>
      </c>
      <c r="G59">
        <v>3.27</v>
      </c>
      <c r="H59">
        <v>10.1</v>
      </c>
      <c r="I59">
        <v>0</v>
      </c>
      <c r="J59">
        <v>1</v>
      </c>
      <c r="K59">
        <f>G59/H59</f>
        <v>0.32376237623762377</v>
      </c>
      <c r="L59">
        <f t="shared" si="11"/>
        <v>0</v>
      </c>
      <c r="M59">
        <f t="shared" si="12"/>
        <v>0.32376237623762377</v>
      </c>
      <c r="N59">
        <f t="shared" si="13"/>
        <v>0.32376237623762377</v>
      </c>
      <c r="O59">
        <v>54.92</v>
      </c>
      <c r="P59">
        <v>50.43</v>
      </c>
      <c r="Q59">
        <v>23.43</v>
      </c>
      <c r="R59">
        <v>15.25</v>
      </c>
      <c r="S59">
        <f t="shared" si="14"/>
        <v>0</v>
      </c>
      <c r="T59">
        <f t="shared" si="4"/>
        <v>0.60019646365422397</v>
      </c>
      <c r="U59" s="1">
        <f t="shared" si="15"/>
        <v>0</v>
      </c>
      <c r="V59">
        <f t="shared" si="10"/>
        <v>0.67747277227722769</v>
      </c>
      <c r="W59">
        <f t="shared" si="5"/>
        <v>0.78865634579834576</v>
      </c>
      <c r="X59">
        <f t="shared" si="16"/>
        <v>-11.083454554455445</v>
      </c>
      <c r="Y59">
        <f t="shared" si="17"/>
        <v>-11.278081679764247</v>
      </c>
      <c r="Z59">
        <f t="shared" si="18"/>
        <v>11.180768117109846</v>
      </c>
      <c r="AA59">
        <f t="shared" si="9"/>
        <v>4.6494416626130908E-2</v>
      </c>
    </row>
    <row r="60" spans="1:27" x14ac:dyDescent="0.3">
      <c r="A60">
        <v>6.11</v>
      </c>
      <c r="B60">
        <v>10.18</v>
      </c>
      <c r="C60">
        <v>0</v>
      </c>
      <c r="D60">
        <v>0</v>
      </c>
      <c r="E60">
        <f>A60/B60</f>
        <v>0.60019646365422397</v>
      </c>
      <c r="F60">
        <v>0</v>
      </c>
      <c r="G60">
        <v>5.58</v>
      </c>
      <c r="H60">
        <v>10.19</v>
      </c>
      <c r="I60">
        <v>0</v>
      </c>
      <c r="J60">
        <v>1</v>
      </c>
      <c r="K60">
        <f>G60/H60</f>
        <v>0.54759568204121689</v>
      </c>
      <c r="L60">
        <f t="shared" si="11"/>
        <v>0</v>
      </c>
      <c r="M60">
        <f t="shared" si="12"/>
        <v>0.54759568204121689</v>
      </c>
      <c r="N60">
        <f t="shared" si="13"/>
        <v>0.54759568204121689</v>
      </c>
      <c r="O60">
        <v>55.23</v>
      </c>
      <c r="P60">
        <v>49.64</v>
      </c>
      <c r="Q60">
        <v>21.28</v>
      </c>
      <c r="R60">
        <v>15.23</v>
      </c>
      <c r="S60">
        <f t="shared" si="14"/>
        <v>0</v>
      </c>
      <c r="T60">
        <f t="shared" si="4"/>
        <v>0.60019646365422397</v>
      </c>
      <c r="U60" s="1">
        <f t="shared" si="15"/>
        <v>0</v>
      </c>
      <c r="V60">
        <f t="shared" si="10"/>
        <v>1.1458439646712462</v>
      </c>
      <c r="W60">
        <f t="shared" si="5"/>
        <v>0.78865634579834576</v>
      </c>
      <c r="X60">
        <f t="shared" si="16"/>
        <v>-13.86471197252208</v>
      </c>
      <c r="Y60">
        <f t="shared" si="17"/>
        <v>-14.041086100196452</v>
      </c>
      <c r="Z60">
        <f t="shared" si="18"/>
        <v>13.952899036359266</v>
      </c>
      <c r="AA60">
        <f t="shared" si="9"/>
        <v>4.9846996163332331E-2</v>
      </c>
    </row>
    <row r="61" spans="1:27" x14ac:dyDescent="0.3">
      <c r="A61">
        <v>6.11</v>
      </c>
      <c r="B61">
        <v>10.18</v>
      </c>
      <c r="C61">
        <v>0</v>
      </c>
      <c r="D61">
        <v>0</v>
      </c>
      <c r="E61">
        <f>A61/B61</f>
        <v>0.60019646365422397</v>
      </c>
      <c r="F61">
        <v>0</v>
      </c>
      <c r="G61">
        <v>7.99</v>
      </c>
      <c r="H61">
        <v>10.119999999999999</v>
      </c>
      <c r="I61">
        <v>0</v>
      </c>
      <c r="J61">
        <v>1</v>
      </c>
      <c r="K61">
        <f>G61/H61</f>
        <v>0.78952569169960485</v>
      </c>
      <c r="L61">
        <f t="shared" si="11"/>
        <v>0</v>
      </c>
      <c r="M61">
        <f t="shared" si="12"/>
        <v>0.78952569169960485</v>
      </c>
      <c r="N61">
        <f t="shared" si="13"/>
        <v>0.78952569169960485</v>
      </c>
      <c r="O61">
        <v>56.59</v>
      </c>
      <c r="P61">
        <v>49.54</v>
      </c>
      <c r="Q61">
        <v>20.420000000000002</v>
      </c>
      <c r="R61">
        <v>15.18</v>
      </c>
      <c r="S61">
        <f t="shared" si="14"/>
        <v>0</v>
      </c>
      <c r="T61">
        <f t="shared" si="4"/>
        <v>0.60019646365422397</v>
      </c>
      <c r="U61" s="1">
        <f t="shared" si="15"/>
        <v>0</v>
      </c>
      <c r="V61">
        <f t="shared" si="10"/>
        <v>1.6520825098814229</v>
      </c>
      <c r="W61">
        <f t="shared" si="5"/>
        <v>0.78865634579834576</v>
      </c>
      <c r="X61">
        <f t="shared" si="16"/>
        <v>-17.313824703557319</v>
      </c>
      <c r="Y61">
        <f t="shared" si="17"/>
        <v>-17.708346512770149</v>
      </c>
      <c r="Z61">
        <f t="shared" si="18"/>
        <v>17.511085608163732</v>
      </c>
      <c r="AA61">
        <f t="shared" si="9"/>
        <v>5.2271766763805766E-2</v>
      </c>
    </row>
    <row r="62" spans="1:27" x14ac:dyDescent="0.3">
      <c r="A62">
        <v>5.66</v>
      </c>
      <c r="B62">
        <v>10.5</v>
      </c>
      <c r="C62">
        <v>0</v>
      </c>
      <c r="D62">
        <v>0</v>
      </c>
      <c r="E62">
        <f>A62/B62</f>
        <v>0.53904761904761911</v>
      </c>
      <c r="F62">
        <v>0</v>
      </c>
      <c r="G62">
        <v>0.34</v>
      </c>
      <c r="H62">
        <v>20</v>
      </c>
      <c r="I62">
        <v>0.31</v>
      </c>
      <c r="J62">
        <v>20.12</v>
      </c>
      <c r="K62">
        <f>G62/H62</f>
        <v>1.7000000000000001E-2</v>
      </c>
      <c r="L62">
        <f t="shared" si="11"/>
        <v>1.540755467196819E-2</v>
      </c>
      <c r="M62">
        <f t="shared" si="12"/>
        <v>1.6203777335984097E-2</v>
      </c>
      <c r="N62">
        <f t="shared" si="13"/>
        <v>7.962226640159057E-4</v>
      </c>
      <c r="O62">
        <v>59.69</v>
      </c>
      <c r="P62">
        <v>58.65</v>
      </c>
      <c r="Q62">
        <v>52.21</v>
      </c>
      <c r="R62">
        <v>15.64</v>
      </c>
      <c r="S62">
        <f t="shared" si="14"/>
        <v>7.962226640159057E-4</v>
      </c>
      <c r="T62">
        <f t="shared" si="4"/>
        <v>0.53904761904761911</v>
      </c>
      <c r="U62" s="1">
        <f t="shared" si="15"/>
        <v>0</v>
      </c>
      <c r="V62">
        <f t="shared" si="10"/>
        <v>0.12648746488036361</v>
      </c>
      <c r="W62">
        <f t="shared" si="5"/>
        <v>0.63614365806122453</v>
      </c>
      <c r="X62">
        <f t="shared" si="16"/>
        <v>-2.4799143940854873</v>
      </c>
      <c r="Y62">
        <f t="shared" si="17"/>
        <v>-2.3461508571428551</v>
      </c>
      <c r="Z62">
        <f t="shared" si="18"/>
        <v>2.4130326256141714</v>
      </c>
      <c r="AA62">
        <f t="shared" si="9"/>
        <v>0.13439453972273963</v>
      </c>
    </row>
    <row r="63" spans="1:27" x14ac:dyDescent="0.3">
      <c r="A63">
        <v>5.66</v>
      </c>
      <c r="B63">
        <v>10.5</v>
      </c>
      <c r="C63">
        <v>0</v>
      </c>
      <c r="D63">
        <v>0</v>
      </c>
      <c r="E63">
        <f>A63/B63</f>
        <v>0.53904761904761911</v>
      </c>
      <c r="F63">
        <v>0</v>
      </c>
      <c r="G63">
        <v>0.82</v>
      </c>
      <c r="H63">
        <v>20.14</v>
      </c>
      <c r="I63">
        <v>0</v>
      </c>
      <c r="J63">
        <v>1</v>
      </c>
      <c r="K63">
        <f>G63/H63</f>
        <v>4.0714995034756701E-2</v>
      </c>
      <c r="L63">
        <f t="shared" si="11"/>
        <v>0</v>
      </c>
      <c r="M63">
        <f t="shared" si="12"/>
        <v>4.0714995034756701E-2</v>
      </c>
      <c r="N63">
        <f t="shared" si="13"/>
        <v>4.0714995034756701E-2</v>
      </c>
      <c r="O63">
        <v>60.78</v>
      </c>
      <c r="P63">
        <v>58.69</v>
      </c>
      <c r="Q63">
        <v>42.79</v>
      </c>
      <c r="R63">
        <v>15.64</v>
      </c>
      <c r="S63">
        <f t="shared" si="14"/>
        <v>0</v>
      </c>
      <c r="T63">
        <f t="shared" si="4"/>
        <v>0.53904761904761911</v>
      </c>
      <c r="U63" s="1">
        <f t="shared" si="15"/>
        <v>0</v>
      </c>
      <c r="V63">
        <f t="shared" si="10"/>
        <v>8.5196127110228392E-2</v>
      </c>
      <c r="W63">
        <f t="shared" si="5"/>
        <v>0.63614365806122453</v>
      </c>
      <c r="X63">
        <f t="shared" si="16"/>
        <v>-4.6261497020854012</v>
      </c>
      <c r="Y63">
        <f t="shared" si="17"/>
        <v>-4.714860857142865</v>
      </c>
      <c r="Z63">
        <f t="shared" si="18"/>
        <v>4.6705052796141331</v>
      </c>
      <c r="AA63">
        <f t="shared" si="9"/>
        <v>6.8710262611558007E-2</v>
      </c>
    </row>
    <row r="64" spans="1:27" x14ac:dyDescent="0.3">
      <c r="A64">
        <v>5.66</v>
      </c>
      <c r="B64">
        <v>10.5</v>
      </c>
      <c r="C64">
        <v>0</v>
      </c>
      <c r="D64">
        <v>0</v>
      </c>
      <c r="E64">
        <f>A64/B64</f>
        <v>0.53904761904761911</v>
      </c>
      <c r="F64">
        <v>0</v>
      </c>
      <c r="G64">
        <v>1.96</v>
      </c>
      <c r="H64">
        <v>11.15</v>
      </c>
      <c r="I64">
        <v>0</v>
      </c>
      <c r="J64">
        <v>1</v>
      </c>
      <c r="K64">
        <f>G64/H64</f>
        <v>0.17578475336322869</v>
      </c>
      <c r="L64">
        <f t="shared" si="11"/>
        <v>0</v>
      </c>
      <c r="M64">
        <f t="shared" si="12"/>
        <v>0.17578475336322869</v>
      </c>
      <c r="N64">
        <f t="shared" si="13"/>
        <v>0.17578475336322869</v>
      </c>
      <c r="O64">
        <v>60.76</v>
      </c>
      <c r="P64">
        <v>56.29</v>
      </c>
      <c r="Q64">
        <v>28.88</v>
      </c>
      <c r="R64">
        <v>15.66</v>
      </c>
      <c r="S64">
        <f t="shared" si="14"/>
        <v>0</v>
      </c>
      <c r="T64">
        <f t="shared" si="4"/>
        <v>0.53904761904761911</v>
      </c>
      <c r="U64" s="1">
        <f t="shared" si="15"/>
        <v>0</v>
      </c>
      <c r="V64">
        <f t="shared" si="10"/>
        <v>0.36782959641255597</v>
      </c>
      <c r="W64">
        <f t="shared" si="5"/>
        <v>0.63614365806122453</v>
      </c>
      <c r="X64">
        <f t="shared" si="16"/>
        <v>-9.7254145291479794</v>
      </c>
      <c r="Y64">
        <f t="shared" si="17"/>
        <v>-10.083936857142854</v>
      </c>
      <c r="Z64">
        <f t="shared" si="18"/>
        <v>9.9046756931454176</v>
      </c>
      <c r="AA64">
        <f t="shared" si="9"/>
        <v>3.7095183362936698E-2</v>
      </c>
    </row>
    <row r="65" spans="1:27" x14ac:dyDescent="0.3">
      <c r="A65">
        <v>5.66</v>
      </c>
      <c r="B65">
        <v>10.5</v>
      </c>
      <c r="C65">
        <v>0</v>
      </c>
      <c r="D65">
        <v>0</v>
      </c>
      <c r="E65">
        <f>A65/B65</f>
        <v>0.53904761904761911</v>
      </c>
      <c r="F65">
        <v>0</v>
      </c>
      <c r="G65">
        <v>3.01</v>
      </c>
      <c r="H65">
        <v>10.029999999999999</v>
      </c>
      <c r="I65">
        <v>0</v>
      </c>
      <c r="J65">
        <v>1</v>
      </c>
      <c r="K65">
        <f>G65/H65</f>
        <v>0.30009970089730809</v>
      </c>
      <c r="L65">
        <f t="shared" si="11"/>
        <v>0</v>
      </c>
      <c r="M65">
        <f t="shared" si="12"/>
        <v>0.30009970089730809</v>
      </c>
      <c r="N65">
        <f t="shared" si="13"/>
        <v>0.30009970089730809</v>
      </c>
      <c r="O65">
        <v>60.44</v>
      </c>
      <c r="P65">
        <v>54.9</v>
      </c>
      <c r="Q65">
        <v>25.42</v>
      </c>
      <c r="R65">
        <v>15.65</v>
      </c>
      <c r="S65">
        <f t="shared" si="14"/>
        <v>0</v>
      </c>
      <c r="T65">
        <f t="shared" si="4"/>
        <v>0.53904761904761911</v>
      </c>
      <c r="U65" s="1">
        <f t="shared" si="15"/>
        <v>0</v>
      </c>
      <c r="V65">
        <f t="shared" si="10"/>
        <v>0.62795862412761716</v>
      </c>
      <c r="W65">
        <f t="shared" si="5"/>
        <v>0.63614365806122453</v>
      </c>
      <c r="X65">
        <f t="shared" si="16"/>
        <v>-12.27031151545364</v>
      </c>
      <c r="Y65">
        <f t="shared" si="17"/>
        <v>-12.497765142857142</v>
      </c>
      <c r="Z65">
        <f t="shared" si="18"/>
        <v>12.384038329155391</v>
      </c>
      <c r="AA65">
        <f t="shared" si="9"/>
        <v>3.6089763673433778E-2</v>
      </c>
    </row>
    <row r="66" spans="1:27" x14ac:dyDescent="0.3">
      <c r="A66">
        <v>5.66</v>
      </c>
      <c r="B66">
        <v>10.5</v>
      </c>
      <c r="C66">
        <v>0</v>
      </c>
      <c r="D66">
        <v>0</v>
      </c>
      <c r="E66">
        <f>A66/B66</f>
        <v>0.53904761904761911</v>
      </c>
      <c r="F66">
        <v>0</v>
      </c>
      <c r="G66">
        <v>5.16</v>
      </c>
      <c r="H66">
        <v>10.17</v>
      </c>
      <c r="I66">
        <v>5.16</v>
      </c>
      <c r="J66">
        <v>10.06</v>
      </c>
      <c r="K66">
        <f>G66/H66</f>
        <v>0.50737463126843663</v>
      </c>
      <c r="L66">
        <f t="shared" si="11"/>
        <v>0.51292246520874751</v>
      </c>
      <c r="M66">
        <f t="shared" si="12"/>
        <v>0.51014854823859213</v>
      </c>
      <c r="N66">
        <f t="shared" si="13"/>
        <v>2.7739169701554434E-3</v>
      </c>
      <c r="O66">
        <v>59.83</v>
      </c>
      <c r="P66">
        <v>52.99</v>
      </c>
      <c r="Q66">
        <v>22.79</v>
      </c>
      <c r="R66">
        <v>15.59</v>
      </c>
      <c r="S66">
        <f t="shared" si="14"/>
        <v>2.7739169701554434E-3</v>
      </c>
      <c r="T66">
        <f t="shared" si="4"/>
        <v>0.53904761904761911</v>
      </c>
      <c r="U66" s="1">
        <f t="shared" si="15"/>
        <v>0</v>
      </c>
      <c r="V66">
        <f t="shared" si="10"/>
        <v>1.0707531189988824</v>
      </c>
      <c r="W66">
        <f t="shared" si="5"/>
        <v>0.63614365806122453</v>
      </c>
      <c r="X66">
        <f t="shared" si="16"/>
        <v>-15.371796055525255</v>
      </c>
      <c r="Y66">
        <f t="shared" si="17"/>
        <v>-15.430453714285706</v>
      </c>
      <c r="Z66">
        <f t="shared" si="18"/>
        <v>15.401124884905482</v>
      </c>
      <c r="AA66">
        <f t="shared" si="9"/>
        <v>4.043432517356129E-2</v>
      </c>
    </row>
    <row r="67" spans="1:27" x14ac:dyDescent="0.3">
      <c r="A67">
        <v>5.66</v>
      </c>
      <c r="B67">
        <v>10.5</v>
      </c>
      <c r="C67">
        <v>0</v>
      </c>
      <c r="D67">
        <v>0</v>
      </c>
      <c r="E67">
        <f>A67/B67</f>
        <v>0.53904761904761911</v>
      </c>
      <c r="F67">
        <v>0</v>
      </c>
      <c r="G67">
        <v>7.95</v>
      </c>
      <c r="H67">
        <v>10.06</v>
      </c>
      <c r="I67">
        <v>7.85</v>
      </c>
      <c r="J67">
        <v>10</v>
      </c>
      <c r="K67">
        <f>G67/H67</f>
        <v>0.79025844930417488</v>
      </c>
      <c r="L67">
        <f t="shared" si="11"/>
        <v>0.78499999999999992</v>
      </c>
      <c r="M67">
        <f t="shared" si="12"/>
        <v>0.7876292246520874</v>
      </c>
      <c r="N67">
        <f t="shared" si="13"/>
        <v>2.6292246520874807E-3</v>
      </c>
      <c r="O67">
        <v>58.07</v>
      </c>
      <c r="P67">
        <v>50.16</v>
      </c>
      <c r="Q67">
        <v>20.77</v>
      </c>
      <c r="R67">
        <v>15.4</v>
      </c>
      <c r="S67">
        <f t="shared" si="14"/>
        <v>2.6292246520874807E-3</v>
      </c>
      <c r="T67">
        <f t="shared" ref="T67:T73" si="19">IF(F67&lt;&gt;0,AVERAGE(E67,F67),E67)</f>
        <v>0.53904761904761911</v>
      </c>
      <c r="U67" s="1">
        <f t="shared" si="15"/>
        <v>0</v>
      </c>
      <c r="V67">
        <f t="shared" ref="V67:V73" si="20">SQRT(($AF$21*(R67-Q67)*S67)^2 +(M67*$AF$21*0.5)^2)</f>
        <v>1.6491730115432173</v>
      </c>
      <c r="W67">
        <f t="shared" ref="W67:W73" si="21">(($AF$21*(P67-O67)*U67)^2+(($AF$21*T67*0.5)^2))^1/2</f>
        <v>0.63614365806122453</v>
      </c>
      <c r="X67">
        <f t="shared" si="16"/>
        <v>-17.700745998757448</v>
      </c>
      <c r="Y67">
        <f t="shared" si="17"/>
        <v>-17.84428200000001</v>
      </c>
      <c r="Z67">
        <f t="shared" si="18"/>
        <v>17.772513999378731</v>
      </c>
      <c r="AA67">
        <f t="shared" ref="AA67:AA73" si="22">1/2*SQRT((V67^2+W67^2))/Z67</f>
        <v>4.9728797202313983E-2</v>
      </c>
    </row>
    <row r="68" spans="1:27" x14ac:dyDescent="0.3">
      <c r="A68">
        <v>6.18</v>
      </c>
      <c r="B68">
        <v>15.15</v>
      </c>
      <c r="C68">
        <v>0</v>
      </c>
      <c r="D68">
        <v>0</v>
      </c>
      <c r="E68">
        <f>A68/B68</f>
        <v>0.40792079207920789</v>
      </c>
      <c r="F68">
        <v>0</v>
      </c>
      <c r="G68">
        <v>0.95</v>
      </c>
      <c r="H68">
        <v>21</v>
      </c>
      <c r="I68">
        <v>0</v>
      </c>
      <c r="J68">
        <v>1</v>
      </c>
      <c r="K68">
        <f>G68/H68</f>
        <v>4.5238095238095237E-2</v>
      </c>
      <c r="L68">
        <f t="shared" si="11"/>
        <v>0</v>
      </c>
      <c r="M68">
        <f t="shared" si="12"/>
        <v>4.5238095238095237E-2</v>
      </c>
      <c r="N68">
        <f t="shared" si="13"/>
        <v>4.5238095238095237E-2</v>
      </c>
      <c r="O68">
        <v>54.19</v>
      </c>
      <c r="P68">
        <v>51.93</v>
      </c>
      <c r="Q68">
        <v>37.07</v>
      </c>
      <c r="R68">
        <v>15.6</v>
      </c>
      <c r="S68">
        <f t="shared" si="14"/>
        <v>0</v>
      </c>
      <c r="T68">
        <f t="shared" si="19"/>
        <v>0.40792079207920789</v>
      </c>
      <c r="U68" s="1">
        <f t="shared" si="15"/>
        <v>0</v>
      </c>
      <c r="V68">
        <f t="shared" si="20"/>
        <v>9.4660714285714279E-2</v>
      </c>
      <c r="W68">
        <f t="shared" si="21"/>
        <v>0.36429450646995382</v>
      </c>
      <c r="X68">
        <f t="shared" si="16"/>
        <v>-4.0647310714285707</v>
      </c>
      <c r="Y68">
        <f t="shared" si="17"/>
        <v>-3.8581556435643525</v>
      </c>
      <c r="Z68">
        <f t="shared" si="18"/>
        <v>3.9614433574964618</v>
      </c>
      <c r="AA68">
        <f t="shared" si="22"/>
        <v>4.7506960534656188E-2</v>
      </c>
    </row>
    <row r="69" spans="1:27" x14ac:dyDescent="0.3">
      <c r="A69">
        <v>6.18</v>
      </c>
      <c r="B69">
        <v>15.15</v>
      </c>
      <c r="C69">
        <v>0</v>
      </c>
      <c r="D69">
        <v>0</v>
      </c>
      <c r="E69">
        <f>A69/B69</f>
        <v>0.40792079207920789</v>
      </c>
      <c r="F69">
        <v>0</v>
      </c>
      <c r="G69">
        <v>2.31</v>
      </c>
      <c r="H69">
        <v>15.15</v>
      </c>
      <c r="I69">
        <v>0</v>
      </c>
      <c r="J69">
        <v>1</v>
      </c>
      <c r="K69">
        <f>G69/H69</f>
        <v>0.15247524752475247</v>
      </c>
      <c r="L69">
        <f t="shared" si="11"/>
        <v>0</v>
      </c>
      <c r="M69">
        <f t="shared" si="12"/>
        <v>0.15247524752475247</v>
      </c>
      <c r="N69">
        <f t="shared" si="13"/>
        <v>0.15247524752475247</v>
      </c>
      <c r="O69">
        <v>53.48</v>
      </c>
      <c r="P69">
        <v>49.35</v>
      </c>
      <c r="Q69">
        <v>26.48</v>
      </c>
      <c r="R69">
        <v>15.47</v>
      </c>
      <c r="S69">
        <f t="shared" si="14"/>
        <v>0</v>
      </c>
      <c r="T69">
        <f t="shared" si="19"/>
        <v>0.40792079207920789</v>
      </c>
      <c r="U69" s="1">
        <f t="shared" si="15"/>
        <v>0</v>
      </c>
      <c r="V69">
        <f t="shared" si="20"/>
        <v>0.3190544554455445</v>
      </c>
      <c r="W69">
        <f t="shared" si="21"/>
        <v>0.36429450646995382</v>
      </c>
      <c r="X69">
        <f t="shared" si="16"/>
        <v>-7.0255791089108897</v>
      </c>
      <c r="Y69">
        <f t="shared" si="17"/>
        <v>-7.0505233663366251</v>
      </c>
      <c r="Z69">
        <f t="shared" si="18"/>
        <v>7.0380512376237574</v>
      </c>
      <c r="AA69">
        <f t="shared" si="22"/>
        <v>3.4402877998579412E-2</v>
      </c>
    </row>
    <row r="70" spans="1:27" x14ac:dyDescent="0.3">
      <c r="A70">
        <v>6.18</v>
      </c>
      <c r="B70">
        <v>15.15</v>
      </c>
      <c r="C70">
        <v>0</v>
      </c>
      <c r="D70">
        <v>0</v>
      </c>
      <c r="E70">
        <f>A70/B70</f>
        <v>0.40792079207920789</v>
      </c>
      <c r="F70">
        <v>0</v>
      </c>
      <c r="G70">
        <v>4.2699999999999996</v>
      </c>
      <c r="H70">
        <v>15.15</v>
      </c>
      <c r="I70">
        <v>0</v>
      </c>
      <c r="J70">
        <v>1</v>
      </c>
      <c r="K70">
        <f>G70/H70</f>
        <v>0.28184818481848184</v>
      </c>
      <c r="L70">
        <f t="shared" si="11"/>
        <v>0</v>
      </c>
      <c r="M70">
        <f t="shared" si="12"/>
        <v>0.28184818481848184</v>
      </c>
      <c r="N70">
        <f t="shared" si="13"/>
        <v>0.28184818481848184</v>
      </c>
      <c r="O70">
        <v>53.3</v>
      </c>
      <c r="P70">
        <v>47.86</v>
      </c>
      <c r="Q70">
        <v>23.36</v>
      </c>
      <c r="R70">
        <v>15.14</v>
      </c>
      <c r="S70">
        <f t="shared" si="14"/>
        <v>0</v>
      </c>
      <c r="T70">
        <f t="shared" si="19"/>
        <v>0.40792079207920789</v>
      </c>
      <c r="U70" s="1">
        <f t="shared" si="15"/>
        <v>0</v>
      </c>
      <c r="V70">
        <f t="shared" si="20"/>
        <v>0.58976732673267318</v>
      </c>
      <c r="W70">
        <f t="shared" si="21"/>
        <v>0.36429450646995382</v>
      </c>
      <c r="X70">
        <f t="shared" si="16"/>
        <v>-9.6957748514851456</v>
      </c>
      <c r="Y70">
        <f t="shared" si="17"/>
        <v>-9.2868879207920738</v>
      </c>
      <c r="Z70">
        <f t="shared" si="18"/>
        <v>9.4913313861386097</v>
      </c>
      <c r="AA70">
        <f t="shared" si="22"/>
        <v>3.6517902615109378E-2</v>
      </c>
    </row>
    <row r="71" spans="1:27" x14ac:dyDescent="0.3">
      <c r="A71">
        <v>6.18</v>
      </c>
      <c r="B71">
        <v>15.15</v>
      </c>
      <c r="C71">
        <v>0</v>
      </c>
      <c r="D71">
        <v>0</v>
      </c>
      <c r="E71">
        <f>A71/B71</f>
        <v>0.40792079207920789</v>
      </c>
      <c r="F71">
        <v>0</v>
      </c>
      <c r="G71">
        <v>4.5599999999999996</v>
      </c>
      <c r="H71">
        <v>10.11</v>
      </c>
      <c r="I71">
        <v>4.59</v>
      </c>
      <c r="J71">
        <v>10.08</v>
      </c>
      <c r="K71">
        <f>G71/H71</f>
        <v>0.45103857566765576</v>
      </c>
      <c r="L71">
        <f t="shared" si="11"/>
        <v>0.45535714285714285</v>
      </c>
      <c r="M71">
        <f t="shared" si="12"/>
        <v>0.45319785926239931</v>
      </c>
      <c r="N71">
        <f t="shared" si="13"/>
        <v>2.159283594743544E-3</v>
      </c>
      <c r="O71">
        <v>53.74</v>
      </c>
      <c r="P71">
        <v>47.02</v>
      </c>
      <c r="Q71">
        <v>21.53</v>
      </c>
      <c r="R71">
        <v>15.47</v>
      </c>
      <c r="S71">
        <f t="shared" si="14"/>
        <v>2.159283594743544E-3</v>
      </c>
      <c r="T71">
        <f t="shared" si="19"/>
        <v>0.40792079207920789</v>
      </c>
      <c r="U71" s="1">
        <f t="shared" si="15"/>
        <v>0</v>
      </c>
      <c r="V71">
        <f t="shared" si="20"/>
        <v>0.94989635149879503</v>
      </c>
      <c r="W71">
        <f t="shared" si="21"/>
        <v>0.36429450646995382</v>
      </c>
      <c r="X71">
        <f t="shared" si="16"/>
        <v>-11.493596228539635</v>
      </c>
      <c r="Y71">
        <f t="shared" si="17"/>
        <v>-11.472038019801976</v>
      </c>
      <c r="Z71">
        <f t="shared" si="18"/>
        <v>11.482817124170806</v>
      </c>
      <c r="AA71">
        <f t="shared" si="22"/>
        <v>4.4299066761581914E-2</v>
      </c>
    </row>
    <row r="72" spans="1:27" x14ac:dyDescent="0.3">
      <c r="A72">
        <v>6.18</v>
      </c>
      <c r="B72">
        <v>15.15</v>
      </c>
      <c r="C72">
        <v>0</v>
      </c>
      <c r="D72">
        <v>0</v>
      </c>
      <c r="E72">
        <f>A72/B72</f>
        <v>0.40792079207920789</v>
      </c>
      <c r="F72">
        <v>0</v>
      </c>
      <c r="G72">
        <v>6.02</v>
      </c>
      <c r="H72">
        <v>10.130000000000001</v>
      </c>
      <c r="I72">
        <v>0</v>
      </c>
      <c r="J72">
        <v>1</v>
      </c>
      <c r="K72">
        <f>G72/H72</f>
        <v>0.59427443237907196</v>
      </c>
      <c r="L72">
        <f t="shared" si="11"/>
        <v>0</v>
      </c>
      <c r="M72">
        <f t="shared" si="12"/>
        <v>0.59427443237907196</v>
      </c>
      <c r="N72">
        <f t="shared" si="13"/>
        <v>0.59427443237907196</v>
      </c>
      <c r="O72">
        <v>54.77</v>
      </c>
      <c r="P72">
        <v>46.91</v>
      </c>
      <c r="Q72">
        <v>20.71</v>
      </c>
      <c r="R72">
        <v>15.45</v>
      </c>
      <c r="S72">
        <f t="shared" si="14"/>
        <v>0</v>
      </c>
      <c r="T72">
        <f t="shared" si="19"/>
        <v>0.40792079207920789</v>
      </c>
      <c r="U72" s="1">
        <f t="shared" si="15"/>
        <v>0</v>
      </c>
      <c r="V72">
        <f t="shared" si="20"/>
        <v>1.2435192497532079</v>
      </c>
      <c r="W72">
        <f t="shared" si="21"/>
        <v>0.36429450646995382</v>
      </c>
      <c r="X72">
        <f t="shared" si="16"/>
        <v>-13.081822507403752</v>
      </c>
      <c r="Y72">
        <f t="shared" si="17"/>
        <v>-13.418187326732681</v>
      </c>
      <c r="Z72">
        <f t="shared" si="18"/>
        <v>13.250004917068217</v>
      </c>
      <c r="AA72">
        <f t="shared" si="22"/>
        <v>4.8897410289484446E-2</v>
      </c>
    </row>
    <row r="73" spans="1:27" x14ac:dyDescent="0.3">
      <c r="A73">
        <v>6.18</v>
      </c>
      <c r="B73">
        <v>15.15</v>
      </c>
      <c r="C73">
        <v>0</v>
      </c>
      <c r="D73">
        <v>0</v>
      </c>
      <c r="E73">
        <f>A73/B73</f>
        <v>0.40792079207920789</v>
      </c>
      <c r="F73">
        <v>0</v>
      </c>
      <c r="G73">
        <v>7.95</v>
      </c>
      <c r="H73">
        <v>10.06</v>
      </c>
      <c r="I73">
        <v>7.85</v>
      </c>
      <c r="J73">
        <v>10</v>
      </c>
      <c r="K73">
        <f>G73/H73</f>
        <v>0.79025844930417488</v>
      </c>
      <c r="L73">
        <f t="shared" si="11"/>
        <v>0.78499999999999992</v>
      </c>
      <c r="M73">
        <f t="shared" si="12"/>
        <v>0.7876292246520874</v>
      </c>
      <c r="N73">
        <f t="shared" si="13"/>
        <v>2.6292246520874807E-3</v>
      </c>
      <c r="O73">
        <v>55.89</v>
      </c>
      <c r="P73">
        <v>46.63</v>
      </c>
      <c r="Q73">
        <v>19.899999999999999</v>
      </c>
      <c r="R73">
        <v>15.19</v>
      </c>
      <c r="S73">
        <f t="shared" si="14"/>
        <v>2.6292246520874807E-3</v>
      </c>
      <c r="T73">
        <f t="shared" si="19"/>
        <v>0.40792079207920789</v>
      </c>
      <c r="U73" s="1">
        <f t="shared" si="15"/>
        <v>0</v>
      </c>
      <c r="V73">
        <f t="shared" si="20"/>
        <v>1.6489287884502555</v>
      </c>
      <c r="W73">
        <f t="shared" si="21"/>
        <v>0.36429450646995382</v>
      </c>
      <c r="X73">
        <f t="shared" si="16"/>
        <v>-15.525235317345919</v>
      </c>
      <c r="Y73">
        <f t="shared" si="17"/>
        <v>-15.808195247524747</v>
      </c>
      <c r="Z73">
        <f t="shared" si="18"/>
        <v>15.666715282435334</v>
      </c>
      <c r="AA73">
        <f t="shared" si="22"/>
        <v>5.3894220170883744E-2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Bui</dc:creator>
  <cp:lastModifiedBy>Khoa Bui</cp:lastModifiedBy>
  <dcterms:created xsi:type="dcterms:W3CDTF">2022-07-16T22:03:59Z</dcterms:created>
  <dcterms:modified xsi:type="dcterms:W3CDTF">2022-07-19T13:12:12Z</dcterms:modified>
</cp:coreProperties>
</file>