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uing\Documents\CBE 424\membrane\"/>
    </mc:Choice>
  </mc:AlternateContent>
  <xr:revisionPtr revIDLastSave="0" documentId="13_ncr:1_{C59ECCE0-5A47-4207-B088-ACAAB733C0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40" i="1" l="1" a="1"/>
  <c r="AO40" i="1" s="1"/>
  <c r="AO39" i="1" a="1"/>
  <c r="AO39" i="1" s="1"/>
  <c r="BA4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2" i="1"/>
  <c r="AV2" i="1"/>
  <c r="V40" i="1" a="1"/>
  <c r="V40" i="1" s="1"/>
  <c r="AJ2" i="1"/>
  <c r="Q37" i="1"/>
  <c r="Q34" i="1"/>
  <c r="AO34" i="1" a="1"/>
  <c r="AO34" i="1" s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2" i="1"/>
  <c r="AS3" i="1"/>
  <c r="AS34" i="1" s="1" a="1"/>
  <c r="AS34" i="1" s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2" i="1"/>
  <c r="AO4" i="1"/>
  <c r="AO3" i="1"/>
  <c r="AO2" i="1"/>
  <c r="AR2" i="1"/>
  <c r="AR34" i="1" a="1"/>
  <c r="AR34" i="1" s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P34" i="1" a="1"/>
  <c r="AP34" i="1"/>
  <c r="AQ34" i="1" a="1"/>
  <c r="AQ34" i="1" s="1"/>
  <c r="AP35" i="1" a="1"/>
  <c r="AP35" i="1"/>
  <c r="AQ35" i="1" a="1"/>
  <c r="AQ35" i="1" s="1"/>
  <c r="AO35" i="1" a="1"/>
  <c r="AO35" i="1" s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2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2" i="1"/>
  <c r="AL3" i="1"/>
  <c r="AL4" i="1"/>
  <c r="AL10" i="1"/>
  <c r="AL11" i="1"/>
  <c r="AL12" i="1"/>
  <c r="AL18" i="1"/>
  <c r="AL19" i="1"/>
  <c r="AL20" i="1"/>
  <c r="AL26" i="1"/>
  <c r="AL27" i="1"/>
  <c r="AL28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2" i="1"/>
  <c r="X3" i="1"/>
  <c r="Y3" i="1"/>
  <c r="X4" i="1"/>
  <c r="Y4" i="1"/>
  <c r="X5" i="1"/>
  <c r="Y5" i="1"/>
  <c r="AL5" i="1" s="1"/>
  <c r="X6" i="1"/>
  <c r="Y6" i="1"/>
  <c r="AL6" i="1" s="1"/>
  <c r="X7" i="1"/>
  <c r="Y7" i="1"/>
  <c r="X8" i="1"/>
  <c r="Y8" i="1"/>
  <c r="AL8" i="1" s="1"/>
  <c r="X9" i="1"/>
  <c r="Y9" i="1"/>
  <c r="AL9" i="1" s="1"/>
  <c r="X10" i="1"/>
  <c r="Y10" i="1"/>
  <c r="X11" i="1"/>
  <c r="Y11" i="1"/>
  <c r="X12" i="1"/>
  <c r="Y12" i="1"/>
  <c r="X13" i="1"/>
  <c r="Y13" i="1"/>
  <c r="AL13" i="1" s="1"/>
  <c r="X14" i="1"/>
  <c r="Y14" i="1"/>
  <c r="AL14" i="1" s="1"/>
  <c r="X15" i="1"/>
  <c r="Y15" i="1"/>
  <c r="X16" i="1"/>
  <c r="Y16" i="1"/>
  <c r="AL16" i="1" s="1"/>
  <c r="X17" i="1"/>
  <c r="Y17" i="1"/>
  <c r="AL17" i="1" s="1"/>
  <c r="X18" i="1"/>
  <c r="Y18" i="1"/>
  <c r="X19" i="1"/>
  <c r="Y19" i="1"/>
  <c r="X20" i="1"/>
  <c r="Y20" i="1"/>
  <c r="X21" i="1"/>
  <c r="Y21" i="1"/>
  <c r="AL21" i="1" s="1"/>
  <c r="X22" i="1"/>
  <c r="Y22" i="1"/>
  <c r="AL22" i="1" s="1"/>
  <c r="X23" i="1"/>
  <c r="Y23" i="1"/>
  <c r="X24" i="1"/>
  <c r="Y24" i="1"/>
  <c r="AL24" i="1" s="1"/>
  <c r="X25" i="1"/>
  <c r="Y25" i="1"/>
  <c r="AL25" i="1" s="1"/>
  <c r="X26" i="1"/>
  <c r="Y26" i="1"/>
  <c r="X27" i="1"/>
  <c r="Y27" i="1"/>
  <c r="X28" i="1"/>
  <c r="Y28" i="1"/>
  <c r="X29" i="1"/>
  <c r="Y29" i="1"/>
  <c r="AL29" i="1" s="1"/>
  <c r="X30" i="1"/>
  <c r="Y30" i="1"/>
  <c r="AL30" i="1" s="1"/>
  <c r="X31" i="1"/>
  <c r="Y31" i="1"/>
  <c r="X32" i="1"/>
  <c r="Y32" i="1"/>
  <c r="AL32" i="1" s="1"/>
  <c r="X33" i="1"/>
  <c r="Y33" i="1"/>
  <c r="AL33" i="1" s="1"/>
  <c r="Y2" i="1"/>
  <c r="AL2" i="1" s="1"/>
  <c r="X2" i="1"/>
  <c r="W3" i="1"/>
  <c r="W4" i="1"/>
  <c r="W5" i="1"/>
  <c r="W6" i="1"/>
  <c r="W7" i="1"/>
  <c r="AL7" i="1" s="1"/>
  <c r="W8" i="1"/>
  <c r="W9" i="1"/>
  <c r="W10" i="1"/>
  <c r="W11" i="1"/>
  <c r="W12" i="1"/>
  <c r="W13" i="1"/>
  <c r="W14" i="1"/>
  <c r="W15" i="1"/>
  <c r="AL15" i="1" s="1"/>
  <c r="W16" i="1"/>
  <c r="W17" i="1"/>
  <c r="W18" i="1"/>
  <c r="W19" i="1"/>
  <c r="W20" i="1"/>
  <c r="W21" i="1"/>
  <c r="W22" i="1"/>
  <c r="W23" i="1"/>
  <c r="AL23" i="1" s="1"/>
  <c r="W24" i="1"/>
  <c r="W25" i="1"/>
  <c r="W26" i="1"/>
  <c r="W27" i="1"/>
  <c r="W28" i="1"/>
  <c r="W29" i="1"/>
  <c r="W30" i="1"/>
  <c r="W31" i="1"/>
  <c r="AL31" i="1" s="1"/>
  <c r="W32" i="1"/>
  <c r="W33" i="1"/>
  <c r="W2" i="1"/>
  <c r="AG5" i="1"/>
  <c r="AE5" i="1"/>
  <c r="AI5" i="1" s="1"/>
  <c r="AD5" i="1"/>
  <c r="AH5" i="1" s="1"/>
  <c r="AG30" i="1"/>
  <c r="AG18" i="1"/>
  <c r="AG9" i="1"/>
  <c r="AG4" i="1"/>
  <c r="AG33" i="1"/>
  <c r="AG28" i="1"/>
  <c r="AG17" i="1"/>
  <c r="AG10" i="1"/>
  <c r="AG3" i="1"/>
  <c r="AG32" i="1"/>
  <c r="AG29" i="1"/>
  <c r="AG19" i="1"/>
  <c r="AG11" i="1"/>
  <c r="AG2" i="1"/>
  <c r="AG31" i="1"/>
  <c r="AG7" i="1"/>
  <c r="AG6" i="1"/>
  <c r="AG14" i="1"/>
  <c r="AG13" i="1"/>
  <c r="AG8" i="1"/>
  <c r="AG25" i="1"/>
  <c r="AG26" i="1"/>
  <c r="AG27" i="1"/>
  <c r="AG24" i="1"/>
  <c r="AG21" i="1"/>
  <c r="AG22" i="1"/>
  <c r="AG20" i="1"/>
  <c r="AG16" i="1"/>
  <c r="AG15" i="1"/>
  <c r="AG12" i="1"/>
  <c r="AG23" i="1"/>
  <c r="Z30" i="1"/>
  <c r="Z18" i="1"/>
  <c r="Z9" i="1"/>
  <c r="Z4" i="1"/>
  <c r="Z33" i="1"/>
  <c r="Z28" i="1"/>
  <c r="Z17" i="1"/>
  <c r="Z10" i="1"/>
  <c r="Z3" i="1"/>
  <c r="Z32" i="1"/>
  <c r="Z29" i="1"/>
  <c r="Z19" i="1"/>
  <c r="Z11" i="1"/>
  <c r="Z2" i="1"/>
  <c r="Z31" i="1"/>
  <c r="Z7" i="1"/>
  <c r="Z6" i="1"/>
  <c r="Z5" i="1"/>
  <c r="Z14" i="1"/>
  <c r="Z13" i="1"/>
  <c r="Z8" i="1"/>
  <c r="Z25" i="1"/>
  <c r="Z26" i="1"/>
  <c r="Z27" i="1"/>
  <c r="Z24" i="1"/>
  <c r="Z21" i="1"/>
  <c r="Z22" i="1"/>
  <c r="Z20" i="1"/>
  <c r="Z16" i="1"/>
  <c r="Z15" i="1"/>
  <c r="Z12" i="1"/>
  <c r="Z23" i="1"/>
  <c r="AD30" i="1"/>
  <c r="AH30" i="1" s="1"/>
  <c r="AA30" i="1"/>
  <c r="AB30" i="1"/>
  <c r="AE30" i="1"/>
  <c r="AI30" i="1" s="1"/>
  <c r="AA18" i="1"/>
  <c r="AB18" i="1"/>
  <c r="AD18" i="1"/>
  <c r="AH18" i="1" s="1"/>
  <c r="AE18" i="1"/>
  <c r="AI18" i="1" s="1"/>
  <c r="AA9" i="1"/>
  <c r="AB9" i="1"/>
  <c r="AD9" i="1"/>
  <c r="AH9" i="1" s="1"/>
  <c r="AE9" i="1"/>
  <c r="AI9" i="1" s="1"/>
  <c r="AA29" i="1"/>
  <c r="AB29" i="1"/>
  <c r="AD29" i="1"/>
  <c r="AH29" i="1" s="1"/>
  <c r="AE29" i="1"/>
  <c r="AI29" i="1" s="1"/>
  <c r="AA19" i="1"/>
  <c r="AB19" i="1"/>
  <c r="AD19" i="1"/>
  <c r="AH19" i="1" s="1"/>
  <c r="AE19" i="1"/>
  <c r="AI19" i="1" s="1"/>
  <c r="AA11" i="1"/>
  <c r="AB11" i="1"/>
  <c r="AD11" i="1"/>
  <c r="AH11" i="1" s="1"/>
  <c r="AE11" i="1"/>
  <c r="AI11" i="1" s="1"/>
  <c r="AA2" i="1"/>
  <c r="AB2" i="1"/>
  <c r="AD2" i="1"/>
  <c r="AH2" i="1" s="1"/>
  <c r="AE2" i="1"/>
  <c r="AI2" i="1" s="1"/>
  <c r="AA31" i="1"/>
  <c r="AB31" i="1"/>
  <c r="AD31" i="1"/>
  <c r="AH31" i="1" s="1"/>
  <c r="AE31" i="1"/>
  <c r="AI31" i="1" s="1"/>
  <c r="AA4" i="1"/>
  <c r="AB4" i="1"/>
  <c r="AD4" i="1"/>
  <c r="AH4" i="1" s="1"/>
  <c r="AE4" i="1"/>
  <c r="AI4" i="1" s="1"/>
  <c r="AA33" i="1"/>
  <c r="AB33" i="1"/>
  <c r="AD33" i="1"/>
  <c r="AH33" i="1" s="1"/>
  <c r="AE33" i="1"/>
  <c r="AI33" i="1" s="1"/>
  <c r="AA7" i="1"/>
  <c r="AB7" i="1"/>
  <c r="AD7" i="1"/>
  <c r="AH7" i="1" s="1"/>
  <c r="AE7" i="1"/>
  <c r="AI7" i="1" s="1"/>
  <c r="AA28" i="1"/>
  <c r="AB28" i="1"/>
  <c r="AD28" i="1"/>
  <c r="AH28" i="1" s="1"/>
  <c r="AE28" i="1"/>
  <c r="AI28" i="1" s="1"/>
  <c r="AA17" i="1"/>
  <c r="AB17" i="1"/>
  <c r="AD17" i="1"/>
  <c r="AH17" i="1" s="1"/>
  <c r="AE17" i="1"/>
  <c r="AA10" i="1"/>
  <c r="AB10" i="1"/>
  <c r="AD10" i="1"/>
  <c r="AH10" i="1" s="1"/>
  <c r="AE10" i="1"/>
  <c r="AI10" i="1" s="1"/>
  <c r="AA3" i="1"/>
  <c r="AB3" i="1"/>
  <c r="AD3" i="1"/>
  <c r="AH3" i="1" s="1"/>
  <c r="AE3" i="1"/>
  <c r="AI3" i="1" s="1"/>
  <c r="AA32" i="1"/>
  <c r="AB32" i="1"/>
  <c r="AD32" i="1"/>
  <c r="AH32" i="1" s="1"/>
  <c r="AE32" i="1"/>
  <c r="AI32" i="1" s="1"/>
  <c r="AA14" i="1"/>
  <c r="AB14" i="1"/>
  <c r="AD14" i="1"/>
  <c r="AH14" i="1" s="1"/>
  <c r="AE14" i="1"/>
  <c r="AI14" i="1" s="1"/>
  <c r="AA13" i="1"/>
  <c r="AB13" i="1"/>
  <c r="AD13" i="1"/>
  <c r="AH13" i="1" s="1"/>
  <c r="AE13" i="1"/>
  <c r="AI13" i="1" s="1"/>
  <c r="AA8" i="1"/>
  <c r="AB8" i="1"/>
  <c r="AD8" i="1"/>
  <c r="AH8" i="1" s="1"/>
  <c r="AE8" i="1"/>
  <c r="AI8" i="1" s="1"/>
  <c r="AA25" i="1"/>
  <c r="AB25" i="1"/>
  <c r="AD25" i="1"/>
  <c r="AH25" i="1" s="1"/>
  <c r="AE25" i="1"/>
  <c r="AI25" i="1" s="1"/>
  <c r="AA26" i="1"/>
  <c r="AB26" i="1"/>
  <c r="AD26" i="1"/>
  <c r="AH26" i="1" s="1"/>
  <c r="AE26" i="1"/>
  <c r="AI26" i="1" s="1"/>
  <c r="AA21" i="1"/>
  <c r="AB21" i="1"/>
  <c r="AD21" i="1"/>
  <c r="AH21" i="1" s="1"/>
  <c r="AE21" i="1"/>
  <c r="AI21" i="1" s="1"/>
  <c r="AA22" i="1"/>
  <c r="AB22" i="1"/>
  <c r="AD22" i="1"/>
  <c r="AH22" i="1" s="1"/>
  <c r="AE22" i="1"/>
  <c r="AI22" i="1" s="1"/>
  <c r="AA20" i="1"/>
  <c r="AB20" i="1"/>
  <c r="AD20" i="1"/>
  <c r="AH20" i="1" s="1"/>
  <c r="AE20" i="1"/>
  <c r="AI20" i="1" s="1"/>
  <c r="AA12" i="1"/>
  <c r="AB12" i="1"/>
  <c r="AD12" i="1"/>
  <c r="AH12" i="1" s="1"/>
  <c r="AE12" i="1"/>
  <c r="AI12" i="1" s="1"/>
  <c r="AA5" i="1"/>
  <c r="AB5" i="1"/>
  <c r="AA24" i="1"/>
  <c r="AB24" i="1"/>
  <c r="AD24" i="1"/>
  <c r="AH24" i="1" s="1"/>
  <c r="AE24" i="1"/>
  <c r="AI24" i="1" s="1"/>
  <c r="AA16" i="1"/>
  <c r="AB16" i="1"/>
  <c r="AD16" i="1"/>
  <c r="AH16" i="1" s="1"/>
  <c r="AE16" i="1"/>
  <c r="AI16" i="1" s="1"/>
  <c r="AA15" i="1"/>
  <c r="AB15" i="1"/>
  <c r="AD15" i="1"/>
  <c r="AH15" i="1" s="1"/>
  <c r="AE15" i="1"/>
  <c r="AI15" i="1" s="1"/>
  <c r="AA6" i="1"/>
  <c r="AB6" i="1"/>
  <c r="AD6" i="1"/>
  <c r="AH6" i="1" s="1"/>
  <c r="AE6" i="1"/>
  <c r="AI6" i="1" s="1"/>
  <c r="AA27" i="1"/>
  <c r="AB27" i="1"/>
  <c r="AD27" i="1"/>
  <c r="AH27" i="1" s="1"/>
  <c r="AE27" i="1"/>
  <c r="AI27" i="1" s="1"/>
  <c r="AE23" i="1"/>
  <c r="AI23" i="1" s="1"/>
  <c r="AD23" i="1"/>
  <c r="AH23" i="1" s="1"/>
  <c r="AB23" i="1"/>
  <c r="AA23" i="1"/>
  <c r="AO42" i="1" l="1"/>
  <c r="AT34" i="1" a="1"/>
  <c r="AT34" i="1" s="1"/>
  <c r="AO41" i="1" a="1"/>
  <c r="AO41" i="1" s="1"/>
  <c r="AJ25" i="1"/>
  <c r="AJ16" i="1"/>
  <c r="AJ8" i="1"/>
  <c r="AJ33" i="1"/>
  <c r="AJ20" i="1"/>
  <c r="AJ13" i="1"/>
  <c r="AJ19" i="1"/>
  <c r="AJ4" i="1"/>
  <c r="AJ31" i="1"/>
  <c r="AJ5" i="1"/>
  <c r="AJ11" i="1"/>
  <c r="AJ22" i="1"/>
  <c r="AJ14" i="1"/>
  <c r="AJ29" i="1"/>
  <c r="AJ9" i="1"/>
  <c r="AJ12" i="1"/>
  <c r="AJ15" i="1"/>
  <c r="AJ21" i="1"/>
  <c r="AJ32" i="1"/>
  <c r="AJ18" i="1"/>
  <c r="AJ24" i="1"/>
  <c r="AJ6" i="1"/>
  <c r="AJ3" i="1"/>
  <c r="AJ30" i="1"/>
  <c r="AJ23" i="1"/>
  <c r="AJ27" i="1"/>
  <c r="AJ7" i="1"/>
  <c r="AJ10" i="1"/>
  <c r="AJ26" i="1"/>
  <c r="AJ28" i="1"/>
  <c r="AF17" i="1"/>
  <c r="AF4" i="1"/>
  <c r="AF9" i="1"/>
  <c r="AF21" i="1"/>
  <c r="AF5" i="1"/>
  <c r="AF32" i="1"/>
  <c r="AF18" i="1"/>
  <c r="AF24" i="1"/>
  <c r="AF6" i="1"/>
  <c r="AF3" i="1"/>
  <c r="AF30" i="1"/>
  <c r="AF22" i="1"/>
  <c r="AF23" i="1"/>
  <c r="AF27" i="1"/>
  <c r="AF7" i="1"/>
  <c r="AF10" i="1"/>
  <c r="AF14" i="1"/>
  <c r="AF26" i="1"/>
  <c r="AF20" i="1"/>
  <c r="AF13" i="1"/>
  <c r="AF31" i="1"/>
  <c r="AF29" i="1"/>
  <c r="AF15" i="1"/>
  <c r="AF25" i="1"/>
  <c r="AF2" i="1"/>
  <c r="AF28" i="1"/>
  <c r="AF16" i="1"/>
  <c r="AF11" i="1"/>
  <c r="AF8" i="1"/>
  <c r="AF33" i="1"/>
  <c r="AF19" i="1"/>
  <c r="AF12" i="1"/>
  <c r="AI17" i="1"/>
  <c r="AJ17" i="1" s="1"/>
  <c r="AO4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<sst xmlns="http://schemas.openxmlformats.org/spreadsheetml/2006/main" count="87" uniqueCount="50">
  <si>
    <t>feed P (psig)</t>
  </si>
  <si>
    <t>Feed Rot (mm)</t>
  </si>
  <si>
    <t>feed flow (sccm)</t>
  </si>
  <si>
    <t>Per. P (psig)</t>
  </si>
  <si>
    <t>Per. Rot (mm)</t>
  </si>
  <si>
    <t>Per. flow (sccm)</t>
  </si>
  <si>
    <t>Per. O2%</t>
  </si>
  <si>
    <t>ret. P (psig)</t>
  </si>
  <si>
    <t>ret. Rot</t>
  </si>
  <si>
    <t>ret. flow (sccm)</t>
  </si>
  <si>
    <t>ret. O2%</t>
  </si>
  <si>
    <t>R/P</t>
  </si>
  <si>
    <t>Cp/14.7)^1/2*feed flow</t>
  </si>
  <si>
    <t>J_feed (mmol/s)</t>
  </si>
  <si>
    <t>J_per (mmol/s)</t>
  </si>
  <si>
    <t>J_ret(mmol/s)</t>
  </si>
  <si>
    <t>per+ret</t>
  </si>
  <si>
    <t>For 75 psig</t>
  </si>
  <si>
    <t>For 60 psig</t>
  </si>
  <si>
    <t>For 45 psig</t>
  </si>
  <si>
    <t>For 30 psig</t>
  </si>
  <si>
    <t>For 92 psig</t>
  </si>
  <si>
    <t>For 90 psig</t>
  </si>
  <si>
    <t>P_feed (psia)</t>
  </si>
  <si>
    <t>P_per (psia)</t>
  </si>
  <si>
    <t>P_ret (psia)</t>
  </si>
  <si>
    <t>z_O2</t>
  </si>
  <si>
    <t>y_O2</t>
  </si>
  <si>
    <t>x_O2</t>
  </si>
  <si>
    <t>delta P</t>
  </si>
  <si>
    <t>z_N2</t>
  </si>
  <si>
    <t>y_N2</t>
  </si>
  <si>
    <t>x_N2</t>
  </si>
  <si>
    <t>O2_recov</t>
  </si>
  <si>
    <t>N2_recov</t>
  </si>
  <si>
    <t>R/F</t>
  </si>
  <si>
    <t>mass bal air</t>
  </si>
  <si>
    <t>mass bal O2</t>
  </si>
  <si>
    <t>mass bal N2</t>
  </si>
  <si>
    <t>% air bal</t>
  </si>
  <si>
    <t>% O2 bal</t>
  </si>
  <si>
    <t>% N2 bal</t>
  </si>
  <si>
    <t>P_perO2</t>
  </si>
  <si>
    <t>P_perN2</t>
  </si>
  <si>
    <t>P_retO2</t>
  </si>
  <si>
    <t>P_retN2</t>
  </si>
  <si>
    <t>Pn_per - pN_ret)/PO_per - pO_ret)</t>
  </si>
  <si>
    <t>P_inO2</t>
  </si>
  <si>
    <t>P_inN2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</si>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</sst>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2"/>
  <sheetViews>
    <sheetView tabSelected="1" topLeftCell="D1" zoomScale="70" zoomScaleNormal="70" workbookViewId="0">
      <selection activeCell="P2" sqref="P2"/>
    </sheetView>
  </sheetViews>
  <sheetFormatPr defaultRowHeight="14.4" x14ac:dyDescent="0.3"/>
  <cols>
    <col min="2" max="2" width="16.5546875" customWidth="1"/>
    <col min="3" max="3" width="19" customWidth="1"/>
    <col min="7" max="7" width="12.77734375" customWidth="1"/>
    <col min="10" max="10" width="17.33203125" customWidth="1"/>
    <col min="11" max="11" width="11.88671875" customWidth="1"/>
    <col min="12" max="12" width="19" customWidth="1"/>
    <col min="16" max="16" width="16.77734375" customWidth="1"/>
    <col min="17" max="17" width="16.33203125" customWidth="1"/>
    <col min="18" max="18" width="15.88671875" customWidth="1"/>
    <col min="19" max="19" width="11.21875" customWidth="1"/>
    <col min="20" max="20" width="8.88671875" customWidth="1"/>
    <col min="22" max="25" width="14.109375" customWidth="1"/>
    <col min="26" max="26" width="16.44140625" customWidth="1"/>
    <col min="29" max="29" width="12.33203125" customWidth="1"/>
    <col min="30" max="30" width="14" customWidth="1"/>
    <col min="31" max="31" width="12.109375" customWidth="1"/>
    <col min="38" max="38" width="13.33203125" customWidth="1"/>
    <col min="41" max="41" width="12.21875" customWidth="1"/>
    <col min="42" max="42" width="14.5546875" customWidth="1"/>
    <col min="43" max="43" width="11.55468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13</v>
      </c>
      <c r="T1" t="s">
        <v>14</v>
      </c>
      <c r="U1" t="s">
        <v>15</v>
      </c>
      <c r="V1" t="s">
        <v>16</v>
      </c>
      <c r="W1" t="s">
        <v>13</v>
      </c>
      <c r="X1" t="s">
        <v>14</v>
      </c>
      <c r="Y1" t="s">
        <v>15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29</v>
      </c>
      <c r="AK1" t="s">
        <v>33</v>
      </c>
      <c r="AL1" t="s">
        <v>34</v>
      </c>
      <c r="AM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47</v>
      </c>
      <c r="AZ1" t="s">
        <v>48</v>
      </c>
      <c r="BA1" t="s">
        <v>46</v>
      </c>
    </row>
    <row r="2" spans="1:53" x14ac:dyDescent="0.3">
      <c r="A2">
        <v>22</v>
      </c>
      <c r="B2">
        <v>54</v>
      </c>
      <c r="C2">
        <v>15337.311066210044</v>
      </c>
      <c r="D2">
        <v>0</v>
      </c>
      <c r="E2">
        <v>29.2</v>
      </c>
      <c r="F2">
        <v>1253.2744191214856</v>
      </c>
      <c r="G2">
        <v>35.299999999999997</v>
      </c>
      <c r="H2">
        <v>20</v>
      </c>
      <c r="I2">
        <v>59.5</v>
      </c>
      <c r="J2">
        <v>23800</v>
      </c>
      <c r="K2">
        <v>20.9</v>
      </c>
      <c r="L2" t="s">
        <v>20</v>
      </c>
      <c r="M2">
        <v>18.990254358405569</v>
      </c>
      <c r="N2">
        <v>24001.689264105291</v>
      </c>
      <c r="O2">
        <v>17.858399750078341</v>
      </c>
      <c r="P2">
        <v>0.9324958475606292</v>
      </c>
      <c r="Q2">
        <v>17.708333333333332</v>
      </c>
      <c r="R2">
        <v>18.640829180893963</v>
      </c>
      <c r="S2">
        <v>3.8395559462668434</v>
      </c>
      <c r="T2">
        <v>0.32917103418890209</v>
      </c>
      <c r="U2">
        <v>3.7010416666666663</v>
      </c>
      <c r="V2">
        <v>4.0302127008555688</v>
      </c>
      <c r="W2">
        <f>O2*0.785</f>
        <v>14.018843803811498</v>
      </c>
      <c r="X2">
        <f>P2*(1-G2/100)</f>
        <v>0.60332481337172716</v>
      </c>
      <c r="Y2">
        <f>Q2*(1-K2/100)</f>
        <v>14.007291666666667</v>
      </c>
      <c r="Z2">
        <f>A2+14.7</f>
        <v>36.700000000000003</v>
      </c>
      <c r="AA2">
        <f>D2+14.7</f>
        <v>14.7</v>
      </c>
      <c r="AB2">
        <f>H2+14.7</f>
        <v>34.700000000000003</v>
      </c>
      <c r="AC2">
        <v>0.215</v>
      </c>
      <c r="AD2">
        <f>G2/100</f>
        <v>0.35299999999999998</v>
      </c>
      <c r="AE2">
        <f>K2/100</f>
        <v>0.20899999999999999</v>
      </c>
      <c r="AF2">
        <f>((AC2*Z2+AB2*AE2)/2)-AA2*AD2</f>
        <v>2.3823000000000008</v>
      </c>
      <c r="AG2">
        <f>1-AC2</f>
        <v>0.78500000000000003</v>
      </c>
      <c r="AH2">
        <f>1-AD2</f>
        <v>0.64700000000000002</v>
      </c>
      <c r="AI2">
        <f>1-AE2</f>
        <v>0.79100000000000004</v>
      </c>
      <c r="AJ2">
        <f>(((AG2*Z2+AB2*AI2)/2)-AA2*AH2)</f>
        <v>18.617700000000006</v>
      </c>
      <c r="AK2">
        <f>T2/S2*100</f>
        <v>8.5731537395346802</v>
      </c>
      <c r="AL2">
        <f>Y2/W2*100</f>
        <v>99.917595649780409</v>
      </c>
      <c r="AM2">
        <f>J2/C2</f>
        <v>1.5517713566124565</v>
      </c>
      <c r="AN2">
        <f>AD2/(1-AD2)/(AC2/(1-AC2))</f>
        <v>1.9920563603033679</v>
      </c>
      <c r="AO2">
        <f>O2-P2-Q2</f>
        <v>-0.78242943081562188</v>
      </c>
      <c r="AP2">
        <f>S2-T2-U2</f>
        <v>-0.190656754588725</v>
      </c>
      <c r="AQ2">
        <f>W2-X2-Y2</f>
        <v>-0.59177267622689733</v>
      </c>
      <c r="AR2">
        <f>AO2/O2*100</f>
        <v>-4.381296430617696</v>
      </c>
      <c r="AS2">
        <f>AP2/S2*100</f>
        <v>-4.9655938670225233</v>
      </c>
      <c r="AT2">
        <f>AQ2/W2*100</f>
        <v>-4.2212659225577776</v>
      </c>
      <c r="AU2">
        <f>AA2*AD2</f>
        <v>5.1890999999999998</v>
      </c>
      <c r="AV2">
        <f>AA2*(AH2)</f>
        <v>9.5108999999999995</v>
      </c>
      <c r="AW2">
        <f>AB2*AE2</f>
        <v>7.2523</v>
      </c>
      <c r="AX2">
        <f>AB2*AI2</f>
        <v>27.447700000000005</v>
      </c>
      <c r="AY2">
        <f>0.215*Z2</f>
        <v>7.8905000000000003</v>
      </c>
      <c r="AZ2">
        <f>(1-0.215)*Z2</f>
        <v>28.809500000000003</v>
      </c>
      <c r="BA2">
        <f>-(AZ2-AV2)/(AU2-AY2)</f>
        <v>7.1439253720293188</v>
      </c>
    </row>
    <row r="3" spans="1:53" x14ac:dyDescent="0.3">
      <c r="A3">
        <v>22</v>
      </c>
      <c r="B3">
        <v>60.5</v>
      </c>
      <c r="C3">
        <v>17183.468879735326</v>
      </c>
      <c r="D3">
        <v>0</v>
      </c>
      <c r="E3">
        <v>29.5</v>
      </c>
      <c r="F3">
        <v>1266.1505261672544</v>
      </c>
      <c r="G3">
        <v>35.5</v>
      </c>
      <c r="H3">
        <v>20</v>
      </c>
      <c r="I3">
        <v>71</v>
      </c>
      <c r="J3">
        <v>28400</v>
      </c>
      <c r="K3">
        <v>21</v>
      </c>
      <c r="L3" t="s">
        <v>20</v>
      </c>
      <c r="M3">
        <v>22.430192471640179</v>
      </c>
      <c r="N3">
        <v>26890.781490340185</v>
      </c>
      <c r="O3">
        <v>20.0080219422174</v>
      </c>
      <c r="P3">
        <v>0.94207628435063573</v>
      </c>
      <c r="Q3">
        <v>21.130952380952387</v>
      </c>
      <c r="R3">
        <v>22.073028665303024</v>
      </c>
      <c r="S3">
        <v>4.3017247175767412</v>
      </c>
      <c r="T3">
        <v>0.33443708094447566</v>
      </c>
      <c r="U3">
        <v>4.4375000000000009</v>
      </c>
      <c r="V3">
        <v>4.7719370809444763</v>
      </c>
      <c r="W3">
        <f>O3*0.785</f>
        <v>15.706297224640659</v>
      </c>
      <c r="X3">
        <f>P3*(1-G3/100)</f>
        <v>0.60763920340616007</v>
      </c>
      <c r="Y3">
        <f>Q3*(1-K3/100)</f>
        <v>16.693452380952387</v>
      </c>
      <c r="Z3">
        <f>A3+14.7</f>
        <v>36.700000000000003</v>
      </c>
      <c r="AA3">
        <f>D3+14.7</f>
        <v>14.7</v>
      </c>
      <c r="AB3">
        <f>H3+14.7</f>
        <v>34.700000000000003</v>
      </c>
      <c r="AC3">
        <v>0.215</v>
      </c>
      <c r="AD3">
        <f>G3/100</f>
        <v>0.35499999999999998</v>
      </c>
      <c r="AE3">
        <f>K3/100</f>
        <v>0.21</v>
      </c>
      <c r="AF3">
        <f>((AC3*Z3+AB3*AE3)/2)-AA3*AD3</f>
        <v>2.3702500000000004</v>
      </c>
      <c r="AG3">
        <f>1-AC3</f>
        <v>0.78500000000000003</v>
      </c>
      <c r="AH3">
        <f>1-AD3</f>
        <v>0.64500000000000002</v>
      </c>
      <c r="AI3">
        <f>1-AE3</f>
        <v>0.79</v>
      </c>
      <c r="AJ3">
        <f>(((AG3*Z3+AB3*AI3)/2)-AA3*AH3)</f>
        <v>18.629750000000005</v>
      </c>
      <c r="AK3">
        <f t="shared" ref="AK3:AK33" si="0">T3/S3*100</f>
        <v>7.7744882088334011</v>
      </c>
      <c r="AL3">
        <f t="shared" ref="AL3:AL33" si="1">Y3/W3*100</f>
        <v>106.2850915285306</v>
      </c>
      <c r="AM3">
        <f t="shared" ref="AM3:AM33" si="2">J3/C3</f>
        <v>1.6527512691859596</v>
      </c>
      <c r="AN3">
        <f t="shared" ref="AN3:AN33" si="3">AD3/(1-AD3)/(AC3/(1-AC3))</f>
        <v>2.0095547142599601</v>
      </c>
      <c r="AO3">
        <f>O3-P3-Q3</f>
        <v>-2.0650067230856237</v>
      </c>
      <c r="AP3">
        <f t="shared" ref="AP3:AP33" si="4">S3-T3-U3</f>
        <v>-0.47021236336773509</v>
      </c>
      <c r="AQ3">
        <f t="shared" ref="AQ3:AQ33" si="5">W3-X3-Y3</f>
        <v>-1.5947943597178877</v>
      </c>
      <c r="AR3">
        <f t="shared" ref="AR3:AR33" si="6">AO3/O3*100</f>
        <v>-10.32089393468932</v>
      </c>
      <c r="AS3">
        <f t="shared" ref="AS3:AS33" si="7">AP3/S3*100</f>
        <v>-10.930786934051334</v>
      </c>
      <c r="AT3">
        <f t="shared" ref="AT3:AT33" si="8">AQ3/W3*100</f>
        <v>-10.153853176902263</v>
      </c>
      <c r="AU3">
        <f t="shared" ref="AU3:AU33" si="9">AA3*AD3</f>
        <v>5.2184999999999997</v>
      </c>
      <c r="AV3">
        <f t="shared" ref="AV3:AV33" si="10">AA3*(AH3)</f>
        <v>9.4815000000000005</v>
      </c>
      <c r="AW3">
        <f t="shared" ref="AW3:AW33" si="11">AB3*AE3</f>
        <v>7.2869999999999999</v>
      </c>
      <c r="AX3">
        <f t="shared" ref="AX3:AX33" si="12">AB3*AI3</f>
        <v>27.413000000000004</v>
      </c>
      <c r="AY3">
        <f t="shared" ref="AY3:AY33" si="13">0.215*Z3</f>
        <v>7.8905000000000003</v>
      </c>
      <c r="AZ3">
        <f t="shared" ref="AZ3:AZ33" si="14">(1-0.215)*Z3</f>
        <v>28.809500000000003</v>
      </c>
      <c r="BA3">
        <f t="shared" ref="BA3:BA33" si="15">-(AZ3-AV3)/(AU3-AY3)</f>
        <v>7.2335329341317358</v>
      </c>
    </row>
    <row r="4" spans="1:53" x14ac:dyDescent="0.3">
      <c r="A4">
        <v>23</v>
      </c>
      <c r="B4">
        <v>57</v>
      </c>
      <c r="C4">
        <v>16189.383903221715</v>
      </c>
      <c r="D4">
        <v>0</v>
      </c>
      <c r="E4">
        <v>31</v>
      </c>
      <c r="F4">
        <v>1330.5310613960978</v>
      </c>
      <c r="G4">
        <v>35.6</v>
      </c>
      <c r="H4">
        <v>22</v>
      </c>
      <c r="I4">
        <v>63</v>
      </c>
      <c r="J4">
        <v>25200</v>
      </c>
      <c r="K4">
        <v>20.9</v>
      </c>
      <c r="L4" t="s">
        <v>20</v>
      </c>
      <c r="M4">
        <v>18.939805864853827</v>
      </c>
      <c r="N4">
        <v>25684.582835848647</v>
      </c>
      <c r="O4">
        <v>19.11055270524453</v>
      </c>
      <c r="P4">
        <v>0.98997846830066805</v>
      </c>
      <c r="Q4">
        <v>18.75</v>
      </c>
      <c r="R4">
        <v>19.739978468300666</v>
      </c>
      <c r="S4">
        <v>4.1087688316275743</v>
      </c>
      <c r="T4">
        <v>0.35243233471503788</v>
      </c>
      <c r="U4">
        <v>3.9187499999999997</v>
      </c>
      <c r="V4">
        <v>4.2711823347150375</v>
      </c>
      <c r="W4">
        <f>O4*0.785</f>
        <v>15.001783873616956</v>
      </c>
      <c r="X4">
        <f>P4*(1-G4/100)</f>
        <v>0.63754613358563017</v>
      </c>
      <c r="Y4">
        <f>Q4*(1-K4/100)</f>
        <v>14.831250000000001</v>
      </c>
      <c r="Z4">
        <f>A4+14.7</f>
        <v>37.700000000000003</v>
      </c>
      <c r="AA4">
        <f>D4+14.7</f>
        <v>14.7</v>
      </c>
      <c r="AB4">
        <f>H4+14.7</f>
        <v>36.700000000000003</v>
      </c>
      <c r="AC4">
        <v>0.215</v>
      </c>
      <c r="AD4">
        <f>G4/100</f>
        <v>0.35600000000000004</v>
      </c>
      <c r="AE4">
        <f>K4/100</f>
        <v>0.20899999999999999</v>
      </c>
      <c r="AF4">
        <f>((AC4*Z4+AB4*AE4)/2)-AA4*AD4</f>
        <v>2.6547000000000001</v>
      </c>
      <c r="AG4">
        <f>1-AC4</f>
        <v>0.78500000000000003</v>
      </c>
      <c r="AH4">
        <f>1-AD4</f>
        <v>0.64399999999999991</v>
      </c>
      <c r="AI4">
        <f>1-AE4</f>
        <v>0.79100000000000004</v>
      </c>
      <c r="AJ4">
        <f>(((AG4*Z4+AB4*AI4)/2)-AA4*AH4)</f>
        <v>19.845300000000002</v>
      </c>
      <c r="AK4">
        <f t="shared" si="0"/>
        <v>8.577565425491013</v>
      </c>
      <c r="AL4">
        <f t="shared" si="1"/>
        <v>98.863242697977626</v>
      </c>
      <c r="AM4">
        <f t="shared" si="2"/>
        <v>1.5565756022985628</v>
      </c>
      <c r="AN4">
        <f t="shared" si="3"/>
        <v>2.0183446482738705</v>
      </c>
      <c r="AO4">
        <f>O4-P4-Q4</f>
        <v>-0.62942576305613684</v>
      </c>
      <c r="AP4">
        <f t="shared" si="4"/>
        <v>-0.16241350308746316</v>
      </c>
      <c r="AQ4">
        <f t="shared" si="5"/>
        <v>-0.46701225996867457</v>
      </c>
      <c r="AR4">
        <f t="shared" si="6"/>
        <v>-3.2936031352112747</v>
      </c>
      <c r="AS4">
        <f t="shared" si="7"/>
        <v>-3.9528508354442411</v>
      </c>
      <c r="AT4">
        <f t="shared" si="8"/>
        <v>-3.1130448478863273</v>
      </c>
      <c r="AU4">
        <f t="shared" si="9"/>
        <v>5.2332000000000001</v>
      </c>
      <c r="AV4">
        <f t="shared" si="10"/>
        <v>9.4667999999999974</v>
      </c>
      <c r="AW4">
        <f t="shared" si="11"/>
        <v>7.6703000000000001</v>
      </c>
      <c r="AX4">
        <f t="shared" si="12"/>
        <v>29.029700000000002</v>
      </c>
      <c r="AY4">
        <f t="shared" si="13"/>
        <v>8.105500000000001</v>
      </c>
      <c r="AZ4">
        <f t="shared" si="14"/>
        <v>29.594500000000004</v>
      </c>
      <c r="BA4">
        <f t="shared" si="15"/>
        <v>7.0075201058385259</v>
      </c>
    </row>
    <row r="5" spans="1:53" x14ac:dyDescent="0.3">
      <c r="A5">
        <v>69.5</v>
      </c>
      <c r="B5">
        <v>6</v>
      </c>
      <c r="C5">
        <v>1703.1341093996457</v>
      </c>
      <c r="D5">
        <v>0</v>
      </c>
      <c r="E5">
        <v>76.5</v>
      </c>
      <c r="F5">
        <v>3283.4072966710155</v>
      </c>
      <c r="G5">
        <v>22.2</v>
      </c>
      <c r="H5">
        <v>69.5</v>
      </c>
      <c r="I5">
        <v>2</v>
      </c>
      <c r="J5">
        <v>100</v>
      </c>
      <c r="K5">
        <v>12.7</v>
      </c>
      <c r="L5" t="s">
        <v>17</v>
      </c>
      <c r="N5">
        <v>4059.1342685535587</v>
      </c>
      <c r="O5">
        <v>3.0201891879118743</v>
      </c>
      <c r="P5">
        <v>2.4430113814516483</v>
      </c>
      <c r="Q5">
        <v>7.4404761904761918E-2</v>
      </c>
      <c r="R5">
        <v>2.5174161433564102</v>
      </c>
      <c r="S5">
        <v>0.649340675401053</v>
      </c>
      <c r="T5">
        <v>0.54234852668226596</v>
      </c>
      <c r="U5">
        <v>9.449404761904763E-3</v>
      </c>
      <c r="V5">
        <v>0.55179793144417077</v>
      </c>
      <c r="W5">
        <f>O5*0.785</f>
        <v>2.3708485125108214</v>
      </c>
      <c r="X5">
        <f>P5*(1-G5/100)</f>
        <v>1.9006628547693825</v>
      </c>
      <c r="Y5">
        <f>Q5*(1-K5/100)</f>
        <v>6.4955357142857148E-2</v>
      </c>
      <c r="Z5">
        <f>A5+14.7</f>
        <v>84.2</v>
      </c>
      <c r="AA5">
        <f>D5+14.7</f>
        <v>14.7</v>
      </c>
      <c r="AB5">
        <f>H5+14.7</f>
        <v>84.2</v>
      </c>
      <c r="AC5">
        <v>0.215</v>
      </c>
      <c r="AD5">
        <f>G5/100</f>
        <v>0.222</v>
      </c>
      <c r="AE5">
        <f>K5/100</f>
        <v>0.127</v>
      </c>
      <c r="AF5">
        <f>((AC5*Z5+AB5*AE5)/2)-AA5*AD5</f>
        <v>11.134800000000002</v>
      </c>
      <c r="AG5">
        <f>1-AC5</f>
        <v>0.78500000000000003</v>
      </c>
      <c r="AH5">
        <f>1-AD5</f>
        <v>0.77800000000000002</v>
      </c>
      <c r="AI5">
        <f>1-AE5</f>
        <v>0.873</v>
      </c>
      <c r="AJ5">
        <f>(((AG5*Z5+AB5*AI5)/2)-AA5*AH5)</f>
        <v>58.365200000000016</v>
      </c>
      <c r="AK5">
        <f t="shared" si="0"/>
        <v>83.522956011849189</v>
      </c>
      <c r="AL5">
        <f t="shared" si="1"/>
        <v>2.7397514771648939</v>
      </c>
      <c r="AM5">
        <f t="shared" si="2"/>
        <v>5.8715282283466196E-2</v>
      </c>
      <c r="AN5">
        <f t="shared" si="3"/>
        <v>1.0418485083995934</v>
      </c>
      <c r="AO5">
        <f t="shared" ref="AO3:AO33" si="16">O5-P5-Q5</f>
        <v>0.50277304455546412</v>
      </c>
      <c r="AP5">
        <f t="shared" si="4"/>
        <v>9.7542743956882283E-2</v>
      </c>
      <c r="AQ5">
        <f t="shared" si="5"/>
        <v>0.40523030059858178</v>
      </c>
      <c r="AR5">
        <f t="shared" si="6"/>
        <v>16.647071202287027</v>
      </c>
      <c r="AS5">
        <f t="shared" si="7"/>
        <v>15.02181330264531</v>
      </c>
      <c r="AT5">
        <f t="shared" si="8"/>
        <v>17.092205531488261</v>
      </c>
      <c r="AU5">
        <f t="shared" si="9"/>
        <v>3.2633999999999999</v>
      </c>
      <c r="AV5">
        <f t="shared" si="10"/>
        <v>11.4366</v>
      </c>
      <c r="AW5">
        <f t="shared" si="11"/>
        <v>10.6934</v>
      </c>
      <c r="AX5">
        <f t="shared" si="12"/>
        <v>73.506600000000006</v>
      </c>
      <c r="AY5">
        <f t="shared" si="13"/>
        <v>18.103000000000002</v>
      </c>
      <c r="AZ5">
        <f t="shared" si="14"/>
        <v>66.097000000000008</v>
      </c>
      <c r="BA5">
        <f t="shared" si="15"/>
        <v>3.6834146472950757</v>
      </c>
    </row>
    <row r="6" spans="1:53" x14ac:dyDescent="0.3">
      <c r="A6">
        <v>69</v>
      </c>
      <c r="B6">
        <v>7</v>
      </c>
      <c r="C6">
        <v>1986.9897942995867</v>
      </c>
      <c r="D6">
        <v>0</v>
      </c>
      <c r="E6">
        <v>77</v>
      </c>
      <c r="F6">
        <v>3304.8674750806304</v>
      </c>
      <c r="G6">
        <v>23.8</v>
      </c>
      <c r="H6">
        <v>69</v>
      </c>
      <c r="I6">
        <v>10</v>
      </c>
      <c r="J6">
        <v>500</v>
      </c>
      <c r="K6">
        <v>10.199999999999999</v>
      </c>
      <c r="L6" t="s">
        <v>17</v>
      </c>
      <c r="N6">
        <v>4721.4567446750334</v>
      </c>
      <c r="O6">
        <v>3.5129886493117808</v>
      </c>
      <c r="P6">
        <v>2.4589787761016595</v>
      </c>
      <c r="Q6">
        <v>0.37202380952380953</v>
      </c>
      <c r="R6">
        <v>2.8310025856254688</v>
      </c>
      <c r="S6">
        <v>0.7552925596020329</v>
      </c>
      <c r="T6">
        <v>0.585236948712195</v>
      </c>
      <c r="U6">
        <v>3.7946428571428568E-2</v>
      </c>
      <c r="V6">
        <v>0.62318337728362361</v>
      </c>
      <c r="W6">
        <f>O6*0.785</f>
        <v>2.7576960897097482</v>
      </c>
      <c r="X6">
        <f>P6*(1-G6/100)</f>
        <v>1.8737418273894646</v>
      </c>
      <c r="Y6">
        <f>Q6*(1-K6/100)</f>
        <v>0.33407738095238099</v>
      </c>
      <c r="Z6">
        <f>A6+14.7</f>
        <v>83.7</v>
      </c>
      <c r="AA6">
        <f>D6+14.7</f>
        <v>14.7</v>
      </c>
      <c r="AB6">
        <f>H6+14.7</f>
        <v>83.7</v>
      </c>
      <c r="AC6">
        <v>0.215</v>
      </c>
      <c r="AD6">
        <f>G6/100</f>
        <v>0.23800000000000002</v>
      </c>
      <c r="AE6">
        <f>K6/100</f>
        <v>0.10199999999999999</v>
      </c>
      <c r="AF6">
        <f>((AC6*Z6+AB6*AE6)/2)-AA6*AD6</f>
        <v>9.7678499999999993</v>
      </c>
      <c r="AG6">
        <f>1-AC6</f>
        <v>0.78500000000000003</v>
      </c>
      <c r="AH6">
        <f>1-AD6</f>
        <v>0.76200000000000001</v>
      </c>
      <c r="AI6">
        <f>1-AE6</f>
        <v>0.89800000000000002</v>
      </c>
      <c r="AJ6">
        <f>(((AG6*Z6+AB6*AI6)/2)-AA6*AH6)</f>
        <v>59.232149999999997</v>
      </c>
      <c r="AK6">
        <f t="shared" si="0"/>
        <v>77.484802580414538</v>
      </c>
      <c r="AL6">
        <f t="shared" si="1"/>
        <v>12.114365400849634</v>
      </c>
      <c r="AM6">
        <f t="shared" si="2"/>
        <v>0.251636924071998</v>
      </c>
      <c r="AN6">
        <f t="shared" si="3"/>
        <v>1.1403894280656779</v>
      </c>
      <c r="AO6">
        <f t="shared" si="16"/>
        <v>0.68198606368631176</v>
      </c>
      <c r="AP6">
        <f t="shared" si="4"/>
        <v>0.13210918231840932</v>
      </c>
      <c r="AQ6">
        <f t="shared" si="5"/>
        <v>0.54987688136790269</v>
      </c>
      <c r="AR6">
        <f t="shared" si="6"/>
        <v>19.413272622441227</v>
      </c>
      <c r="AS6">
        <f t="shared" si="7"/>
        <v>17.49112719818374</v>
      </c>
      <c r="AT6">
        <f t="shared" si="8"/>
        <v>19.93972009532704</v>
      </c>
      <c r="AU6">
        <f t="shared" si="9"/>
        <v>3.4986000000000002</v>
      </c>
      <c r="AV6">
        <f t="shared" si="10"/>
        <v>11.2014</v>
      </c>
      <c r="AW6">
        <f t="shared" si="11"/>
        <v>8.5373999999999999</v>
      </c>
      <c r="AX6">
        <f t="shared" si="12"/>
        <v>75.162599999999998</v>
      </c>
      <c r="AY6">
        <f t="shared" si="13"/>
        <v>17.9955</v>
      </c>
      <c r="AZ6">
        <f t="shared" si="14"/>
        <v>65.70450000000001</v>
      </c>
      <c r="BA6">
        <f t="shared" si="15"/>
        <v>3.7596382674916713</v>
      </c>
    </row>
    <row r="7" spans="1:53" x14ac:dyDescent="0.3">
      <c r="A7">
        <v>68</v>
      </c>
      <c r="B7">
        <v>7.5</v>
      </c>
      <c r="C7">
        <v>2128.9176367495575</v>
      </c>
      <c r="D7">
        <v>0</v>
      </c>
      <c r="E7">
        <v>77.5</v>
      </c>
      <c r="F7">
        <v>3326.3276534902448</v>
      </c>
      <c r="G7">
        <v>24.9</v>
      </c>
      <c r="H7">
        <v>69</v>
      </c>
      <c r="I7">
        <v>15</v>
      </c>
      <c r="J7">
        <v>750</v>
      </c>
      <c r="K7">
        <v>8.8000000000000007</v>
      </c>
      <c r="L7" t="s">
        <v>17</v>
      </c>
      <c r="N7">
        <v>5028.1371899439491</v>
      </c>
      <c r="O7">
        <v>3.7411735044225818</v>
      </c>
      <c r="P7">
        <v>2.4749461707516702</v>
      </c>
      <c r="Q7">
        <v>0.5580357142857143</v>
      </c>
      <c r="R7">
        <v>3.0329818850373846</v>
      </c>
      <c r="S7">
        <v>0.80435230345085518</v>
      </c>
      <c r="T7">
        <v>0.61626159651716583</v>
      </c>
      <c r="U7">
        <v>4.9107142857142863E-2</v>
      </c>
      <c r="V7">
        <v>0.66536873937430874</v>
      </c>
      <c r="W7">
        <f>O7*0.785</f>
        <v>2.9368212009717269</v>
      </c>
      <c r="X7">
        <f>P7*(1-G7/100)</f>
        <v>1.8586845742345044</v>
      </c>
      <c r="Y7">
        <f>Q7*(1-K7/100)</f>
        <v>0.50892857142857151</v>
      </c>
      <c r="Z7">
        <f>A7+14.7</f>
        <v>82.7</v>
      </c>
      <c r="AA7">
        <f>D7+14.7</f>
        <v>14.7</v>
      </c>
      <c r="AB7">
        <f>H7+14.7</f>
        <v>83.7</v>
      </c>
      <c r="AC7">
        <v>0.215</v>
      </c>
      <c r="AD7">
        <f>G7/100</f>
        <v>0.249</v>
      </c>
      <c r="AE7">
        <f>K7/100</f>
        <v>8.8000000000000009E-2</v>
      </c>
      <c r="AF7">
        <f>((AC7*Z7+AB7*AE7)/2)-AA7*AD7</f>
        <v>8.9127500000000008</v>
      </c>
      <c r="AG7">
        <f>1-AC7</f>
        <v>0.78500000000000003</v>
      </c>
      <c r="AH7">
        <f>1-AD7</f>
        <v>0.751</v>
      </c>
      <c r="AI7">
        <f>1-AE7</f>
        <v>0.91200000000000003</v>
      </c>
      <c r="AJ7">
        <f>(((AG7*Z7+AB7*AI7)/2)-AA7*AH7)</f>
        <v>59.587249999999997</v>
      </c>
      <c r="AK7">
        <f t="shared" si="0"/>
        <v>76.615880115375163</v>
      </c>
      <c r="AL7">
        <f t="shared" si="1"/>
        <v>17.329232411567265</v>
      </c>
      <c r="AM7">
        <f t="shared" si="2"/>
        <v>0.35229169370079716</v>
      </c>
      <c r="AN7">
        <f t="shared" si="3"/>
        <v>1.2105719505775245</v>
      </c>
      <c r="AO7">
        <f t="shared" si="16"/>
        <v>0.70819161938519726</v>
      </c>
      <c r="AP7">
        <f t="shared" si="4"/>
        <v>0.1389835640765465</v>
      </c>
      <c r="AQ7">
        <f t="shared" si="5"/>
        <v>0.56920805530865104</v>
      </c>
      <c r="AR7">
        <f t="shared" si="6"/>
        <v>18.929665211945327</v>
      </c>
      <c r="AS7">
        <f t="shared" si="7"/>
        <v>17.278941513597367</v>
      </c>
      <c r="AT7">
        <f t="shared" si="8"/>
        <v>19.381774250346364</v>
      </c>
      <c r="AU7">
        <f t="shared" si="9"/>
        <v>3.6602999999999999</v>
      </c>
      <c r="AV7">
        <f t="shared" si="10"/>
        <v>11.0397</v>
      </c>
      <c r="AW7">
        <f t="shared" si="11"/>
        <v>7.3656000000000006</v>
      </c>
      <c r="AX7">
        <f t="shared" si="12"/>
        <v>76.334400000000002</v>
      </c>
      <c r="AY7">
        <f t="shared" si="13"/>
        <v>17.7805</v>
      </c>
      <c r="AZ7">
        <f t="shared" si="14"/>
        <v>64.919499999999999</v>
      </c>
      <c r="BA7">
        <f t="shared" si="15"/>
        <v>3.815795810257645</v>
      </c>
    </row>
    <row r="8" spans="1:53" x14ac:dyDescent="0.3">
      <c r="A8">
        <v>83</v>
      </c>
      <c r="B8">
        <v>7</v>
      </c>
      <c r="C8">
        <v>1986.9897942995867</v>
      </c>
      <c r="D8">
        <v>0</v>
      </c>
      <c r="E8">
        <v>89.5</v>
      </c>
      <c r="F8">
        <v>3841.3719353209922</v>
      </c>
      <c r="G8">
        <v>22.3</v>
      </c>
      <c r="H8">
        <v>82</v>
      </c>
      <c r="I8">
        <v>2.5</v>
      </c>
      <c r="J8">
        <v>125</v>
      </c>
      <c r="K8">
        <v>13.6</v>
      </c>
      <c r="L8" t="s">
        <v>22</v>
      </c>
      <c r="N8">
        <v>5104.1430346505158</v>
      </c>
      <c r="O8">
        <v>3.7977254722102054</v>
      </c>
      <c r="P8">
        <v>2.8581636423519288</v>
      </c>
      <c r="Q8">
        <v>9.3005952380952384E-2</v>
      </c>
      <c r="R8">
        <v>2.9511695947328813</v>
      </c>
      <c r="S8">
        <v>0.81651097652519411</v>
      </c>
      <c r="T8">
        <v>0.63737049224448017</v>
      </c>
      <c r="U8">
        <v>1.2648809523809526E-2</v>
      </c>
      <c r="V8">
        <v>0.6500193017682897</v>
      </c>
      <c r="W8">
        <f>O8*0.785</f>
        <v>2.9812144956850113</v>
      </c>
      <c r="X8">
        <f>P8*(1-G8/100)</f>
        <v>2.2207931501074487</v>
      </c>
      <c r="Y8">
        <f>Q8*(1-K8/100)</f>
        <v>8.0357142857142863E-2</v>
      </c>
      <c r="Z8">
        <f>A8+14.7</f>
        <v>97.7</v>
      </c>
      <c r="AA8">
        <f>D8+14.7</f>
        <v>14.7</v>
      </c>
      <c r="AB8">
        <f>H8+14.7</f>
        <v>96.7</v>
      </c>
      <c r="AC8">
        <v>0.215</v>
      </c>
      <c r="AD8">
        <f>G8/100</f>
        <v>0.223</v>
      </c>
      <c r="AE8">
        <f>K8/100</f>
        <v>0.13600000000000001</v>
      </c>
      <c r="AF8">
        <f>((AC8*Z8+AB8*AE8)/2)-AA8*AD8</f>
        <v>13.80025</v>
      </c>
      <c r="AG8">
        <f>1-AC8</f>
        <v>0.78500000000000003</v>
      </c>
      <c r="AH8">
        <f>1-AD8</f>
        <v>0.77700000000000002</v>
      </c>
      <c r="AI8">
        <f>1-AE8</f>
        <v>0.86399999999999999</v>
      </c>
      <c r="AJ8">
        <f>(((AG8*Z8+AB8*AI8)/2)-AA8*AH8)</f>
        <v>68.699750000000009</v>
      </c>
      <c r="AK8">
        <f t="shared" si="0"/>
        <v>78.060247880184335</v>
      </c>
      <c r="AL8">
        <f t="shared" si="1"/>
        <v>2.6954498904205391</v>
      </c>
      <c r="AM8">
        <f t="shared" si="2"/>
        <v>6.2909231017999501E-2</v>
      </c>
      <c r="AN8">
        <f t="shared" si="3"/>
        <v>1.0478884199814433</v>
      </c>
      <c r="AO8">
        <f t="shared" si="16"/>
        <v>0.8465558774773243</v>
      </c>
      <c r="AP8">
        <f t="shared" si="4"/>
        <v>0.16649167475690441</v>
      </c>
      <c r="AQ8">
        <f t="shared" si="5"/>
        <v>0.68006420272041967</v>
      </c>
      <c r="AR8">
        <f t="shared" si="6"/>
        <v>22.291128826240421</v>
      </c>
      <c r="AS8">
        <f t="shared" si="7"/>
        <v>20.3906229730602</v>
      </c>
      <c r="AT8">
        <f t="shared" si="8"/>
        <v>22.811649537620983</v>
      </c>
      <c r="AU8">
        <f t="shared" si="9"/>
        <v>3.2780999999999998</v>
      </c>
      <c r="AV8">
        <f t="shared" si="10"/>
        <v>11.421899999999999</v>
      </c>
      <c r="AW8">
        <f t="shared" si="11"/>
        <v>13.151200000000001</v>
      </c>
      <c r="AX8">
        <f t="shared" si="12"/>
        <v>83.5488</v>
      </c>
      <c r="AY8">
        <f t="shared" si="13"/>
        <v>21.005500000000001</v>
      </c>
      <c r="AZ8">
        <f t="shared" si="14"/>
        <v>76.694500000000005</v>
      </c>
      <c r="BA8">
        <f t="shared" si="15"/>
        <v>3.6820176675654634</v>
      </c>
    </row>
    <row r="9" spans="1:53" x14ac:dyDescent="0.3">
      <c r="A9">
        <v>37</v>
      </c>
      <c r="B9">
        <v>66</v>
      </c>
      <c r="C9">
        <v>18745.602414256722</v>
      </c>
      <c r="D9">
        <v>0</v>
      </c>
      <c r="E9">
        <v>51</v>
      </c>
      <c r="F9">
        <v>2188.938197780677</v>
      </c>
      <c r="G9">
        <v>39.299999999999997</v>
      </c>
      <c r="H9">
        <v>35</v>
      </c>
      <c r="I9">
        <v>86</v>
      </c>
      <c r="J9">
        <v>34400</v>
      </c>
      <c r="K9">
        <v>20.2</v>
      </c>
      <c r="L9" t="s">
        <v>19</v>
      </c>
      <c r="M9">
        <v>15.715382021693216</v>
      </c>
      <c r="N9">
        <v>34916.107527427142</v>
      </c>
      <c r="O9">
        <v>25.979246672192815</v>
      </c>
      <c r="P9">
        <v>1.628674254301099</v>
      </c>
      <c r="Q9">
        <v>25.595238095238095</v>
      </c>
      <c r="R9">
        <v>27.223912349539194</v>
      </c>
      <c r="S9">
        <v>5.5855380345214556</v>
      </c>
      <c r="T9">
        <v>0.64006898194033179</v>
      </c>
      <c r="U9">
        <v>5.1702380952380951</v>
      </c>
      <c r="V9">
        <v>5.8103070771784271</v>
      </c>
      <c r="W9">
        <f>O9*0.785</f>
        <v>20.393708637671359</v>
      </c>
      <c r="X9">
        <f>P9*(1-G9/100)</f>
        <v>0.98860527236076712</v>
      </c>
      <c r="Y9">
        <f>Q9*(1-K9/100)</f>
        <v>20.425000000000001</v>
      </c>
      <c r="Z9">
        <f>A9+14.7</f>
        <v>51.7</v>
      </c>
      <c r="AA9">
        <f>D9+14.7</f>
        <v>14.7</v>
      </c>
      <c r="AB9">
        <f>H9+14.7</f>
        <v>49.7</v>
      </c>
      <c r="AC9">
        <v>0.215</v>
      </c>
      <c r="AD9">
        <f>G9/100</f>
        <v>0.39299999999999996</v>
      </c>
      <c r="AE9">
        <f>K9/100</f>
        <v>0.20199999999999999</v>
      </c>
      <c r="AF9">
        <f>((AC9*Z9+AB9*AE9)/2)-AA9*AD9</f>
        <v>4.8003500000000017</v>
      </c>
      <c r="AG9">
        <f>1-AC9</f>
        <v>0.78500000000000003</v>
      </c>
      <c r="AH9">
        <f>1-AD9</f>
        <v>0.60699999999999998</v>
      </c>
      <c r="AI9">
        <f>1-AE9</f>
        <v>0.79800000000000004</v>
      </c>
      <c r="AJ9">
        <f>(((AG9*Z9+AB9*AI9)/2)-AA9*AH9)</f>
        <v>31.199650000000005</v>
      </c>
      <c r="AK9">
        <f t="shared" si="0"/>
        <v>11.459397071228969</v>
      </c>
      <c r="AL9">
        <f t="shared" si="1"/>
        <v>100.15343635081086</v>
      </c>
      <c r="AM9">
        <f t="shared" si="2"/>
        <v>1.8350970664905135</v>
      </c>
      <c r="AN9">
        <f t="shared" si="3"/>
        <v>2.3639324163825139</v>
      </c>
      <c r="AO9">
        <f t="shared" si="16"/>
        <v>-1.2446656773463793</v>
      </c>
      <c r="AP9">
        <f t="shared" si="4"/>
        <v>-0.22476904265697151</v>
      </c>
      <c r="AQ9">
        <f t="shared" si="5"/>
        <v>-1.0198966346894096</v>
      </c>
      <c r="AR9">
        <f t="shared" si="6"/>
        <v>-4.7909998817580099</v>
      </c>
      <c r="AS9">
        <f t="shared" si="7"/>
        <v>-4.0241251830671443</v>
      </c>
      <c r="AT9">
        <f t="shared" si="8"/>
        <v>-5.0010356272593377</v>
      </c>
      <c r="AU9">
        <f t="shared" si="9"/>
        <v>5.777099999999999</v>
      </c>
      <c r="AV9">
        <f t="shared" si="10"/>
        <v>8.9228999999999985</v>
      </c>
      <c r="AW9">
        <f t="shared" si="11"/>
        <v>10.039400000000001</v>
      </c>
      <c r="AX9">
        <f t="shared" si="12"/>
        <v>39.660600000000002</v>
      </c>
      <c r="AY9">
        <f t="shared" si="13"/>
        <v>11.115500000000001</v>
      </c>
      <c r="AZ9">
        <f t="shared" si="14"/>
        <v>40.584500000000006</v>
      </c>
      <c r="BA9">
        <f t="shared" si="15"/>
        <v>5.9309156301513557</v>
      </c>
    </row>
    <row r="10" spans="1:53" x14ac:dyDescent="0.3">
      <c r="A10">
        <v>36</v>
      </c>
      <c r="B10">
        <v>78</v>
      </c>
      <c r="C10">
        <v>22153.893762303396</v>
      </c>
      <c r="D10">
        <v>0</v>
      </c>
      <c r="E10">
        <v>50.5</v>
      </c>
      <c r="F10">
        <v>2167.4780193710626</v>
      </c>
      <c r="G10">
        <v>39.700000000000003</v>
      </c>
      <c r="H10">
        <v>35</v>
      </c>
      <c r="I10">
        <v>99</v>
      </c>
      <c r="J10">
        <v>39600</v>
      </c>
      <c r="K10">
        <v>20.5</v>
      </c>
      <c r="L10" t="s">
        <v>19</v>
      </c>
      <c r="M10">
        <v>18.270081470764229</v>
      </c>
      <c r="N10">
        <v>40857.934092880678</v>
      </c>
      <c r="O10">
        <v>30.400248581012413</v>
      </c>
      <c r="P10">
        <v>1.6127068596510883</v>
      </c>
      <c r="Q10">
        <v>29.464285714285719</v>
      </c>
      <c r="R10">
        <v>31.076992573936806</v>
      </c>
      <c r="S10">
        <v>6.5360534449176688</v>
      </c>
      <c r="T10">
        <v>0.64024462328148202</v>
      </c>
      <c r="U10">
        <v>6.0401785714285721</v>
      </c>
      <c r="V10">
        <v>6.6804231947100536</v>
      </c>
      <c r="W10">
        <f>O10*0.785</f>
        <v>23.864195136094747</v>
      </c>
      <c r="X10">
        <f>P10*(1-G10/100)</f>
        <v>0.97246223636960616</v>
      </c>
      <c r="Y10">
        <f>Q10*(1-K10/100)</f>
        <v>23.424107142857146</v>
      </c>
      <c r="Z10">
        <f>A10+14.7</f>
        <v>50.7</v>
      </c>
      <c r="AA10">
        <f>D10+14.7</f>
        <v>14.7</v>
      </c>
      <c r="AB10">
        <f>H10+14.7</f>
        <v>49.7</v>
      </c>
      <c r="AC10">
        <v>0.215</v>
      </c>
      <c r="AD10">
        <f>G10/100</f>
        <v>0.39700000000000002</v>
      </c>
      <c r="AE10">
        <f>K10/100</f>
        <v>0.20499999999999999</v>
      </c>
      <c r="AF10">
        <f>((AC10*Z10+AB10*AE10)/2)-AA10*AD10</f>
        <v>4.7085999999999997</v>
      </c>
      <c r="AG10">
        <f>1-AC10</f>
        <v>0.78500000000000003</v>
      </c>
      <c r="AH10">
        <f>1-AD10</f>
        <v>0.60299999999999998</v>
      </c>
      <c r="AI10">
        <f>1-AE10</f>
        <v>0.79500000000000004</v>
      </c>
      <c r="AJ10">
        <f>(((AG10*Z10+AB10*AI10)/2)-AA10*AH10)</f>
        <v>30.791400000000003</v>
      </c>
      <c r="AK10">
        <f t="shared" si="0"/>
        <v>9.7955842723306681</v>
      </c>
      <c r="AL10">
        <f t="shared" si="1"/>
        <v>98.155864923464506</v>
      </c>
      <c r="AM10">
        <f t="shared" si="2"/>
        <v>1.7874961586835147</v>
      </c>
      <c r="AN10">
        <f t="shared" si="3"/>
        <v>2.4038335454510396</v>
      </c>
      <c r="AO10">
        <f t="shared" si="16"/>
        <v>-0.67674399292439347</v>
      </c>
      <c r="AP10">
        <f t="shared" si="4"/>
        <v>-0.14436974979238482</v>
      </c>
      <c r="AQ10">
        <f t="shared" si="5"/>
        <v>-0.53237424313200421</v>
      </c>
      <c r="AR10">
        <f t="shared" si="6"/>
        <v>-2.2261133527279076</v>
      </c>
      <c r="AS10">
        <f t="shared" si="7"/>
        <v>-2.2088214395591339</v>
      </c>
      <c r="AT10">
        <f t="shared" si="8"/>
        <v>-2.2308493544237944</v>
      </c>
      <c r="AU10">
        <f t="shared" si="9"/>
        <v>5.8358999999999996</v>
      </c>
      <c r="AV10">
        <f t="shared" si="10"/>
        <v>8.8640999999999988</v>
      </c>
      <c r="AW10">
        <f t="shared" si="11"/>
        <v>10.188499999999999</v>
      </c>
      <c r="AX10">
        <f t="shared" si="12"/>
        <v>39.511500000000005</v>
      </c>
      <c r="AY10">
        <f t="shared" si="13"/>
        <v>10.900500000000001</v>
      </c>
      <c r="AZ10">
        <f t="shared" si="14"/>
        <v>39.799500000000002</v>
      </c>
      <c r="BA10">
        <f t="shared" si="15"/>
        <v>6.1081625399834127</v>
      </c>
    </row>
    <row r="11" spans="1:53" x14ac:dyDescent="0.3">
      <c r="A11">
        <v>37</v>
      </c>
      <c r="B11">
        <v>66</v>
      </c>
      <c r="C11">
        <v>18745.602414256722</v>
      </c>
      <c r="D11">
        <v>0</v>
      </c>
      <c r="E11">
        <v>51</v>
      </c>
      <c r="F11">
        <v>2188.938197780677</v>
      </c>
      <c r="G11">
        <v>39.5</v>
      </c>
      <c r="H11">
        <v>35</v>
      </c>
      <c r="I11">
        <v>82</v>
      </c>
      <c r="J11">
        <v>32800</v>
      </c>
      <c r="K11">
        <v>20.2</v>
      </c>
      <c r="L11" t="s">
        <v>19</v>
      </c>
      <c r="M11">
        <v>14.98443402068423</v>
      </c>
      <c r="N11">
        <v>34916.107527427142</v>
      </c>
      <c r="O11">
        <v>25.979246672192815</v>
      </c>
      <c r="P11">
        <v>1.628674254301099</v>
      </c>
      <c r="Q11">
        <v>24.404761904761909</v>
      </c>
      <c r="R11">
        <v>26.033436159063008</v>
      </c>
      <c r="S11">
        <v>5.5855380345214556</v>
      </c>
      <c r="T11">
        <v>0.64332633044893417</v>
      </c>
      <c r="U11">
        <v>4.9297619047619055</v>
      </c>
      <c r="V11">
        <v>5.5730882352108395</v>
      </c>
      <c r="W11">
        <f>O11*0.785</f>
        <v>20.393708637671359</v>
      </c>
      <c r="X11">
        <f>P11*(1-G11/100)</f>
        <v>0.98534792385216485</v>
      </c>
      <c r="Y11">
        <f>Q11*(1-K11/100)</f>
        <v>19.475000000000005</v>
      </c>
      <c r="Z11">
        <f>A11+14.7</f>
        <v>51.7</v>
      </c>
      <c r="AA11">
        <f>D11+14.7</f>
        <v>14.7</v>
      </c>
      <c r="AB11">
        <f>H11+14.7</f>
        <v>49.7</v>
      </c>
      <c r="AC11">
        <v>0.215</v>
      </c>
      <c r="AD11">
        <f>G11/100</f>
        <v>0.39500000000000002</v>
      </c>
      <c r="AE11">
        <f>K11/100</f>
        <v>0.20199999999999999</v>
      </c>
      <c r="AF11">
        <f>((AC11*Z11+AB11*AE11)/2)-AA11*AD11</f>
        <v>4.7709500000000009</v>
      </c>
      <c r="AG11">
        <f>1-AC11</f>
        <v>0.78500000000000003</v>
      </c>
      <c r="AH11">
        <f>1-AD11</f>
        <v>0.60499999999999998</v>
      </c>
      <c r="AI11">
        <f>1-AE11</f>
        <v>0.79800000000000004</v>
      </c>
      <c r="AJ11">
        <f>(((AG11*Z11+AB11*AI11)/2)-AA11*AH11)</f>
        <v>31.229050000000004</v>
      </c>
      <c r="AK11">
        <f t="shared" si="0"/>
        <v>11.517714613576194</v>
      </c>
      <c r="AL11">
        <f t="shared" si="1"/>
        <v>95.495136985656885</v>
      </c>
      <c r="AM11">
        <f t="shared" si="2"/>
        <v>1.7497437145607222</v>
      </c>
      <c r="AN11">
        <f t="shared" si="3"/>
        <v>2.383817028637325</v>
      </c>
      <c r="AO11">
        <f t="shared" si="16"/>
        <v>-5.4189486870193093E-2</v>
      </c>
      <c r="AP11">
        <f t="shared" si="4"/>
        <v>1.2449799310616072E-2</v>
      </c>
      <c r="AQ11">
        <f t="shared" si="5"/>
        <v>-6.6639286180809165E-2</v>
      </c>
      <c r="AR11">
        <f t="shared" si="6"/>
        <v>-0.20858759899375925</v>
      </c>
      <c r="AS11">
        <f t="shared" si="7"/>
        <v>0.22289346583390901</v>
      </c>
      <c r="AT11">
        <f t="shared" si="8"/>
        <v>-0.32676394158987221</v>
      </c>
      <c r="AU11">
        <f t="shared" si="9"/>
        <v>5.8064999999999998</v>
      </c>
      <c r="AV11">
        <f t="shared" si="10"/>
        <v>8.8934999999999995</v>
      </c>
      <c r="AW11">
        <f t="shared" si="11"/>
        <v>10.039400000000001</v>
      </c>
      <c r="AX11">
        <f t="shared" si="12"/>
        <v>39.660600000000002</v>
      </c>
      <c r="AY11">
        <f t="shared" si="13"/>
        <v>11.115500000000001</v>
      </c>
      <c r="AZ11">
        <f t="shared" si="14"/>
        <v>40.584500000000006</v>
      </c>
      <c r="BA11">
        <f t="shared" si="15"/>
        <v>5.9692974194763613</v>
      </c>
    </row>
    <row r="12" spans="1:53" x14ac:dyDescent="0.3">
      <c r="A12">
        <v>69</v>
      </c>
      <c r="B12">
        <v>8</v>
      </c>
      <c r="C12">
        <v>2270.8454791995277</v>
      </c>
      <c r="D12">
        <v>0</v>
      </c>
      <c r="E12">
        <v>77.5</v>
      </c>
      <c r="F12">
        <v>3326.3276534902448</v>
      </c>
      <c r="G12">
        <v>26.2</v>
      </c>
      <c r="H12">
        <v>68</v>
      </c>
      <c r="I12">
        <v>20</v>
      </c>
      <c r="J12">
        <v>1000</v>
      </c>
      <c r="K12">
        <v>6</v>
      </c>
      <c r="L12" t="s">
        <v>17</v>
      </c>
      <c r="M12">
        <v>0.3006318391246639</v>
      </c>
      <c r="N12">
        <v>5395.950565342896</v>
      </c>
      <c r="O12">
        <v>4.0148441706420366</v>
      </c>
      <c r="P12">
        <v>2.4749461707516702</v>
      </c>
      <c r="Q12">
        <v>0.74404761904761907</v>
      </c>
      <c r="R12">
        <v>3.2189937897992893</v>
      </c>
      <c r="S12">
        <v>0.86319149668803785</v>
      </c>
      <c r="T12">
        <v>0.64843589673693758</v>
      </c>
      <c r="U12">
        <v>4.4642857142857144E-2</v>
      </c>
      <c r="V12">
        <v>0.69307875387979467</v>
      </c>
      <c r="W12">
        <f>O12*0.785</f>
        <v>3.1516526739539987</v>
      </c>
      <c r="X12">
        <f>P12*(1-G12/100)</f>
        <v>1.8265102740147325</v>
      </c>
      <c r="Y12">
        <f>Q12*(1-K12/100)</f>
        <v>0.69940476190476186</v>
      </c>
      <c r="Z12">
        <f>A12+14.7</f>
        <v>83.7</v>
      </c>
      <c r="AA12">
        <f>D12+14.7</f>
        <v>14.7</v>
      </c>
      <c r="AB12">
        <f>H12+14.7</f>
        <v>82.7</v>
      </c>
      <c r="AC12">
        <v>0.215</v>
      </c>
      <c r="AD12">
        <f>G12/100</f>
        <v>0.26200000000000001</v>
      </c>
      <c r="AE12">
        <f>K12/100</f>
        <v>0.06</v>
      </c>
      <c r="AF12">
        <f>((AC12*Z12+AB12*AE12)/2)-AA12*AD12</f>
        <v>7.6273499999999999</v>
      </c>
      <c r="AG12">
        <f>1-AC12</f>
        <v>0.78500000000000003</v>
      </c>
      <c r="AH12">
        <f>1-AD12</f>
        <v>0.73799999999999999</v>
      </c>
      <c r="AI12">
        <f>1-AE12</f>
        <v>0.94</v>
      </c>
      <c r="AJ12">
        <f>(((AG12*Z12+AB12*AI12)/2)-AA12*AH12)</f>
        <v>60.87265</v>
      </c>
      <c r="AK12">
        <f t="shared" si="0"/>
        <v>75.120746581136203</v>
      </c>
      <c r="AL12">
        <f t="shared" si="1"/>
        <v>22.191682722046366</v>
      </c>
      <c r="AM12">
        <f t="shared" si="2"/>
        <v>0.44036461712599645</v>
      </c>
      <c r="AN12">
        <f t="shared" si="3"/>
        <v>1.2962122644482261</v>
      </c>
      <c r="AO12">
        <f t="shared" si="16"/>
        <v>0.79585038084274728</v>
      </c>
      <c r="AP12">
        <f t="shared" si="4"/>
        <v>0.17011274280824312</v>
      </c>
      <c r="AQ12">
        <f t="shared" si="5"/>
        <v>0.62573763803450433</v>
      </c>
      <c r="AR12">
        <f t="shared" si="6"/>
        <v>19.822696648161024</v>
      </c>
      <c r="AS12">
        <f t="shared" si="7"/>
        <v>19.707416426244386</v>
      </c>
      <c r="AT12">
        <f t="shared" si="8"/>
        <v>19.85427021212546</v>
      </c>
      <c r="AU12">
        <f t="shared" si="9"/>
        <v>3.8513999999999999</v>
      </c>
      <c r="AV12">
        <f t="shared" si="10"/>
        <v>10.848599999999999</v>
      </c>
      <c r="AW12">
        <f t="shared" si="11"/>
        <v>4.9619999999999997</v>
      </c>
      <c r="AX12">
        <f t="shared" si="12"/>
        <v>77.738</v>
      </c>
      <c r="AY12">
        <f t="shared" si="13"/>
        <v>17.9955</v>
      </c>
      <c r="AZ12">
        <f t="shared" si="14"/>
        <v>65.70450000000001</v>
      </c>
      <c r="BA12">
        <f t="shared" si="15"/>
        <v>3.8783591744967874</v>
      </c>
    </row>
    <row r="13" spans="1:53" x14ac:dyDescent="0.3">
      <c r="A13">
        <v>83</v>
      </c>
      <c r="B13">
        <v>7.2</v>
      </c>
      <c r="C13">
        <v>2043.7609312795751</v>
      </c>
      <c r="D13">
        <v>0</v>
      </c>
      <c r="E13">
        <v>91</v>
      </c>
      <c r="F13">
        <v>3905.7524705498358</v>
      </c>
      <c r="G13">
        <v>23.6</v>
      </c>
      <c r="H13">
        <v>82</v>
      </c>
      <c r="I13">
        <v>10</v>
      </c>
      <c r="J13">
        <v>500</v>
      </c>
      <c r="K13">
        <v>10.5</v>
      </c>
      <c r="L13" t="s">
        <v>22</v>
      </c>
      <c r="N13">
        <v>5249.9756927833887</v>
      </c>
      <c r="O13">
        <v>3.9062319142733553</v>
      </c>
      <c r="P13">
        <v>2.9060658263019614</v>
      </c>
      <c r="Q13">
        <v>0.37202380952380953</v>
      </c>
      <c r="R13">
        <v>3.2780896358257712</v>
      </c>
      <c r="S13">
        <v>0.83983986156877133</v>
      </c>
      <c r="T13">
        <v>0.68583153500726302</v>
      </c>
      <c r="U13">
        <v>3.90625E-2</v>
      </c>
      <c r="V13">
        <v>0.72489403500726302</v>
      </c>
      <c r="W13">
        <f>O13*0.785</f>
        <v>3.0663920527045838</v>
      </c>
      <c r="X13">
        <f>P13*(1-G13/100)</f>
        <v>2.2202342912946986</v>
      </c>
      <c r="Y13">
        <f>Q13*(1-K13/100)</f>
        <v>0.33296130952380953</v>
      </c>
      <c r="Z13">
        <f>A13+14.7</f>
        <v>97.7</v>
      </c>
      <c r="AA13">
        <f>D13+14.7</f>
        <v>14.7</v>
      </c>
      <c r="AB13">
        <f>H13+14.7</f>
        <v>96.7</v>
      </c>
      <c r="AC13">
        <v>0.215</v>
      </c>
      <c r="AD13">
        <f>G13/100</f>
        <v>0.23600000000000002</v>
      </c>
      <c r="AE13">
        <f>K13/100</f>
        <v>0.105</v>
      </c>
      <c r="AF13">
        <f>((AC13*Z13+AB13*AE13)/2)-AA13*AD13</f>
        <v>12.110299999999999</v>
      </c>
      <c r="AG13">
        <f>1-AC13</f>
        <v>0.78500000000000003</v>
      </c>
      <c r="AH13">
        <f>1-AD13</f>
        <v>0.76400000000000001</v>
      </c>
      <c r="AI13">
        <f>1-AE13</f>
        <v>0.89500000000000002</v>
      </c>
      <c r="AJ13">
        <f>(((AG13*Z13+AB13*AI13)/2)-AA13*AH13)</f>
        <v>70.389700000000005</v>
      </c>
      <c r="AK13">
        <f t="shared" si="0"/>
        <v>81.662179469091896</v>
      </c>
      <c r="AL13">
        <f t="shared" si="1"/>
        <v>10.858406355121316</v>
      </c>
      <c r="AM13">
        <f t="shared" si="2"/>
        <v>0.24464700951444246</v>
      </c>
      <c r="AN13">
        <f t="shared" si="3"/>
        <v>1.127846097650067</v>
      </c>
      <c r="AO13">
        <f t="shared" si="16"/>
        <v>0.6281422784475843</v>
      </c>
      <c r="AP13">
        <f t="shared" si="4"/>
        <v>0.11494582656150831</v>
      </c>
      <c r="AQ13">
        <f t="shared" si="5"/>
        <v>0.51319645188607566</v>
      </c>
      <c r="AR13">
        <f t="shared" si="6"/>
        <v>16.08051678018284</v>
      </c>
      <c r="AS13">
        <f t="shared" si="7"/>
        <v>13.686636205478065</v>
      </c>
      <c r="AT13">
        <f t="shared" si="8"/>
        <v>16.73616560000643</v>
      </c>
      <c r="AU13">
        <f t="shared" si="9"/>
        <v>3.4691999999999998</v>
      </c>
      <c r="AV13">
        <f t="shared" si="10"/>
        <v>11.2308</v>
      </c>
      <c r="AW13">
        <f t="shared" si="11"/>
        <v>10.153499999999999</v>
      </c>
      <c r="AX13">
        <f t="shared" si="12"/>
        <v>86.546500000000009</v>
      </c>
      <c r="AY13">
        <f t="shared" si="13"/>
        <v>21.005500000000001</v>
      </c>
      <c r="AZ13">
        <f t="shared" si="14"/>
        <v>76.694500000000005</v>
      </c>
      <c r="BA13">
        <f t="shared" si="15"/>
        <v>3.7330394667062037</v>
      </c>
    </row>
    <row r="14" spans="1:53" x14ac:dyDescent="0.3">
      <c r="A14">
        <v>82</v>
      </c>
      <c r="B14">
        <v>7.5</v>
      </c>
      <c r="C14">
        <v>2128.9176367495575</v>
      </c>
      <c r="D14">
        <v>0</v>
      </c>
      <c r="E14">
        <v>92.5</v>
      </c>
      <c r="F14">
        <v>3970.133005778679</v>
      </c>
      <c r="G14">
        <v>25.2</v>
      </c>
      <c r="H14">
        <v>82</v>
      </c>
      <c r="I14">
        <v>18.5</v>
      </c>
      <c r="J14">
        <v>925</v>
      </c>
      <c r="K14">
        <v>7.3</v>
      </c>
      <c r="L14" t="s">
        <v>22</v>
      </c>
      <c r="N14">
        <v>5440.4623477373889</v>
      </c>
      <c r="O14">
        <v>4.0479630563522244</v>
      </c>
      <c r="P14">
        <v>2.9539680102519936</v>
      </c>
      <c r="Q14">
        <v>0.68824404761904767</v>
      </c>
      <c r="R14">
        <v>3.6422120578710411</v>
      </c>
      <c r="S14">
        <v>0.87031205711572823</v>
      </c>
      <c r="T14">
        <v>0.7443999385835024</v>
      </c>
      <c r="U14">
        <v>5.0241815476190478E-2</v>
      </c>
      <c r="V14">
        <v>0.79464175405969284</v>
      </c>
      <c r="W14">
        <f>O14*0.785</f>
        <v>3.1776509992364961</v>
      </c>
      <c r="X14">
        <f>P14*(1-G14/100)</f>
        <v>2.2095680716684911</v>
      </c>
      <c r="Y14">
        <f>Q14*(1-K14/100)</f>
        <v>0.63800223214285723</v>
      </c>
      <c r="Z14">
        <f>A14+14.7</f>
        <v>96.7</v>
      </c>
      <c r="AA14">
        <f>D14+14.7</f>
        <v>14.7</v>
      </c>
      <c r="AB14">
        <f>H14+14.7</f>
        <v>96.7</v>
      </c>
      <c r="AC14">
        <v>0.215</v>
      </c>
      <c r="AD14">
        <f>G14/100</f>
        <v>0.252</v>
      </c>
      <c r="AE14">
        <f>K14/100</f>
        <v>7.2999999999999995E-2</v>
      </c>
      <c r="AF14">
        <f>((AC14*Z14+AB14*AE14)/2)-AA14*AD14</f>
        <v>10.220400000000001</v>
      </c>
      <c r="AG14">
        <f>1-AC14</f>
        <v>0.78500000000000003</v>
      </c>
      <c r="AH14">
        <f>1-AD14</f>
        <v>0.748</v>
      </c>
      <c r="AI14">
        <f>1-AE14</f>
        <v>0.92700000000000005</v>
      </c>
      <c r="AJ14">
        <f>(((AG14*Z14+AB14*AI14)/2)-AA14*AH14)</f>
        <v>71.779600000000016</v>
      </c>
      <c r="AK14">
        <f t="shared" si="0"/>
        <v>85.532531980597057</v>
      </c>
      <c r="AL14">
        <f t="shared" si="1"/>
        <v>20.07779432971563</v>
      </c>
      <c r="AM14">
        <f t="shared" si="2"/>
        <v>0.43449308889764982</v>
      </c>
      <c r="AN14">
        <f t="shared" si="3"/>
        <v>1.2300708867056338</v>
      </c>
      <c r="AO14">
        <f t="shared" si="16"/>
        <v>0.40575099848118312</v>
      </c>
      <c r="AP14">
        <f t="shared" si="4"/>
        <v>7.5670303056035365E-2</v>
      </c>
      <c r="AQ14">
        <f t="shared" si="5"/>
        <v>0.33008069542514773</v>
      </c>
      <c r="AR14">
        <f t="shared" si="6"/>
        <v>10.02358452467748</v>
      </c>
      <c r="AS14">
        <f t="shared" si="7"/>
        <v>8.6946173429806031</v>
      </c>
      <c r="AT14">
        <f t="shared" si="8"/>
        <v>10.387569166798279</v>
      </c>
      <c r="AU14">
        <f t="shared" si="9"/>
        <v>3.7043999999999997</v>
      </c>
      <c r="AV14">
        <f t="shared" si="10"/>
        <v>10.9956</v>
      </c>
      <c r="AW14">
        <f t="shared" si="11"/>
        <v>7.0590999999999999</v>
      </c>
      <c r="AX14">
        <f t="shared" si="12"/>
        <v>89.640900000000002</v>
      </c>
      <c r="AY14">
        <f t="shared" si="13"/>
        <v>20.790500000000002</v>
      </c>
      <c r="AZ14">
        <f t="shared" si="14"/>
        <v>75.909500000000008</v>
      </c>
      <c r="BA14">
        <f t="shared" si="15"/>
        <v>3.799222760021304</v>
      </c>
    </row>
    <row r="15" spans="1:53" x14ac:dyDescent="0.3">
      <c r="A15">
        <v>68</v>
      </c>
      <c r="B15">
        <v>11.5</v>
      </c>
      <c r="C15">
        <v>3264.3403763493211</v>
      </c>
      <c r="D15">
        <v>0</v>
      </c>
      <c r="E15">
        <v>83</v>
      </c>
      <c r="F15">
        <v>3562.3896159960041</v>
      </c>
      <c r="G15">
        <v>31.4</v>
      </c>
      <c r="H15">
        <v>68</v>
      </c>
      <c r="I15">
        <v>50</v>
      </c>
      <c r="J15">
        <v>2500</v>
      </c>
      <c r="K15">
        <v>7.2</v>
      </c>
      <c r="L15" t="s">
        <v>17</v>
      </c>
      <c r="M15">
        <v>0.70177613048679066</v>
      </c>
      <c r="N15">
        <v>7709.8103579140552</v>
      </c>
      <c r="O15">
        <v>5.7364660401146246</v>
      </c>
      <c r="P15">
        <v>2.6505875119017888</v>
      </c>
      <c r="Q15">
        <v>1.8601190476190477</v>
      </c>
      <c r="R15">
        <v>4.5107065595208367</v>
      </c>
      <c r="S15">
        <v>1.2333401986246444</v>
      </c>
      <c r="T15">
        <v>0.8322844787371616</v>
      </c>
      <c r="U15">
        <v>0.13392857142857145</v>
      </c>
      <c r="V15">
        <v>0.96621305016573311</v>
      </c>
      <c r="W15">
        <f>O15*0.785</f>
        <v>4.5031258414899806</v>
      </c>
      <c r="X15">
        <f>P15*(1-G15/100)</f>
        <v>1.818303033164627</v>
      </c>
      <c r="Y15">
        <f>Q15*(1-K15/100)</f>
        <v>1.7261904761904761</v>
      </c>
      <c r="Z15">
        <f>A15+14.7</f>
        <v>82.7</v>
      </c>
      <c r="AA15">
        <f>D15+14.7</f>
        <v>14.7</v>
      </c>
      <c r="AB15">
        <f>H15+14.7</f>
        <v>82.7</v>
      </c>
      <c r="AC15">
        <v>0.215</v>
      </c>
      <c r="AD15">
        <f>G15/100</f>
        <v>0.314</v>
      </c>
      <c r="AE15">
        <f>K15/100</f>
        <v>7.2000000000000008E-2</v>
      </c>
      <c r="AF15">
        <f>((AC15*Z15+AB15*AE15)/2)-AA15*AD15</f>
        <v>7.2516499999999997</v>
      </c>
      <c r="AG15">
        <f>1-AC15</f>
        <v>0.78500000000000003</v>
      </c>
      <c r="AH15">
        <f>1-AD15</f>
        <v>0.68599999999999994</v>
      </c>
      <c r="AI15">
        <f>1-AE15</f>
        <v>0.92799999999999994</v>
      </c>
      <c r="AJ15">
        <f>(((AG15*Z15+AB15*AI15)/2)-AA15*AH15)</f>
        <v>60.748350000000002</v>
      </c>
      <c r="AK15">
        <f t="shared" si="0"/>
        <v>67.482149666838168</v>
      </c>
      <c r="AL15">
        <f t="shared" si="1"/>
        <v>38.333160940919193</v>
      </c>
      <c r="AM15">
        <f t="shared" si="2"/>
        <v>0.76585150804521129</v>
      </c>
      <c r="AN15">
        <f t="shared" si="3"/>
        <v>1.6712319479286732</v>
      </c>
      <c r="AO15">
        <f t="shared" si="16"/>
        <v>1.2257594805937881</v>
      </c>
      <c r="AP15">
        <f t="shared" si="4"/>
        <v>0.26712714845891133</v>
      </c>
      <c r="AQ15">
        <f t="shared" si="5"/>
        <v>0.95863233213487775</v>
      </c>
      <c r="AR15">
        <f t="shared" si="6"/>
        <v>21.367850380742347</v>
      </c>
      <c r="AS15">
        <f t="shared" si="7"/>
        <v>21.658837420267123</v>
      </c>
      <c r="AT15">
        <f t="shared" si="8"/>
        <v>21.288153293483987</v>
      </c>
      <c r="AU15">
        <f t="shared" si="9"/>
        <v>4.6158000000000001</v>
      </c>
      <c r="AV15">
        <f t="shared" si="10"/>
        <v>10.084199999999999</v>
      </c>
      <c r="AW15">
        <f t="shared" si="11"/>
        <v>5.9544000000000006</v>
      </c>
      <c r="AX15">
        <f t="shared" si="12"/>
        <v>76.745599999999996</v>
      </c>
      <c r="AY15">
        <f t="shared" si="13"/>
        <v>17.7805</v>
      </c>
      <c r="AZ15">
        <f t="shared" si="14"/>
        <v>64.919499999999999</v>
      </c>
      <c r="BA15">
        <f t="shared" si="15"/>
        <v>4.1653284921038845</v>
      </c>
    </row>
    <row r="16" spans="1:53" x14ac:dyDescent="0.3">
      <c r="A16">
        <v>68</v>
      </c>
      <c r="B16">
        <v>13.5</v>
      </c>
      <c r="C16">
        <v>3832.0517461492032</v>
      </c>
      <c r="D16">
        <v>0</v>
      </c>
      <c r="E16">
        <v>87.5</v>
      </c>
      <c r="F16">
        <v>3755.5312216825341</v>
      </c>
      <c r="G16">
        <v>34.299999999999997</v>
      </c>
      <c r="H16">
        <v>68</v>
      </c>
      <c r="I16">
        <v>80</v>
      </c>
      <c r="J16">
        <v>4000</v>
      </c>
      <c r="K16">
        <v>8.6</v>
      </c>
      <c r="L16" t="s">
        <v>17</v>
      </c>
      <c r="M16">
        <v>1.0650956586130951</v>
      </c>
      <c r="N16">
        <v>9050.6469418991092</v>
      </c>
      <c r="O16">
        <v>6.7341123079606469</v>
      </c>
      <c r="P16">
        <v>2.7942940637518858</v>
      </c>
      <c r="Q16">
        <v>2.9761904761904763</v>
      </c>
      <c r="R16">
        <v>5.7704845399423625</v>
      </c>
      <c r="S16">
        <v>1.4478341462115389</v>
      </c>
      <c r="T16">
        <v>0.9584428638668967</v>
      </c>
      <c r="U16">
        <v>0.25595238095238093</v>
      </c>
      <c r="V16">
        <v>1.2143952448192776</v>
      </c>
      <c r="W16">
        <f>O16*0.785</f>
        <v>5.2862781617491077</v>
      </c>
      <c r="X16">
        <f>P16*(1-G16/100)</f>
        <v>1.8358511998849891</v>
      </c>
      <c r="Y16">
        <f>Q16*(1-K16/100)</f>
        <v>2.7202380952380953</v>
      </c>
      <c r="Z16">
        <f>A16+14.7</f>
        <v>82.7</v>
      </c>
      <c r="AA16">
        <f>D16+14.7</f>
        <v>14.7</v>
      </c>
      <c r="AB16">
        <f>H16+14.7</f>
        <v>82.7</v>
      </c>
      <c r="AC16">
        <v>0.215</v>
      </c>
      <c r="AD16">
        <f>G16/100</f>
        <v>0.34299999999999997</v>
      </c>
      <c r="AE16">
        <f>K16/100</f>
        <v>8.5999999999999993E-2</v>
      </c>
      <c r="AF16">
        <f>((AC16*Z16+AB16*AE16)/2)-AA16*AD16</f>
        <v>7.4042499999999993</v>
      </c>
      <c r="AG16">
        <f>1-AC16</f>
        <v>0.78500000000000003</v>
      </c>
      <c r="AH16">
        <f>1-AD16</f>
        <v>0.65700000000000003</v>
      </c>
      <c r="AI16">
        <f>1-AE16</f>
        <v>0.91400000000000003</v>
      </c>
      <c r="AJ16">
        <f>(((AG16*Z16+AB16*AI16)/2)-AA16*AH16)</f>
        <v>60.595749999999995</v>
      </c>
      <c r="AK16">
        <f t="shared" si="0"/>
        <v>66.198387873003057</v>
      </c>
      <c r="AL16">
        <f t="shared" si="1"/>
        <v>51.458474412516189</v>
      </c>
      <c r="AM16">
        <f t="shared" si="2"/>
        <v>1.0438272405949545</v>
      </c>
      <c r="AN16">
        <f t="shared" si="3"/>
        <v>1.9061626137127887</v>
      </c>
      <c r="AO16">
        <f t="shared" si="16"/>
        <v>0.96362776801828476</v>
      </c>
      <c r="AP16">
        <f t="shared" si="4"/>
        <v>0.23343890139226131</v>
      </c>
      <c r="AQ16">
        <f t="shared" si="5"/>
        <v>0.730188866626023</v>
      </c>
      <c r="AR16">
        <f t="shared" si="6"/>
        <v>14.309648012242745</v>
      </c>
      <c r="AS16">
        <f t="shared" si="7"/>
        <v>16.123317853988105</v>
      </c>
      <c r="AT16">
        <f t="shared" si="8"/>
        <v>13.812910412274263</v>
      </c>
      <c r="AU16">
        <f t="shared" si="9"/>
        <v>5.0420999999999996</v>
      </c>
      <c r="AV16">
        <f t="shared" si="10"/>
        <v>9.6578999999999997</v>
      </c>
      <c r="AW16">
        <f t="shared" si="11"/>
        <v>7.1121999999999996</v>
      </c>
      <c r="AX16">
        <f t="shared" si="12"/>
        <v>75.587800000000001</v>
      </c>
      <c r="AY16">
        <f t="shared" si="13"/>
        <v>17.7805</v>
      </c>
      <c r="AZ16">
        <f t="shared" si="14"/>
        <v>64.919499999999999</v>
      </c>
      <c r="BA16">
        <f t="shared" si="15"/>
        <v>4.3381900395654087</v>
      </c>
    </row>
    <row r="17" spans="1:53" x14ac:dyDescent="0.3">
      <c r="A17">
        <v>50</v>
      </c>
      <c r="B17">
        <v>89</v>
      </c>
      <c r="C17">
        <v>25278.160831346184</v>
      </c>
      <c r="D17">
        <v>0</v>
      </c>
      <c r="E17">
        <v>72</v>
      </c>
      <c r="F17">
        <v>3090.2656909844854</v>
      </c>
      <c r="G17">
        <v>42.5</v>
      </c>
      <c r="H17">
        <v>48</v>
      </c>
      <c r="I17">
        <v>122</v>
      </c>
      <c r="J17">
        <v>48800</v>
      </c>
      <c r="K17">
        <v>20.2</v>
      </c>
      <c r="L17" t="s">
        <v>18</v>
      </c>
      <c r="M17">
        <v>15.791522438464984</v>
      </c>
      <c r="N17">
        <v>52744.452950749903</v>
      </c>
      <c r="O17">
        <v>39.244384635974633</v>
      </c>
      <c r="P17">
        <v>2.2993048296015517</v>
      </c>
      <c r="Q17">
        <v>36.309523809523817</v>
      </c>
      <c r="R17">
        <v>38.60882863912537</v>
      </c>
      <c r="S17">
        <v>8.4375426967345462</v>
      </c>
      <c r="T17">
        <v>0.97720455258065952</v>
      </c>
      <c r="U17">
        <v>7.3345238095238106</v>
      </c>
      <c r="V17">
        <v>8.3117283621044695</v>
      </c>
      <c r="W17">
        <f>O17*0.785</f>
        <v>30.806841939240087</v>
      </c>
      <c r="X17">
        <f>P17*(1-G17/100)</f>
        <v>1.3221002770208921</v>
      </c>
      <c r="Y17">
        <f>Q17*(1-K17/100)</f>
        <v>28.975000000000009</v>
      </c>
      <c r="Z17">
        <f>A17+14.7</f>
        <v>64.7</v>
      </c>
      <c r="AA17">
        <f>D17+14.7</f>
        <v>14.7</v>
      </c>
      <c r="AB17">
        <f>H17+14.7</f>
        <v>62.7</v>
      </c>
      <c r="AC17">
        <v>0.215</v>
      </c>
      <c r="AD17">
        <f>G17/100</f>
        <v>0.42499999999999999</v>
      </c>
      <c r="AE17">
        <f>K17/100</f>
        <v>0.20199999999999999</v>
      </c>
      <c r="AF17">
        <f>((AC17*Z17+AB17*AE17)/2)-AA17*AD17</f>
        <v>7.0404500000000008</v>
      </c>
      <c r="AG17">
        <f>1-AC17</f>
        <v>0.78500000000000003</v>
      </c>
      <c r="AH17">
        <f>1-AD17</f>
        <v>0.57499999999999996</v>
      </c>
      <c r="AI17">
        <f>1-AE17</f>
        <v>0.79800000000000004</v>
      </c>
      <c r="AJ17">
        <f>(((AG17*Z17+AB17*AI17)/2)-AA17*AH17)</f>
        <v>41.959550000000007</v>
      </c>
      <c r="AK17">
        <f t="shared" si="0"/>
        <v>11.581624979022058</v>
      </c>
      <c r="AL17">
        <f t="shared" si="1"/>
        <v>94.05378213432914</v>
      </c>
      <c r="AM17">
        <f t="shared" si="2"/>
        <v>1.9305201958951681</v>
      </c>
      <c r="AN17">
        <f t="shared" si="3"/>
        <v>2.6986855409504553</v>
      </c>
      <c r="AO17">
        <f t="shared" si="16"/>
        <v>0.63555599684926278</v>
      </c>
      <c r="AP17">
        <f t="shared" si="4"/>
        <v>0.12581433463007574</v>
      </c>
      <c r="AQ17">
        <f t="shared" si="5"/>
        <v>0.50974166221918793</v>
      </c>
      <c r="AR17">
        <f t="shared" si="6"/>
        <v>1.6194826412608845</v>
      </c>
      <c r="AS17">
        <f t="shared" si="7"/>
        <v>1.49112530925346</v>
      </c>
      <c r="AT17">
        <f t="shared" si="8"/>
        <v>1.6546378341036851</v>
      </c>
      <c r="AU17">
        <f t="shared" si="9"/>
        <v>6.2474999999999996</v>
      </c>
      <c r="AV17">
        <f t="shared" si="10"/>
        <v>8.4524999999999988</v>
      </c>
      <c r="AW17">
        <f t="shared" si="11"/>
        <v>12.6654</v>
      </c>
      <c r="AX17">
        <f t="shared" si="12"/>
        <v>50.034600000000005</v>
      </c>
      <c r="AY17">
        <f t="shared" si="13"/>
        <v>13.910500000000001</v>
      </c>
      <c r="AZ17">
        <f t="shared" si="14"/>
        <v>50.789500000000004</v>
      </c>
      <c r="BA17">
        <f t="shared" si="15"/>
        <v>5.5248597155161159</v>
      </c>
    </row>
    <row r="18" spans="1:53" x14ac:dyDescent="0.3">
      <c r="A18">
        <v>50</v>
      </c>
      <c r="B18">
        <v>74</v>
      </c>
      <c r="C18">
        <v>21017.796646287839</v>
      </c>
      <c r="D18">
        <v>0</v>
      </c>
      <c r="E18">
        <v>73</v>
      </c>
      <c r="F18">
        <v>3133.1860478037142</v>
      </c>
      <c r="G18">
        <v>42</v>
      </c>
      <c r="H18">
        <v>49</v>
      </c>
      <c r="I18">
        <v>107</v>
      </c>
      <c r="J18">
        <v>42800</v>
      </c>
      <c r="K18">
        <v>19.8</v>
      </c>
      <c r="L18" t="s">
        <v>18</v>
      </c>
      <c r="M18">
        <v>13.660216580500139</v>
      </c>
      <c r="N18">
        <v>43854.938408488684</v>
      </c>
      <c r="O18">
        <v>32.63016250631599</v>
      </c>
      <c r="P18">
        <v>2.3312396189015732</v>
      </c>
      <c r="Q18">
        <v>31.845238095238095</v>
      </c>
      <c r="R18">
        <v>34.176477714139665</v>
      </c>
      <c r="S18">
        <v>7.0154849388579388</v>
      </c>
      <c r="T18">
        <v>0.97912063993866072</v>
      </c>
      <c r="U18">
        <v>6.3053571428571429</v>
      </c>
      <c r="V18">
        <v>7.284477782795804</v>
      </c>
      <c r="W18">
        <f>O18*0.785</f>
        <v>25.614677567458052</v>
      </c>
      <c r="X18">
        <f>P18*(1-G18/100)</f>
        <v>1.3521189789629127</v>
      </c>
      <c r="Y18">
        <f>Q18*(1-K18/100)</f>
        <v>25.539880952380955</v>
      </c>
      <c r="Z18">
        <f>A18+14.7</f>
        <v>64.7</v>
      </c>
      <c r="AA18">
        <f>D18+14.7</f>
        <v>14.7</v>
      </c>
      <c r="AB18">
        <f>H18+14.7</f>
        <v>63.7</v>
      </c>
      <c r="AC18">
        <v>0.215</v>
      </c>
      <c r="AD18">
        <f>G18/100</f>
        <v>0.42</v>
      </c>
      <c r="AE18">
        <f>K18/100</f>
        <v>0.19800000000000001</v>
      </c>
      <c r="AF18">
        <f>((AC18*Z18+AB18*AE18)/2)-AA18*AD18</f>
        <v>7.0875500000000002</v>
      </c>
      <c r="AG18">
        <f>1-AC18</f>
        <v>0.78500000000000003</v>
      </c>
      <c r="AH18">
        <f>1-AD18</f>
        <v>0.58000000000000007</v>
      </c>
      <c r="AI18">
        <f>1-AE18</f>
        <v>0.80200000000000005</v>
      </c>
      <c r="AJ18">
        <f>(((AG18*Z18+AB18*AI18)/2)-AA18*AH18)</f>
        <v>42.412450000000007</v>
      </c>
      <c r="AK18">
        <f t="shared" si="0"/>
        <v>13.956563922123582</v>
      </c>
      <c r="AL18">
        <f t="shared" si="1"/>
        <v>99.707993142290718</v>
      </c>
      <c r="AM18">
        <f t="shared" si="2"/>
        <v>2.0363694977303592</v>
      </c>
      <c r="AN18">
        <f t="shared" si="3"/>
        <v>2.6439454691259017</v>
      </c>
      <c r="AO18">
        <f t="shared" si="16"/>
        <v>-1.5463152078236782</v>
      </c>
      <c r="AP18">
        <f t="shared" si="4"/>
        <v>-0.26899284393786527</v>
      </c>
      <c r="AQ18">
        <f t="shared" si="5"/>
        <v>-1.2773223638858155</v>
      </c>
      <c r="AR18">
        <f t="shared" si="6"/>
        <v>-4.738913597271754</v>
      </c>
      <c r="AS18">
        <f t="shared" si="7"/>
        <v>-3.8342729872876755</v>
      </c>
      <c r="AT18">
        <f t="shared" si="8"/>
        <v>-4.9866814076495691</v>
      </c>
      <c r="AU18">
        <f t="shared" si="9"/>
        <v>6.1739999999999995</v>
      </c>
      <c r="AV18">
        <f t="shared" si="10"/>
        <v>8.5259999999999998</v>
      </c>
      <c r="AW18">
        <f t="shared" si="11"/>
        <v>12.6126</v>
      </c>
      <c r="AX18">
        <f t="shared" si="12"/>
        <v>51.087400000000002</v>
      </c>
      <c r="AY18">
        <f t="shared" si="13"/>
        <v>13.910500000000001</v>
      </c>
      <c r="AZ18">
        <f t="shared" si="14"/>
        <v>50.789500000000004</v>
      </c>
      <c r="BA18">
        <f t="shared" si="15"/>
        <v>5.462870807212564</v>
      </c>
    </row>
    <row r="19" spans="1:53" x14ac:dyDescent="0.3">
      <c r="A19">
        <v>52</v>
      </c>
      <c r="B19">
        <v>76</v>
      </c>
      <c r="C19">
        <v>21585.84520429562</v>
      </c>
      <c r="D19">
        <v>0</v>
      </c>
      <c r="E19">
        <v>77</v>
      </c>
      <c r="F19">
        <v>3304.8674750806304</v>
      </c>
      <c r="G19">
        <v>42.4</v>
      </c>
      <c r="H19">
        <v>50</v>
      </c>
      <c r="I19">
        <v>105</v>
      </c>
      <c r="J19">
        <v>42000</v>
      </c>
      <c r="K19">
        <v>19.7</v>
      </c>
      <c r="L19" t="s">
        <v>18</v>
      </c>
      <c r="M19">
        <v>12.708527744815337</v>
      </c>
      <c r="N19">
        <v>45738.546441936669</v>
      </c>
      <c r="O19">
        <v>34.031656578821931</v>
      </c>
      <c r="P19">
        <v>2.4589787761016595</v>
      </c>
      <c r="Q19">
        <v>31.250000000000004</v>
      </c>
      <c r="R19">
        <v>33.708978776101659</v>
      </c>
      <c r="S19">
        <v>7.3168061644467146</v>
      </c>
      <c r="T19">
        <v>1.0426070010671036</v>
      </c>
      <c r="U19">
        <v>6.15625</v>
      </c>
      <c r="V19">
        <v>7.198857001067104</v>
      </c>
      <c r="W19">
        <f>O19*0.785</f>
        <v>26.714850414375217</v>
      </c>
      <c r="X19">
        <f>P19*(1-G19/100)</f>
        <v>1.4163717750345561</v>
      </c>
      <c r="Y19">
        <f>Q19*(1-K19/100)</f>
        <v>25.093750000000004</v>
      </c>
      <c r="Z19">
        <f>A19+14.7</f>
        <v>66.7</v>
      </c>
      <c r="AA19">
        <f>D19+14.7</f>
        <v>14.7</v>
      </c>
      <c r="AB19">
        <f>H19+14.7</f>
        <v>64.7</v>
      </c>
      <c r="AC19">
        <v>0.215</v>
      </c>
      <c r="AD19">
        <f>G19/100</f>
        <v>0.42399999999999999</v>
      </c>
      <c r="AE19">
        <f>K19/100</f>
        <v>0.19699999999999998</v>
      </c>
      <c r="AF19">
        <f>((AC19*Z19+AB19*AE19)/2)-AA19*AD19</f>
        <v>7.3103999999999996</v>
      </c>
      <c r="AG19">
        <f>1-AC19</f>
        <v>0.78500000000000003</v>
      </c>
      <c r="AH19">
        <f>1-AD19</f>
        <v>0.57600000000000007</v>
      </c>
      <c r="AI19">
        <f>1-AE19</f>
        <v>0.80300000000000005</v>
      </c>
      <c r="AJ19">
        <f>(((AG19*Z19+AB19*AI19)/2)-AA19*AH19)</f>
        <v>43.689600000000006</v>
      </c>
      <c r="AK19">
        <f t="shared" si="0"/>
        <v>14.249482323766655</v>
      </c>
      <c r="AL19">
        <f t="shared" si="1"/>
        <v>93.931837950689399</v>
      </c>
      <c r="AM19">
        <f t="shared" si="2"/>
        <v>1.9457195028732037</v>
      </c>
      <c r="AN19">
        <f t="shared" si="3"/>
        <v>2.6876614987080103</v>
      </c>
      <c r="AO19">
        <f t="shared" si="16"/>
        <v>0.32267780272026769</v>
      </c>
      <c r="AP19">
        <f t="shared" si="4"/>
        <v>0.11794916337961148</v>
      </c>
      <c r="AQ19">
        <f t="shared" si="5"/>
        <v>0.20472863934065799</v>
      </c>
      <c r="AR19">
        <f t="shared" si="6"/>
        <v>0.94816954318077984</v>
      </c>
      <c r="AS19">
        <f t="shared" si="7"/>
        <v>1.6120307239071243</v>
      </c>
      <c r="AT19">
        <f t="shared" si="8"/>
        <v>0.76634769113471757</v>
      </c>
      <c r="AU19">
        <f t="shared" si="9"/>
        <v>6.2327999999999992</v>
      </c>
      <c r="AV19">
        <f t="shared" si="10"/>
        <v>8.4672000000000001</v>
      </c>
      <c r="AW19">
        <f t="shared" si="11"/>
        <v>12.745899999999999</v>
      </c>
      <c r="AX19">
        <f t="shared" si="12"/>
        <v>51.954100000000004</v>
      </c>
      <c r="AY19">
        <f t="shared" si="13"/>
        <v>14.3405</v>
      </c>
      <c r="AZ19">
        <f t="shared" si="14"/>
        <v>52.359500000000004</v>
      </c>
      <c r="BA19">
        <f t="shared" si="15"/>
        <v>5.4136561540264196</v>
      </c>
    </row>
    <row r="20" spans="1:53" x14ac:dyDescent="0.3">
      <c r="A20">
        <v>68</v>
      </c>
      <c r="B20">
        <v>17.5</v>
      </c>
      <c r="C20">
        <v>4967.4744857489668</v>
      </c>
      <c r="D20">
        <v>0</v>
      </c>
      <c r="E20">
        <v>90</v>
      </c>
      <c r="F20">
        <v>3862.8321137306066</v>
      </c>
      <c r="G20">
        <v>36.299999999999997</v>
      </c>
      <c r="H20">
        <v>67</v>
      </c>
      <c r="I20">
        <v>110</v>
      </c>
      <c r="J20">
        <v>5500</v>
      </c>
      <c r="K20">
        <v>9.6</v>
      </c>
      <c r="L20" t="s">
        <v>17</v>
      </c>
      <c r="M20">
        <v>1.4238257936320888</v>
      </c>
      <c r="N20">
        <v>11732.320109869213</v>
      </c>
      <c r="O20">
        <v>8.7294048436526896</v>
      </c>
      <c r="P20">
        <v>2.8741310370019395</v>
      </c>
      <c r="Q20">
        <v>4.0922619047619051</v>
      </c>
      <c r="R20">
        <v>6.9663929417638446</v>
      </c>
      <c r="S20">
        <v>1.8768220413853283</v>
      </c>
      <c r="T20">
        <v>1.043309566431704</v>
      </c>
      <c r="U20">
        <v>0.3928571428571429</v>
      </c>
      <c r="V20">
        <v>1.4361667092888468</v>
      </c>
      <c r="W20">
        <f>O20*0.785</f>
        <v>6.8525828022673618</v>
      </c>
      <c r="X20">
        <f>P20*(1-G20/100)</f>
        <v>1.8308214705702355</v>
      </c>
      <c r="Y20">
        <f>Q20*(1-K20/100)</f>
        <v>3.6994047619047623</v>
      </c>
      <c r="Z20">
        <f>A20+14.7</f>
        <v>82.7</v>
      </c>
      <c r="AA20">
        <f>D20+14.7</f>
        <v>14.7</v>
      </c>
      <c r="AB20">
        <f>H20+14.7</f>
        <v>81.7</v>
      </c>
      <c r="AC20">
        <v>0.215</v>
      </c>
      <c r="AD20">
        <f>G20/100</f>
        <v>0.36299999999999999</v>
      </c>
      <c r="AE20">
        <f>K20/100</f>
        <v>9.6000000000000002E-2</v>
      </c>
      <c r="AF20">
        <f>((AC20*Z20+AB20*AE20)/2)-AA20*AD20</f>
        <v>7.4757500000000006</v>
      </c>
      <c r="AG20">
        <f>1-AC20</f>
        <v>0.78500000000000003</v>
      </c>
      <c r="AH20">
        <f>1-AD20</f>
        <v>0.63700000000000001</v>
      </c>
      <c r="AI20">
        <f>1-AE20</f>
        <v>0.90400000000000003</v>
      </c>
      <c r="AJ20">
        <f>(((AG20*Z20+AB20*AI20)/2)-AA20*AH20)</f>
        <v>60.024249999999995</v>
      </c>
      <c r="AK20">
        <f t="shared" si="0"/>
        <v>55.589157811766299</v>
      </c>
      <c r="AL20">
        <f t="shared" si="1"/>
        <v>53.985553602952663</v>
      </c>
      <c r="AM20">
        <f t="shared" si="2"/>
        <v>1.1072024659167912</v>
      </c>
      <c r="AN20">
        <f t="shared" si="3"/>
        <v>2.0806469278230075</v>
      </c>
      <c r="AO20">
        <f t="shared" si="16"/>
        <v>1.763011901888845</v>
      </c>
      <c r="AP20">
        <f t="shared" si="4"/>
        <v>0.44065533209648133</v>
      </c>
      <c r="AQ20">
        <f t="shared" si="5"/>
        <v>1.322356569792364</v>
      </c>
      <c r="AR20">
        <f t="shared" si="6"/>
        <v>20.196243999048381</v>
      </c>
      <c r="AS20">
        <f t="shared" si="7"/>
        <v>23.478802058996646</v>
      </c>
      <c r="AT20">
        <f t="shared" si="8"/>
        <v>19.297199434858733</v>
      </c>
      <c r="AU20">
        <f t="shared" si="9"/>
        <v>5.3360999999999992</v>
      </c>
      <c r="AV20">
        <f t="shared" si="10"/>
        <v>9.3638999999999992</v>
      </c>
      <c r="AW20">
        <f t="shared" si="11"/>
        <v>7.8432000000000004</v>
      </c>
      <c r="AX20">
        <f t="shared" si="12"/>
        <v>73.856800000000007</v>
      </c>
      <c r="AY20">
        <f t="shared" si="13"/>
        <v>17.7805</v>
      </c>
      <c r="AZ20">
        <f t="shared" si="14"/>
        <v>64.919499999999999</v>
      </c>
      <c r="BA20">
        <f t="shared" si="15"/>
        <v>4.4643052296615338</v>
      </c>
    </row>
    <row r="21" spans="1:53" x14ac:dyDescent="0.3">
      <c r="A21">
        <v>69</v>
      </c>
      <c r="B21">
        <v>18</v>
      </c>
      <c r="C21">
        <v>5109.4023281989375</v>
      </c>
      <c r="D21">
        <v>0</v>
      </c>
      <c r="E21">
        <v>91</v>
      </c>
      <c r="F21">
        <v>3905.7524705498358</v>
      </c>
      <c r="G21">
        <v>37.4</v>
      </c>
      <c r="H21">
        <v>67</v>
      </c>
      <c r="I21">
        <v>20</v>
      </c>
      <c r="J21">
        <v>8000</v>
      </c>
      <c r="K21">
        <v>10.199999999999999</v>
      </c>
      <c r="L21" t="s">
        <v>17</v>
      </c>
      <c r="M21">
        <v>2.0482608819482593</v>
      </c>
      <c r="N21">
        <v>12140.888772021515</v>
      </c>
      <c r="O21">
        <v>9.0333993839445821</v>
      </c>
      <c r="P21">
        <v>2.9060658263019614</v>
      </c>
      <c r="Q21">
        <v>5.9523809523809526</v>
      </c>
      <c r="R21">
        <v>8.8584467786829144</v>
      </c>
      <c r="S21">
        <v>1.9421808675480852</v>
      </c>
      <c r="T21">
        <v>1.0868686190369337</v>
      </c>
      <c r="U21">
        <v>0.6071428571428571</v>
      </c>
      <c r="V21">
        <v>1.6940114761797909</v>
      </c>
      <c r="W21">
        <f>O21*0.785</f>
        <v>7.0912185163964976</v>
      </c>
      <c r="X21">
        <f>P21*(1-G21/100)</f>
        <v>1.8191972072650278</v>
      </c>
      <c r="Y21">
        <f>Q21*(1-K21/100)</f>
        <v>5.3452380952380958</v>
      </c>
      <c r="Z21">
        <f>A21+14.7</f>
        <v>83.7</v>
      </c>
      <c r="AA21">
        <f>D21+14.7</f>
        <v>14.7</v>
      </c>
      <c r="AB21">
        <f>H21+14.7</f>
        <v>81.7</v>
      </c>
      <c r="AC21">
        <v>0.215</v>
      </c>
      <c r="AD21">
        <f>G21/100</f>
        <v>0.374</v>
      </c>
      <c r="AE21">
        <f>K21/100</f>
        <v>0.10199999999999999</v>
      </c>
      <c r="AF21">
        <f>((AC21*Z21+AB21*AE21)/2)-AA21*AD21</f>
        <v>7.6666499999999989</v>
      </c>
      <c r="AG21">
        <f>1-AC21</f>
        <v>0.78500000000000003</v>
      </c>
      <c r="AH21">
        <f>1-AD21</f>
        <v>0.626</v>
      </c>
      <c r="AI21">
        <f>1-AE21</f>
        <v>0.89800000000000002</v>
      </c>
      <c r="AJ21">
        <f>(((AG21*Z21+AB21*AI21)/2)-AA21*AH21)</f>
        <v>60.333350000000003</v>
      </c>
      <c r="AK21">
        <f t="shared" si="0"/>
        <v>55.961246308077151</v>
      </c>
      <c r="AL21">
        <f t="shared" si="1"/>
        <v>75.37827360528658</v>
      </c>
      <c r="AM21">
        <f t="shared" si="2"/>
        <v>1.5657408608924319</v>
      </c>
      <c r="AN21">
        <f t="shared" si="3"/>
        <v>2.181365628947173</v>
      </c>
      <c r="AO21">
        <f t="shared" si="16"/>
        <v>0.17495260526166767</v>
      </c>
      <c r="AP21">
        <f t="shared" si="4"/>
        <v>0.24816939136829441</v>
      </c>
      <c r="AQ21">
        <f t="shared" si="5"/>
        <v>-7.3216786106626408E-2</v>
      </c>
      <c r="AR21">
        <f t="shared" si="6"/>
        <v>1.9367305465605544</v>
      </c>
      <c r="AS21">
        <f t="shared" si="7"/>
        <v>12.777872314312155</v>
      </c>
      <c r="AT21">
        <f t="shared" si="8"/>
        <v>-1.0324993643522997</v>
      </c>
      <c r="AU21">
        <f t="shared" si="9"/>
        <v>5.4977999999999998</v>
      </c>
      <c r="AV21">
        <f t="shared" si="10"/>
        <v>9.2021999999999995</v>
      </c>
      <c r="AW21">
        <f t="shared" si="11"/>
        <v>8.3333999999999993</v>
      </c>
      <c r="AX21">
        <f t="shared" si="12"/>
        <v>73.366600000000005</v>
      </c>
      <c r="AY21">
        <f t="shared" si="13"/>
        <v>17.9955</v>
      </c>
      <c r="AZ21">
        <f t="shared" si="14"/>
        <v>65.70450000000001</v>
      </c>
      <c r="BA21">
        <f t="shared" si="15"/>
        <v>4.5210158669195142</v>
      </c>
    </row>
    <row r="22" spans="1:53" x14ac:dyDescent="0.3">
      <c r="A22">
        <v>69</v>
      </c>
      <c r="B22">
        <v>19</v>
      </c>
      <c r="C22">
        <v>5393.2580130988781</v>
      </c>
      <c r="D22">
        <v>0</v>
      </c>
      <c r="E22">
        <v>91.5</v>
      </c>
      <c r="F22">
        <v>3927.2126489594502</v>
      </c>
      <c r="G22">
        <v>37.700000000000003</v>
      </c>
      <c r="H22">
        <v>67</v>
      </c>
      <c r="I22">
        <v>140</v>
      </c>
      <c r="J22">
        <v>7000</v>
      </c>
      <c r="K22">
        <v>10.3</v>
      </c>
      <c r="L22" t="s">
        <v>17</v>
      </c>
      <c r="M22">
        <v>1.7824346745915864</v>
      </c>
      <c r="N22">
        <v>12815.382592689377</v>
      </c>
      <c r="O22">
        <v>9.5352549052748348</v>
      </c>
      <c r="P22">
        <v>2.9220332209519722</v>
      </c>
      <c r="Q22">
        <v>5.208333333333333</v>
      </c>
      <c r="R22">
        <v>8.1303665542853061</v>
      </c>
      <c r="S22">
        <v>2.0500798046340893</v>
      </c>
      <c r="T22">
        <v>1.1016065242988935</v>
      </c>
      <c r="U22">
        <v>0.53645833333333337</v>
      </c>
      <c r="V22">
        <v>1.638064857632227</v>
      </c>
      <c r="W22">
        <f>O22*0.785</f>
        <v>7.4851751006407454</v>
      </c>
      <c r="X22">
        <f>P22*(1-G22/100)</f>
        <v>1.8204266966530787</v>
      </c>
      <c r="Y22">
        <f>Q22*(1-K22/100)</f>
        <v>4.671875</v>
      </c>
      <c r="Z22">
        <f>A22+14.7</f>
        <v>83.7</v>
      </c>
      <c r="AA22">
        <f>D22+14.7</f>
        <v>14.7</v>
      </c>
      <c r="AB22">
        <f>H22+14.7</f>
        <v>81.7</v>
      </c>
      <c r="AC22">
        <v>0.215</v>
      </c>
      <c r="AD22">
        <f>G22/100</f>
        <v>0.377</v>
      </c>
      <c r="AE22">
        <f>K22/100</f>
        <v>0.10300000000000001</v>
      </c>
      <c r="AF22">
        <f>((AC22*Z22+AB22*AE22)/2)-AA22*AD22</f>
        <v>7.6634000000000011</v>
      </c>
      <c r="AG22">
        <f>1-AC22</f>
        <v>0.78500000000000003</v>
      </c>
      <c r="AH22">
        <f>1-AD22</f>
        <v>0.623</v>
      </c>
      <c r="AI22">
        <f>1-AE22</f>
        <v>0.89700000000000002</v>
      </c>
      <c r="AJ22">
        <f>(((AG22*Z22+AB22*AI22)/2)-AA22*AH22)</f>
        <v>60.336600000000011</v>
      </c>
      <c r="AK22">
        <f t="shared" si="0"/>
        <v>53.734811777023225</v>
      </c>
      <c r="AL22">
        <f t="shared" si="1"/>
        <v>62.4150395573255</v>
      </c>
      <c r="AM22">
        <f t="shared" si="2"/>
        <v>1.2979167662660949</v>
      </c>
      <c r="AN22">
        <f t="shared" si="3"/>
        <v>2.2094516405987537</v>
      </c>
      <c r="AO22">
        <f t="shared" si="16"/>
        <v>1.4048883509895296</v>
      </c>
      <c r="AP22">
        <f t="shared" si="4"/>
        <v>0.41201494700186247</v>
      </c>
      <c r="AQ22">
        <f t="shared" si="5"/>
        <v>0.99287340398766677</v>
      </c>
      <c r="AR22">
        <f t="shared" si="6"/>
        <v>14.733621334153904</v>
      </c>
      <c r="AS22">
        <f t="shared" si="7"/>
        <v>20.097507719969048</v>
      </c>
      <c r="AT22">
        <f t="shared" si="8"/>
        <v>13.264531432306439</v>
      </c>
      <c r="AU22">
        <f t="shared" si="9"/>
        <v>5.5419</v>
      </c>
      <c r="AV22">
        <f t="shared" si="10"/>
        <v>9.1580999999999992</v>
      </c>
      <c r="AW22">
        <f t="shared" si="11"/>
        <v>8.4151000000000007</v>
      </c>
      <c r="AX22">
        <f t="shared" si="12"/>
        <v>73.284900000000007</v>
      </c>
      <c r="AY22">
        <f t="shared" si="13"/>
        <v>17.9955</v>
      </c>
      <c r="AZ22">
        <f t="shared" si="14"/>
        <v>65.70450000000001</v>
      </c>
      <c r="BA22">
        <f t="shared" si="15"/>
        <v>4.5405665831566786</v>
      </c>
    </row>
    <row r="23" spans="1:53" x14ac:dyDescent="0.3">
      <c r="A23">
        <v>68</v>
      </c>
      <c r="B23">
        <v>19</v>
      </c>
      <c r="C23">
        <v>5396.4613010739049</v>
      </c>
      <c r="D23">
        <v>0</v>
      </c>
      <c r="E23">
        <v>94</v>
      </c>
      <c r="F23">
        <v>4034.5135410075227</v>
      </c>
      <c r="G23">
        <v>37.700000000000003</v>
      </c>
      <c r="H23">
        <v>68</v>
      </c>
      <c r="I23">
        <v>146.5</v>
      </c>
      <c r="J23">
        <v>7325</v>
      </c>
      <c r="K23">
        <v>10</v>
      </c>
      <c r="L23" t="s">
        <v>17</v>
      </c>
      <c r="M23">
        <v>1.8155844380115174</v>
      </c>
      <c r="N23">
        <v>12745.513162947709</v>
      </c>
      <c r="O23">
        <v>9.4832687224313315</v>
      </c>
      <c r="P23">
        <v>3.0018701942020263</v>
      </c>
      <c r="Q23">
        <v>5.4501488095238102</v>
      </c>
      <c r="R23">
        <v>8.4520190037258374</v>
      </c>
      <c r="S23">
        <v>2.038902775322736</v>
      </c>
      <c r="T23">
        <v>1.1317050632141639</v>
      </c>
      <c r="U23">
        <v>0.54501488095238104</v>
      </c>
      <c r="V23">
        <v>1.6767199441665448</v>
      </c>
      <c r="W23">
        <f>O23*0.785</f>
        <v>7.4443659471085954</v>
      </c>
      <c r="X23">
        <f>P23*(1-G23/100)</f>
        <v>1.8701651309878624</v>
      </c>
      <c r="Y23">
        <f>Q23*(1-K23/100)</f>
        <v>4.9051339285714297</v>
      </c>
      <c r="Z23">
        <f>A23+14.7</f>
        <v>82.7</v>
      </c>
      <c r="AA23">
        <f>D23+14.7</f>
        <v>14.7</v>
      </c>
      <c r="AB23">
        <f>H23+14.7</f>
        <v>82.7</v>
      </c>
      <c r="AC23">
        <v>0.215</v>
      </c>
      <c r="AD23">
        <f>G23/100</f>
        <v>0.377</v>
      </c>
      <c r="AE23">
        <f>K23/100</f>
        <v>0.1</v>
      </c>
      <c r="AF23">
        <f>((AC23*Z23+AB23*AE23)/2)-AA23*AD23</f>
        <v>7.4833499999999997</v>
      </c>
      <c r="AG23">
        <f>1-AC23</f>
        <v>0.78500000000000003</v>
      </c>
      <c r="AH23">
        <f>1-AD23</f>
        <v>0.623</v>
      </c>
      <c r="AI23">
        <f>1-AE23</f>
        <v>0.9</v>
      </c>
      <c r="AJ23">
        <f>(((AG23*Z23+AB23*AI23)/2)-AA23*AH23)</f>
        <v>60.516650000000006</v>
      </c>
      <c r="AK23">
        <f t="shared" si="0"/>
        <v>55.505592366219005</v>
      </c>
      <c r="AL23">
        <f t="shared" si="1"/>
        <v>65.890553519559205</v>
      </c>
      <c r="AM23">
        <f t="shared" si="2"/>
        <v>1.3573709865282111</v>
      </c>
      <c r="AN23">
        <f t="shared" si="3"/>
        <v>2.2094516405987537</v>
      </c>
      <c r="AO23">
        <f t="shared" si="16"/>
        <v>1.031249718705495</v>
      </c>
      <c r="AP23">
        <f t="shared" si="4"/>
        <v>0.3621828311561911</v>
      </c>
      <c r="AQ23">
        <f t="shared" si="5"/>
        <v>0.66906688754930332</v>
      </c>
      <c r="AR23">
        <f t="shared" si="6"/>
        <v>10.874412071295835</v>
      </c>
      <c r="AS23">
        <f t="shared" si="7"/>
        <v>17.763614603882303</v>
      </c>
      <c r="AT23">
        <f t="shared" si="8"/>
        <v>8.9875604222434831</v>
      </c>
      <c r="AU23">
        <f t="shared" si="9"/>
        <v>5.5419</v>
      </c>
      <c r="AV23">
        <f t="shared" si="10"/>
        <v>9.1580999999999992</v>
      </c>
      <c r="AW23">
        <f t="shared" si="11"/>
        <v>8.2700000000000014</v>
      </c>
      <c r="AX23">
        <f t="shared" si="12"/>
        <v>74.430000000000007</v>
      </c>
      <c r="AY23">
        <f t="shared" si="13"/>
        <v>17.7805</v>
      </c>
      <c r="AZ23">
        <f t="shared" si="14"/>
        <v>64.919499999999999</v>
      </c>
      <c r="BA23">
        <f t="shared" si="15"/>
        <v>4.5561910676057717</v>
      </c>
    </row>
    <row r="24" spans="1:53" x14ac:dyDescent="0.3">
      <c r="A24">
        <v>68</v>
      </c>
      <c r="B24">
        <v>37</v>
      </c>
      <c r="C24">
        <v>10502.660341297817</v>
      </c>
      <c r="D24">
        <v>0</v>
      </c>
      <c r="E24">
        <v>97</v>
      </c>
      <c r="F24">
        <v>4163.2746114652091</v>
      </c>
      <c r="G24">
        <v>42</v>
      </c>
      <c r="H24">
        <v>66</v>
      </c>
      <c r="I24">
        <v>50</v>
      </c>
      <c r="J24">
        <v>20000</v>
      </c>
      <c r="K24">
        <v>15.7</v>
      </c>
      <c r="L24" t="s">
        <v>17</v>
      </c>
      <c r="M24">
        <v>4.8039108313734955</v>
      </c>
      <c r="N24">
        <v>24805.476803723483</v>
      </c>
      <c r="O24">
        <v>18.456455955151402</v>
      </c>
      <c r="P24">
        <v>3.0976745621020902</v>
      </c>
      <c r="Q24">
        <v>14.880952380952381</v>
      </c>
      <c r="R24">
        <v>17.978626943054472</v>
      </c>
      <c r="S24">
        <v>3.9681380303575513</v>
      </c>
      <c r="T24">
        <v>1.3010233160828779</v>
      </c>
      <c r="U24">
        <v>2.3363095238095237</v>
      </c>
      <c r="V24">
        <v>3.6373328398924016</v>
      </c>
      <c r="W24">
        <f>O24*0.785</f>
        <v>14.488317924793851</v>
      </c>
      <c r="X24">
        <f>P24*(1-G24/100)</f>
        <v>1.7966512460192126</v>
      </c>
      <c r="Y24">
        <f>Q24*(1-K24/100)</f>
        <v>12.544642857142858</v>
      </c>
      <c r="Z24">
        <f>A24+14.7</f>
        <v>82.7</v>
      </c>
      <c r="AA24">
        <f>D24+14.7</f>
        <v>14.7</v>
      </c>
      <c r="AB24">
        <f>H24+14.7</f>
        <v>80.7</v>
      </c>
      <c r="AC24">
        <v>0.215</v>
      </c>
      <c r="AD24">
        <f>G24/100</f>
        <v>0.42</v>
      </c>
      <c r="AE24">
        <f>K24/100</f>
        <v>0.157</v>
      </c>
      <c r="AF24">
        <f>((AC24*Z24+AB24*AE24)/2)-AA24*AD24</f>
        <v>9.0512000000000015</v>
      </c>
      <c r="AG24">
        <f>1-AC24</f>
        <v>0.78500000000000003</v>
      </c>
      <c r="AH24">
        <f>1-AD24</f>
        <v>0.58000000000000007</v>
      </c>
      <c r="AI24">
        <f>1-AE24</f>
        <v>0.84299999999999997</v>
      </c>
      <c r="AJ24">
        <f>(((AG24*Z24+AB24*AI24)/2)-AA24*AH24)</f>
        <v>57.948800000000006</v>
      </c>
      <c r="AK24">
        <f t="shared" si="0"/>
        <v>32.786745474316284</v>
      </c>
      <c r="AL24">
        <f t="shared" si="1"/>
        <v>86.584536053527771</v>
      </c>
      <c r="AM24">
        <f t="shared" si="2"/>
        <v>1.9042794254097144</v>
      </c>
      <c r="AN24">
        <f t="shared" si="3"/>
        <v>2.6439454691259017</v>
      </c>
      <c r="AO24">
        <f t="shared" si="16"/>
        <v>0.47782901209692952</v>
      </c>
      <c r="AP24">
        <f t="shared" si="4"/>
        <v>0.33080519046514967</v>
      </c>
      <c r="AQ24">
        <f t="shared" si="5"/>
        <v>0.14702382163178029</v>
      </c>
      <c r="AR24">
        <f t="shared" si="6"/>
        <v>2.5889532273045202</v>
      </c>
      <c r="AS24">
        <f t="shared" si="7"/>
        <v>8.3365343628266455</v>
      </c>
      <c r="AT24">
        <f t="shared" si="8"/>
        <v>1.0147749545182088</v>
      </c>
      <c r="AU24">
        <f t="shared" si="9"/>
        <v>6.1739999999999995</v>
      </c>
      <c r="AV24">
        <f t="shared" si="10"/>
        <v>8.5259999999999998</v>
      </c>
      <c r="AW24">
        <f t="shared" si="11"/>
        <v>12.6699</v>
      </c>
      <c r="AX24">
        <f t="shared" si="12"/>
        <v>68.030100000000004</v>
      </c>
      <c r="AY24">
        <f t="shared" si="13"/>
        <v>17.7805</v>
      </c>
      <c r="AZ24">
        <f t="shared" si="14"/>
        <v>64.919499999999999</v>
      </c>
      <c r="BA24">
        <f t="shared" si="15"/>
        <v>4.858786025072158</v>
      </c>
    </row>
    <row r="25" spans="1:53" x14ac:dyDescent="0.3">
      <c r="A25">
        <v>64</v>
      </c>
      <c r="B25">
        <v>94</v>
      </c>
      <c r="C25">
        <v>26682.434380594452</v>
      </c>
      <c r="D25">
        <v>0</v>
      </c>
      <c r="E25">
        <v>94.5</v>
      </c>
      <c r="F25">
        <v>4055.9737194171371</v>
      </c>
      <c r="G25">
        <v>44.1</v>
      </c>
      <c r="H25">
        <v>62</v>
      </c>
      <c r="I25">
        <v>140</v>
      </c>
      <c r="J25">
        <v>56000</v>
      </c>
      <c r="K25">
        <v>20</v>
      </c>
      <c r="L25" t="s">
        <v>17</v>
      </c>
      <c r="M25">
        <v>13.806795574614194</v>
      </c>
      <c r="N25">
        <v>61463.046665261492</v>
      </c>
      <c r="O25">
        <v>45.731433530700521</v>
      </c>
      <c r="P25">
        <v>3.0178375888520375</v>
      </c>
      <c r="Q25">
        <v>41.666666666666664</v>
      </c>
      <c r="R25">
        <v>44.684504255518704</v>
      </c>
      <c r="S25">
        <v>9.8322582091006119</v>
      </c>
      <c r="T25">
        <v>1.3308663766837485</v>
      </c>
      <c r="U25">
        <v>8.3333333333333339</v>
      </c>
      <c r="V25">
        <v>9.6641997100170833</v>
      </c>
      <c r="W25">
        <f>O25*0.785</f>
        <v>35.899175321599913</v>
      </c>
      <c r="X25">
        <f>P25*(1-G25/100)</f>
        <v>1.6869712121682887</v>
      </c>
      <c r="Y25">
        <f>Q25*(1-K25/100)</f>
        <v>33.333333333333336</v>
      </c>
      <c r="Z25">
        <f>A25+14.7</f>
        <v>78.7</v>
      </c>
      <c r="AA25">
        <f>D25+14.7</f>
        <v>14.7</v>
      </c>
      <c r="AB25">
        <f>H25+14.7</f>
        <v>76.7</v>
      </c>
      <c r="AC25">
        <v>0.215</v>
      </c>
      <c r="AD25">
        <f>G25/100</f>
        <v>0.441</v>
      </c>
      <c r="AE25">
        <f>K25/100</f>
        <v>0.2</v>
      </c>
      <c r="AF25">
        <f>((AC25*Z25+AB25*AE25)/2)-AA25*AD25</f>
        <v>9.6475500000000007</v>
      </c>
      <c r="AG25">
        <f>1-AC25</f>
        <v>0.78500000000000003</v>
      </c>
      <c r="AH25">
        <f>1-AD25</f>
        <v>0.55899999999999994</v>
      </c>
      <c r="AI25">
        <f>1-AE25</f>
        <v>0.8</v>
      </c>
      <c r="AJ25">
        <f>(((AG25*Z25+AB25*AI25)/2)-AA25*AH25)</f>
        <v>53.352450000000005</v>
      </c>
      <c r="AK25">
        <f t="shared" si="0"/>
        <v>13.535714261978146</v>
      </c>
      <c r="AL25">
        <f t="shared" si="1"/>
        <v>92.85264364632144</v>
      </c>
      <c r="AM25">
        <f t="shared" si="2"/>
        <v>2.0987590263026212</v>
      </c>
      <c r="AN25">
        <f t="shared" si="3"/>
        <v>2.8804343304072892</v>
      </c>
      <c r="AO25">
        <f t="shared" si="16"/>
        <v>1.0469292751818173</v>
      </c>
      <c r="AP25">
        <f t="shared" si="4"/>
        <v>0.16805849908353032</v>
      </c>
      <c r="AQ25">
        <f t="shared" si="5"/>
        <v>0.87887077609828879</v>
      </c>
      <c r="AR25">
        <f t="shared" si="6"/>
        <v>2.2892990539625018</v>
      </c>
      <c r="AS25">
        <f t="shared" si="7"/>
        <v>1.7092563631819344</v>
      </c>
      <c r="AT25">
        <f t="shared" si="8"/>
        <v>2.4481642495266107</v>
      </c>
      <c r="AU25">
        <f t="shared" si="9"/>
        <v>6.4826999999999995</v>
      </c>
      <c r="AV25">
        <f t="shared" si="10"/>
        <v>8.2172999999999981</v>
      </c>
      <c r="AW25">
        <f t="shared" si="11"/>
        <v>15.340000000000002</v>
      </c>
      <c r="AX25">
        <f t="shared" si="12"/>
        <v>61.360000000000007</v>
      </c>
      <c r="AY25">
        <f t="shared" si="13"/>
        <v>16.920500000000001</v>
      </c>
      <c r="AZ25">
        <f t="shared" si="14"/>
        <v>61.779500000000006</v>
      </c>
      <c r="BA25">
        <f t="shared" si="15"/>
        <v>5.1315602904826685</v>
      </c>
    </row>
    <row r="26" spans="1:53" x14ac:dyDescent="0.3">
      <c r="A26">
        <v>66</v>
      </c>
      <c r="B26">
        <v>74.5</v>
      </c>
      <c r="C26">
        <v>21147.248525045601</v>
      </c>
      <c r="D26">
        <v>0</v>
      </c>
      <c r="E26">
        <v>96</v>
      </c>
      <c r="F26">
        <v>4120.3542546459803</v>
      </c>
      <c r="G26">
        <v>43.8</v>
      </c>
      <c r="H26">
        <v>64</v>
      </c>
      <c r="I26">
        <v>110</v>
      </c>
      <c r="J26">
        <v>44000</v>
      </c>
      <c r="K26">
        <v>19.2</v>
      </c>
      <c r="L26" t="s">
        <v>17</v>
      </c>
      <c r="M26">
        <v>10.678693452240665</v>
      </c>
      <c r="N26">
        <v>49333.303190653227</v>
      </c>
      <c r="O26">
        <v>36.706326778759845</v>
      </c>
      <c r="P26">
        <v>3.0657397728020688</v>
      </c>
      <c r="Q26">
        <v>32.738095238095241</v>
      </c>
      <c r="R26">
        <v>35.803835010897309</v>
      </c>
      <c r="S26">
        <v>7.8918602574333674</v>
      </c>
      <c r="T26">
        <v>1.3427940204873061</v>
      </c>
      <c r="U26">
        <v>6.2857142857142865</v>
      </c>
      <c r="V26">
        <v>7.6285083062015921</v>
      </c>
      <c r="W26">
        <f>O26*0.785</f>
        <v>28.81446652132648</v>
      </c>
      <c r="X26">
        <f>P26*(1-G26/100)</f>
        <v>1.7229457523147629</v>
      </c>
      <c r="Y26">
        <f>Q26*(1-K26/100)</f>
        <v>26.452380952380956</v>
      </c>
      <c r="Z26">
        <f>A26+14.7</f>
        <v>80.7</v>
      </c>
      <c r="AA26">
        <f>D26+14.7</f>
        <v>14.7</v>
      </c>
      <c r="AB26">
        <f>H26+14.7</f>
        <v>78.7</v>
      </c>
      <c r="AC26">
        <v>0.215</v>
      </c>
      <c r="AD26">
        <f>G26/100</f>
        <v>0.43799999999999994</v>
      </c>
      <c r="AE26">
        <f>K26/100</f>
        <v>0.192</v>
      </c>
      <c r="AF26">
        <f>((AC26*Z26+AB26*AE26)/2)-AA26*AD26</f>
        <v>9.7918500000000019</v>
      </c>
      <c r="AG26">
        <f>1-AC26</f>
        <v>0.78500000000000003</v>
      </c>
      <c r="AH26">
        <f>1-AD26</f>
        <v>0.56200000000000006</v>
      </c>
      <c r="AI26">
        <f>1-AE26</f>
        <v>0.80800000000000005</v>
      </c>
      <c r="AJ26">
        <f>(((AG26*Z26+AB26*AI26)/2)-AA26*AH26)</f>
        <v>55.208150000000003</v>
      </c>
      <c r="AK26">
        <f t="shared" si="0"/>
        <v>17.014923942964199</v>
      </c>
      <c r="AL26">
        <f t="shared" si="1"/>
        <v>91.802431715342465</v>
      </c>
      <c r="AM26">
        <f t="shared" si="2"/>
        <v>2.0806489292396075</v>
      </c>
      <c r="AN26">
        <f t="shared" si="3"/>
        <v>2.845568153604237</v>
      </c>
      <c r="AO26">
        <f t="shared" si="16"/>
        <v>0.90249176786253571</v>
      </c>
      <c r="AP26">
        <f t="shared" si="4"/>
        <v>0.26335195123177435</v>
      </c>
      <c r="AQ26">
        <f t="shared" si="5"/>
        <v>0.63913981663075958</v>
      </c>
      <c r="AR26">
        <f t="shared" si="6"/>
        <v>2.4586817779456034</v>
      </c>
      <c r="AS26">
        <f t="shared" si="7"/>
        <v>3.3370072789076866</v>
      </c>
      <c r="AT26">
        <f t="shared" si="8"/>
        <v>2.21812129042095</v>
      </c>
      <c r="AU26">
        <f t="shared" si="9"/>
        <v>6.4385999999999992</v>
      </c>
      <c r="AV26">
        <f t="shared" si="10"/>
        <v>8.2614000000000001</v>
      </c>
      <c r="AW26">
        <f t="shared" si="11"/>
        <v>15.1104</v>
      </c>
      <c r="AX26">
        <f t="shared" si="12"/>
        <v>63.589600000000004</v>
      </c>
      <c r="AY26">
        <f t="shared" si="13"/>
        <v>17.3505</v>
      </c>
      <c r="AZ26">
        <f t="shared" si="14"/>
        <v>63.349500000000006</v>
      </c>
      <c r="BA26">
        <f t="shared" si="15"/>
        <v>5.0484425260495422</v>
      </c>
    </row>
    <row r="27" spans="1:53" x14ac:dyDescent="0.3">
      <c r="A27">
        <v>67</v>
      </c>
      <c r="B27">
        <v>54.5</v>
      </c>
      <c r="C27">
        <v>15470.134827046782</v>
      </c>
      <c r="D27">
        <v>0</v>
      </c>
      <c r="E27">
        <v>97.5</v>
      </c>
      <c r="F27">
        <v>4184.7347898748239</v>
      </c>
      <c r="G27">
        <v>43.4</v>
      </c>
      <c r="H27">
        <v>65</v>
      </c>
      <c r="I27">
        <v>80</v>
      </c>
      <c r="J27">
        <v>32000</v>
      </c>
      <c r="K27">
        <v>18</v>
      </c>
      <c r="L27" t="s">
        <v>17</v>
      </c>
      <c r="M27">
        <v>7.6468406259401691</v>
      </c>
      <c r="N27">
        <v>36314.322053227734</v>
      </c>
      <c r="O27">
        <v>27.019584861032548</v>
      </c>
      <c r="P27">
        <v>3.1136419567521019</v>
      </c>
      <c r="Q27">
        <v>23.80952380952381</v>
      </c>
      <c r="R27">
        <v>26.923165766275911</v>
      </c>
      <c r="S27">
        <v>5.8092107451219981</v>
      </c>
      <c r="T27">
        <v>1.3513206092304122</v>
      </c>
      <c r="U27">
        <v>4.2857142857142856</v>
      </c>
      <c r="V27">
        <v>5.6370348949446978</v>
      </c>
      <c r="W27">
        <f>O27*0.785</f>
        <v>21.21037411591055</v>
      </c>
      <c r="X27">
        <f>P27*(1-G27/100)</f>
        <v>1.7623213475216899</v>
      </c>
      <c r="Y27">
        <f>Q27*(1-K27/100)</f>
        <v>19.523809523809526</v>
      </c>
      <c r="Z27">
        <f>A27+14.7</f>
        <v>81.7</v>
      </c>
      <c r="AA27">
        <f>D27+14.7</f>
        <v>14.7</v>
      </c>
      <c r="AB27">
        <f>H27+14.7</f>
        <v>79.7</v>
      </c>
      <c r="AC27">
        <v>0.215</v>
      </c>
      <c r="AD27">
        <f>G27/100</f>
        <v>0.434</v>
      </c>
      <c r="AE27">
        <f>K27/100</f>
        <v>0.18</v>
      </c>
      <c r="AF27">
        <f>((AC27*Z27+AB27*AE27)/2)-AA27*AD27</f>
        <v>9.5759500000000006</v>
      </c>
      <c r="AG27">
        <f>1-AC27</f>
        <v>0.78500000000000003</v>
      </c>
      <c r="AH27">
        <f>1-AD27</f>
        <v>0.56600000000000006</v>
      </c>
      <c r="AI27">
        <f>1-AE27</f>
        <v>0.82000000000000006</v>
      </c>
      <c r="AJ27">
        <f>(((AG27*Z27+AB27*AI27)/2)-AA27*AH27)</f>
        <v>56.424050000000008</v>
      </c>
      <c r="AK27">
        <f t="shared" si="0"/>
        <v>23.261690245359372</v>
      </c>
      <c r="AL27">
        <f t="shared" si="1"/>
        <v>92.048397718567912</v>
      </c>
      <c r="AM27">
        <f t="shared" si="2"/>
        <v>2.0685016877844973</v>
      </c>
      <c r="AN27">
        <f t="shared" si="3"/>
        <v>2.799654860711644</v>
      </c>
      <c r="AO27">
        <f t="shared" si="16"/>
        <v>9.6419094756637236E-2</v>
      </c>
      <c r="AP27">
        <f t="shared" si="4"/>
        <v>0.1721758501773003</v>
      </c>
      <c r="AQ27">
        <f t="shared" si="5"/>
        <v>-7.5756755420666622E-2</v>
      </c>
      <c r="AR27">
        <f t="shared" si="6"/>
        <v>0.3568489125667218</v>
      </c>
      <c r="AS27">
        <f t="shared" si="7"/>
        <v>2.9638423829239899</v>
      </c>
      <c r="AT27">
        <f t="shared" si="8"/>
        <v>-0.35716840734006272</v>
      </c>
      <c r="AU27">
        <f t="shared" si="9"/>
        <v>6.3797999999999995</v>
      </c>
      <c r="AV27">
        <f t="shared" si="10"/>
        <v>8.3201999999999998</v>
      </c>
      <c r="AW27">
        <f t="shared" si="11"/>
        <v>14.346</v>
      </c>
      <c r="AX27">
        <f t="shared" si="12"/>
        <v>65.354000000000013</v>
      </c>
      <c r="AY27">
        <f t="shared" si="13"/>
        <v>17.5655</v>
      </c>
      <c r="AZ27">
        <f t="shared" si="14"/>
        <v>64.134500000000003</v>
      </c>
      <c r="BA27">
        <f t="shared" si="15"/>
        <v>4.9897905361309531</v>
      </c>
    </row>
    <row r="28" spans="1:53" x14ac:dyDescent="0.3">
      <c r="A28">
        <v>64</v>
      </c>
      <c r="B28">
        <v>94</v>
      </c>
      <c r="C28">
        <v>26698.282226365634</v>
      </c>
      <c r="D28">
        <v>0</v>
      </c>
      <c r="E28">
        <v>95</v>
      </c>
      <c r="F28">
        <v>4077.4338978267515</v>
      </c>
      <c r="G28">
        <v>44.6</v>
      </c>
      <c r="H28">
        <v>61.5</v>
      </c>
      <c r="I28">
        <v>145</v>
      </c>
      <c r="J28">
        <v>58000</v>
      </c>
      <c r="K28">
        <v>20</v>
      </c>
      <c r="L28" t="s">
        <v>17</v>
      </c>
      <c r="M28">
        <v>14.224632809109098</v>
      </c>
      <c r="N28">
        <v>61499.552213079369</v>
      </c>
      <c r="O28">
        <v>45.758595396636444</v>
      </c>
      <c r="P28">
        <v>3.0338049835020473</v>
      </c>
      <c r="Q28">
        <v>43.154761904761912</v>
      </c>
      <c r="R28">
        <v>46.188566888263956</v>
      </c>
      <c r="S28">
        <v>9.8380980102768358</v>
      </c>
      <c r="T28">
        <v>1.3530770226419131</v>
      </c>
      <c r="U28">
        <v>8.6309523809523832</v>
      </c>
      <c r="V28">
        <v>9.9840294035942954</v>
      </c>
      <c r="W28">
        <f>O28*0.785</f>
        <v>35.920497386359607</v>
      </c>
      <c r="X28">
        <f>P28*(1-G28/100)</f>
        <v>1.6807279608601344</v>
      </c>
      <c r="Y28">
        <f>Q28*(1-K28/100)</f>
        <v>34.523809523809533</v>
      </c>
      <c r="Z28">
        <f>A28+14.7</f>
        <v>78.7</v>
      </c>
      <c r="AA28">
        <f>D28+14.7</f>
        <v>14.7</v>
      </c>
      <c r="AB28">
        <f>H28+14.7</f>
        <v>76.2</v>
      </c>
      <c r="AC28">
        <v>0.215</v>
      </c>
      <c r="AD28">
        <f>G28/100</f>
        <v>0.44600000000000001</v>
      </c>
      <c r="AE28">
        <f>K28/100</f>
        <v>0.2</v>
      </c>
      <c r="AF28">
        <f>((AC28*Z28+AB28*AE28)/2)-AA28*AD28</f>
        <v>9.524049999999999</v>
      </c>
      <c r="AG28">
        <f>1-AC28</f>
        <v>0.78500000000000003</v>
      </c>
      <c r="AH28">
        <f>1-AD28</f>
        <v>0.55400000000000005</v>
      </c>
      <c r="AI28">
        <f>1-AE28</f>
        <v>0.8</v>
      </c>
      <c r="AJ28">
        <f>(((AG28*Z28+AB28*AI28)/2)-AA28*AH28)</f>
        <v>53.225950000000012</v>
      </c>
      <c r="AK28">
        <f t="shared" si="0"/>
        <v>13.753441175606246</v>
      </c>
      <c r="AL28">
        <f t="shared" si="1"/>
        <v>96.11172460245372</v>
      </c>
      <c r="AM28">
        <f t="shared" si="2"/>
        <v>2.1724244094896359</v>
      </c>
      <c r="AN28">
        <f t="shared" si="3"/>
        <v>2.9393837629082356</v>
      </c>
      <c r="AO28">
        <f t="shared" si="16"/>
        <v>-0.42997149162751214</v>
      </c>
      <c r="AP28">
        <f t="shared" si="4"/>
        <v>-0.1459313933174613</v>
      </c>
      <c r="AQ28">
        <f t="shared" si="5"/>
        <v>-0.28404009831005794</v>
      </c>
      <c r="AR28">
        <f t="shared" si="6"/>
        <v>-0.93965185753738822</v>
      </c>
      <c r="AS28">
        <f t="shared" si="7"/>
        <v>-1.4833293301715633</v>
      </c>
      <c r="AT28">
        <f t="shared" si="8"/>
        <v>-0.79074656248473563</v>
      </c>
      <c r="AU28">
        <f t="shared" si="9"/>
        <v>6.5561999999999996</v>
      </c>
      <c r="AV28">
        <f t="shared" si="10"/>
        <v>8.1438000000000006</v>
      </c>
      <c r="AW28">
        <f t="shared" si="11"/>
        <v>15.240000000000002</v>
      </c>
      <c r="AX28">
        <f t="shared" si="12"/>
        <v>60.960000000000008</v>
      </c>
      <c r="AY28">
        <f t="shared" si="13"/>
        <v>16.920500000000001</v>
      </c>
      <c r="AZ28">
        <f t="shared" si="14"/>
        <v>61.779500000000006</v>
      </c>
      <c r="BA28">
        <f t="shared" si="15"/>
        <v>5.1750431770597149</v>
      </c>
    </row>
    <row r="29" spans="1:53" x14ac:dyDescent="0.3">
      <c r="A29">
        <v>65</v>
      </c>
      <c r="B29">
        <v>82.5</v>
      </c>
      <c r="C29">
        <v>23432.003017820902</v>
      </c>
      <c r="D29">
        <v>0</v>
      </c>
      <c r="E29">
        <v>96</v>
      </c>
      <c r="F29">
        <v>4120.3542546459803</v>
      </c>
      <c r="G29">
        <v>44.3</v>
      </c>
      <c r="H29">
        <v>63</v>
      </c>
      <c r="I29">
        <v>122</v>
      </c>
      <c r="J29">
        <v>48800</v>
      </c>
      <c r="K29">
        <v>19.3</v>
      </c>
      <c r="L29" t="s">
        <v>17</v>
      </c>
      <c r="M29">
        <v>11.843641828848739</v>
      </c>
      <c r="N29">
        <v>54320.56679993069</v>
      </c>
      <c r="O29">
        <v>40.417088392805574</v>
      </c>
      <c r="P29">
        <v>3.0657397728020688</v>
      </c>
      <c r="Q29">
        <v>36.309523809523817</v>
      </c>
      <c r="R29">
        <v>39.375263582325886</v>
      </c>
      <c r="S29">
        <v>8.6896740044531988</v>
      </c>
      <c r="T29">
        <v>1.3581227193513163</v>
      </c>
      <c r="U29">
        <v>7.0077380952380972</v>
      </c>
      <c r="V29">
        <v>8.3658608145894142</v>
      </c>
      <c r="W29">
        <f>O29*0.785</f>
        <v>31.727414388352376</v>
      </c>
      <c r="X29">
        <f>P29*(1-G29/100)</f>
        <v>1.7076170534507524</v>
      </c>
      <c r="Y29">
        <f>Q29*(1-K29/100)</f>
        <v>29.301785714285717</v>
      </c>
      <c r="Z29">
        <f>A29+14.7</f>
        <v>79.7</v>
      </c>
      <c r="AA29">
        <f>D29+14.7</f>
        <v>14.7</v>
      </c>
      <c r="AB29">
        <f>H29+14.7</f>
        <v>77.7</v>
      </c>
      <c r="AC29">
        <v>0.215</v>
      </c>
      <c r="AD29">
        <f>G29/100</f>
        <v>0.44299999999999995</v>
      </c>
      <c r="AE29">
        <f>K29/100</f>
        <v>0.193</v>
      </c>
      <c r="AF29">
        <f>((AC29*Z29+AB29*AE29)/2)-AA29*AD29</f>
        <v>9.5536999999999992</v>
      </c>
      <c r="AG29">
        <f>1-AC29</f>
        <v>0.78500000000000003</v>
      </c>
      <c r="AH29">
        <f>1-AD29</f>
        <v>0.55700000000000005</v>
      </c>
      <c r="AI29">
        <f>1-AE29</f>
        <v>0.80699999999999994</v>
      </c>
      <c r="AJ29">
        <f>(((AG29*Z29+AB29*AI29)/2)-AA29*AH29)</f>
        <v>54.446300000000001</v>
      </c>
      <c r="AK29">
        <f t="shared" si="0"/>
        <v>15.629156153099864</v>
      </c>
      <c r="AL29">
        <f t="shared" si="1"/>
        <v>92.354786165754675</v>
      </c>
      <c r="AM29">
        <f t="shared" si="2"/>
        <v>2.0826217870869086</v>
      </c>
      <c r="AN29">
        <f t="shared" si="3"/>
        <v>2.9038871028349544</v>
      </c>
      <c r="AO29">
        <f t="shared" si="16"/>
        <v>1.0418248104796888</v>
      </c>
      <c r="AP29">
        <f t="shared" si="4"/>
        <v>0.32381318986378549</v>
      </c>
      <c r="AQ29">
        <f t="shared" si="5"/>
        <v>0.71801162061590418</v>
      </c>
      <c r="AR29">
        <f t="shared" si="6"/>
        <v>2.5776839745466136</v>
      </c>
      <c r="AS29">
        <f t="shared" si="7"/>
        <v>3.7264135535791199</v>
      </c>
      <c r="AT29">
        <f t="shared" si="8"/>
        <v>2.2630637713721082</v>
      </c>
      <c r="AU29">
        <f t="shared" si="9"/>
        <v>6.5120999999999993</v>
      </c>
      <c r="AV29">
        <f t="shared" si="10"/>
        <v>8.1879000000000008</v>
      </c>
      <c r="AW29">
        <f t="shared" si="11"/>
        <v>14.9961</v>
      </c>
      <c r="AX29">
        <f t="shared" si="12"/>
        <v>62.703899999999997</v>
      </c>
      <c r="AY29">
        <f t="shared" si="13"/>
        <v>17.1355</v>
      </c>
      <c r="AZ29">
        <f t="shared" si="14"/>
        <v>62.564500000000002</v>
      </c>
      <c r="BA29">
        <f t="shared" si="15"/>
        <v>5.1185684432479244</v>
      </c>
    </row>
    <row r="30" spans="1:53" x14ac:dyDescent="0.3">
      <c r="A30">
        <v>65</v>
      </c>
      <c r="B30">
        <v>82</v>
      </c>
      <c r="C30">
        <v>23289.990878318957</v>
      </c>
      <c r="D30">
        <v>0</v>
      </c>
      <c r="E30">
        <v>97.5</v>
      </c>
      <c r="F30">
        <v>4184.7347898748239</v>
      </c>
      <c r="G30">
        <v>44.2</v>
      </c>
      <c r="H30">
        <v>63</v>
      </c>
      <c r="I30">
        <v>129</v>
      </c>
      <c r="J30">
        <v>51600</v>
      </c>
      <c r="K30">
        <v>19.600000000000001</v>
      </c>
      <c r="L30" t="s">
        <v>17</v>
      </c>
      <c r="M30">
        <v>12.330530509328522</v>
      </c>
      <c r="N30">
        <v>53991.351243567471</v>
      </c>
      <c r="O30">
        <v>40.172136341940089</v>
      </c>
      <c r="P30">
        <v>3.1136419567521019</v>
      </c>
      <c r="Q30">
        <v>38.392857142857146</v>
      </c>
      <c r="R30">
        <v>41.50649909960925</v>
      </c>
      <c r="S30">
        <v>8.6370093135171189</v>
      </c>
      <c r="T30">
        <v>1.3762297448844292</v>
      </c>
      <c r="U30">
        <v>7.5250000000000012</v>
      </c>
      <c r="V30">
        <v>8.9012297448844304</v>
      </c>
      <c r="W30">
        <f>O30*0.785</f>
        <v>31.53512702842297</v>
      </c>
      <c r="X30">
        <f>P30*(1-G30/100)</f>
        <v>1.7374122118676729</v>
      </c>
      <c r="Y30">
        <f>Q30*(1-K30/100)</f>
        <v>30.867857142857147</v>
      </c>
      <c r="Z30">
        <f>A30+14.7</f>
        <v>79.7</v>
      </c>
      <c r="AA30">
        <f>D30+14.7</f>
        <v>14.7</v>
      </c>
      <c r="AB30">
        <f>H30+14.7</f>
        <v>77.7</v>
      </c>
      <c r="AC30">
        <v>0.215</v>
      </c>
      <c r="AD30">
        <f>G30/100</f>
        <v>0.442</v>
      </c>
      <c r="AE30">
        <f>K30/100</f>
        <v>0.19600000000000001</v>
      </c>
      <c r="AF30">
        <f>((AC30*Z30+AB30*AE30)/2)-AA30*AD30</f>
        <v>9.6849500000000006</v>
      </c>
      <c r="AG30">
        <f>1-AC30</f>
        <v>0.78500000000000003</v>
      </c>
      <c r="AH30">
        <f>1-AD30</f>
        <v>0.55800000000000005</v>
      </c>
      <c r="AI30">
        <f>1-AE30</f>
        <v>0.80400000000000005</v>
      </c>
      <c r="AJ30">
        <f>(((AG30*Z30+AB30*AI30)/2)-AA30*AH30)</f>
        <v>54.315049999999999</v>
      </c>
      <c r="AK30">
        <f t="shared" si="0"/>
        <v>15.934100507806537</v>
      </c>
      <c r="AL30">
        <f t="shared" si="1"/>
        <v>97.884042499767304</v>
      </c>
      <c r="AM30">
        <f t="shared" si="2"/>
        <v>2.2155440192995228</v>
      </c>
      <c r="AN30">
        <f t="shared" si="3"/>
        <v>2.8921397015920647</v>
      </c>
      <c r="AO30">
        <f t="shared" si="16"/>
        <v>-1.3343627576691617</v>
      </c>
      <c r="AP30">
        <f t="shared" si="4"/>
        <v>-0.26422043136731155</v>
      </c>
      <c r="AQ30">
        <f t="shared" si="5"/>
        <v>-1.0701423263018519</v>
      </c>
      <c r="AR30">
        <f t="shared" si="6"/>
        <v>-3.3216126379519291</v>
      </c>
      <c r="AS30">
        <f t="shared" si="7"/>
        <v>-3.0591657572234001</v>
      </c>
      <c r="AT30">
        <f t="shared" si="8"/>
        <v>-3.3934929938202574</v>
      </c>
      <c r="AU30">
        <f t="shared" si="9"/>
        <v>6.4973999999999998</v>
      </c>
      <c r="AV30">
        <f t="shared" si="10"/>
        <v>8.2026000000000003</v>
      </c>
      <c r="AW30">
        <f t="shared" si="11"/>
        <v>15.229200000000001</v>
      </c>
      <c r="AX30">
        <f t="shared" si="12"/>
        <v>62.470800000000004</v>
      </c>
      <c r="AY30">
        <f t="shared" si="13"/>
        <v>17.1355</v>
      </c>
      <c r="AZ30">
        <f t="shared" si="14"/>
        <v>62.564500000000002</v>
      </c>
      <c r="BA30">
        <f t="shared" si="15"/>
        <v>5.1101136481138552</v>
      </c>
    </row>
    <row r="31" spans="1:53" x14ac:dyDescent="0.3">
      <c r="A31">
        <v>82</v>
      </c>
      <c r="B31">
        <v>92</v>
      </c>
      <c r="C31">
        <v>26130.233668357854</v>
      </c>
      <c r="D31">
        <v>0</v>
      </c>
      <c r="E31">
        <v>128</v>
      </c>
      <c r="F31">
        <v>5493.8056728613074</v>
      </c>
      <c r="G31">
        <v>47</v>
      </c>
      <c r="H31">
        <v>80</v>
      </c>
      <c r="I31">
        <v>145</v>
      </c>
      <c r="J31">
        <v>58000</v>
      </c>
      <c r="K31">
        <v>19.2</v>
      </c>
      <c r="L31" t="s">
        <v>21</v>
      </c>
      <c r="M31">
        <v>10.557344663010658</v>
      </c>
      <c r="N31">
        <v>66775.975714744985</v>
      </c>
      <c r="O31">
        <v>49.684505740137638</v>
      </c>
      <c r="P31">
        <v>4.087653030402759</v>
      </c>
      <c r="Q31">
        <v>43.154761904761912</v>
      </c>
      <c r="R31">
        <v>47.242414935164675</v>
      </c>
      <c r="S31">
        <v>10.682168734129592</v>
      </c>
      <c r="T31">
        <v>1.9211969242892968</v>
      </c>
      <c r="U31">
        <v>8.2857142857142865</v>
      </c>
      <c r="V31">
        <v>10.206911210003582</v>
      </c>
      <c r="W31">
        <f>O31*0.785</f>
        <v>39.002337006008048</v>
      </c>
      <c r="X31">
        <f>P31*(1-G31/100)</f>
        <v>2.1664561061134622</v>
      </c>
      <c r="Y31">
        <f>Q31*(1-K31/100)</f>
        <v>34.869047619047628</v>
      </c>
      <c r="Z31">
        <f>A31+14.7</f>
        <v>96.7</v>
      </c>
      <c r="AA31">
        <f>D31+14.7</f>
        <v>14.7</v>
      </c>
      <c r="AB31">
        <f>H31+14.7</f>
        <v>94.7</v>
      </c>
      <c r="AC31">
        <v>0.215</v>
      </c>
      <c r="AD31">
        <f>G31/100</f>
        <v>0.47</v>
      </c>
      <c r="AE31">
        <f>K31/100</f>
        <v>0.192</v>
      </c>
      <c r="AF31">
        <f>((AC31*Z31+AB31*AE31)/2)-AA31*AD31</f>
        <v>12.577450000000002</v>
      </c>
      <c r="AG31">
        <f>1-AC31</f>
        <v>0.78500000000000003</v>
      </c>
      <c r="AH31">
        <f>1-AD31</f>
        <v>0.53</v>
      </c>
      <c r="AI31">
        <f>1-AE31</f>
        <v>0.80800000000000005</v>
      </c>
      <c r="AJ31">
        <f>(((AG31*Z31+AB31*AI31)/2)-AA31*AH31)</f>
        <v>68.422550000000001</v>
      </c>
      <c r="AK31">
        <f t="shared" si="0"/>
        <v>17.98508310537224</v>
      </c>
      <c r="AL31">
        <f t="shared" si="1"/>
        <v>89.402457123726421</v>
      </c>
      <c r="AM31">
        <f t="shared" si="2"/>
        <v>2.2196510270872367</v>
      </c>
      <c r="AN31">
        <f t="shared" si="3"/>
        <v>3.2378236068451072</v>
      </c>
      <c r="AO31">
        <f t="shared" si="16"/>
        <v>2.4420908049729633</v>
      </c>
      <c r="AP31">
        <f t="shared" si="4"/>
        <v>0.4752575241260093</v>
      </c>
      <c r="AQ31">
        <f t="shared" si="5"/>
        <v>1.9668332808469557</v>
      </c>
      <c r="AR31">
        <f t="shared" si="6"/>
        <v>4.9151959319988157</v>
      </c>
      <c r="AS31">
        <f t="shared" si="7"/>
        <v>4.4490733666054041</v>
      </c>
      <c r="AT31">
        <f t="shared" si="8"/>
        <v>5.042860074112939</v>
      </c>
      <c r="AU31">
        <f t="shared" si="9"/>
        <v>6.9089999999999989</v>
      </c>
      <c r="AV31">
        <f t="shared" si="10"/>
        <v>7.7910000000000004</v>
      </c>
      <c r="AW31">
        <f t="shared" si="11"/>
        <v>18.182400000000001</v>
      </c>
      <c r="AX31">
        <f t="shared" si="12"/>
        <v>76.517600000000002</v>
      </c>
      <c r="AY31">
        <f t="shared" si="13"/>
        <v>20.790500000000002</v>
      </c>
      <c r="AZ31">
        <f t="shared" si="14"/>
        <v>75.909500000000008</v>
      </c>
      <c r="BA31">
        <f t="shared" si="15"/>
        <v>4.9071425998631275</v>
      </c>
    </row>
    <row r="32" spans="1:53" x14ac:dyDescent="0.3">
      <c r="A32">
        <v>81</v>
      </c>
      <c r="B32">
        <v>90</v>
      </c>
      <c r="C32">
        <v>25562.185110350074</v>
      </c>
      <c r="D32">
        <v>0</v>
      </c>
      <c r="E32">
        <v>129</v>
      </c>
      <c r="F32">
        <v>5536.7260296805362</v>
      </c>
      <c r="G32">
        <v>47</v>
      </c>
      <c r="H32">
        <v>80</v>
      </c>
      <c r="I32">
        <v>144</v>
      </c>
      <c r="J32">
        <v>57600</v>
      </c>
      <c r="K32">
        <v>19.2</v>
      </c>
      <c r="L32" t="s">
        <v>21</v>
      </c>
      <c r="M32">
        <v>10.403259921337208</v>
      </c>
      <c r="N32">
        <v>64983.202551456518</v>
      </c>
      <c r="O32">
        <v>48.35059713650039</v>
      </c>
      <c r="P32">
        <v>4.1195878197027804</v>
      </c>
      <c r="Q32">
        <v>42.857142857142861</v>
      </c>
      <c r="R32">
        <v>46.976730676845641</v>
      </c>
      <c r="S32">
        <v>10.395378384347584</v>
      </c>
      <c r="T32">
        <v>1.9362062752603069</v>
      </c>
      <c r="U32">
        <v>8.2285714285714295</v>
      </c>
      <c r="V32">
        <v>10.164777703831737</v>
      </c>
      <c r="W32">
        <f>O32*0.785</f>
        <v>37.95521875215281</v>
      </c>
      <c r="X32">
        <f>P32*(1-G32/100)</f>
        <v>2.1833815444424736</v>
      </c>
      <c r="Y32">
        <f>Q32*(1-K32/100)</f>
        <v>34.628571428571433</v>
      </c>
      <c r="Z32">
        <f>A32+14.7</f>
        <v>95.7</v>
      </c>
      <c r="AA32">
        <f>D32+14.7</f>
        <v>14.7</v>
      </c>
      <c r="AB32">
        <f>H32+14.7</f>
        <v>94.7</v>
      </c>
      <c r="AC32">
        <v>0.215</v>
      </c>
      <c r="AD32">
        <f>G32/100</f>
        <v>0.47</v>
      </c>
      <c r="AE32">
        <f>K32/100</f>
        <v>0.192</v>
      </c>
      <c r="AF32">
        <f>((AC32*Z32+AB32*AE32)/2)-AA32*AD32</f>
        <v>12.469950000000004</v>
      </c>
      <c r="AG32">
        <f>1-AC32</f>
        <v>0.78500000000000003</v>
      </c>
      <c r="AH32">
        <f>1-AD32</f>
        <v>0.53</v>
      </c>
      <c r="AI32">
        <f>1-AE32</f>
        <v>0.80800000000000005</v>
      </c>
      <c r="AJ32">
        <f>(((AG32*Z32+AB32*AI32)/2)-AA32*AH32)</f>
        <v>68.030050000000017</v>
      </c>
      <c r="AK32">
        <f t="shared" si="0"/>
        <v>18.625645009475271</v>
      </c>
      <c r="AL32">
        <f t="shared" si="1"/>
        <v>91.235336185771061</v>
      </c>
      <c r="AM32">
        <f t="shared" si="2"/>
        <v>2.2533284909464912</v>
      </c>
      <c r="AN32">
        <f t="shared" si="3"/>
        <v>3.2378236068451072</v>
      </c>
      <c r="AO32">
        <f t="shared" si="16"/>
        <v>1.3738664596547494</v>
      </c>
      <c r="AP32">
        <f t="shared" si="4"/>
        <v>0.23060068051584715</v>
      </c>
      <c r="AQ32">
        <f t="shared" si="5"/>
        <v>1.1432657791389005</v>
      </c>
      <c r="AR32">
        <f t="shared" si="6"/>
        <v>2.8414674089259648</v>
      </c>
      <c r="AS32">
        <f t="shared" si="7"/>
        <v>2.2183000174680001</v>
      </c>
      <c r="AT32">
        <f t="shared" si="8"/>
        <v>3.0121438282424728</v>
      </c>
      <c r="AU32">
        <f t="shared" si="9"/>
        <v>6.9089999999999989</v>
      </c>
      <c r="AV32">
        <f t="shared" si="10"/>
        <v>7.7910000000000004</v>
      </c>
      <c r="AW32">
        <f t="shared" si="11"/>
        <v>18.182400000000001</v>
      </c>
      <c r="AX32">
        <f t="shared" si="12"/>
        <v>76.517600000000002</v>
      </c>
      <c r="AY32">
        <f t="shared" si="13"/>
        <v>20.575500000000002</v>
      </c>
      <c r="AZ32">
        <f t="shared" si="14"/>
        <v>75.124500000000012</v>
      </c>
      <c r="BA32">
        <f t="shared" si="15"/>
        <v>4.926901547579849</v>
      </c>
    </row>
    <row r="33" spans="1:53" x14ac:dyDescent="0.3">
      <c r="A33">
        <v>83</v>
      </c>
      <c r="B33">
        <v>85</v>
      </c>
      <c r="C33">
        <v>24142.063715330627</v>
      </c>
      <c r="D33">
        <v>0</v>
      </c>
      <c r="E33">
        <v>130</v>
      </c>
      <c r="F33">
        <v>5579.646386499765</v>
      </c>
      <c r="G33">
        <v>47.3</v>
      </c>
      <c r="H33">
        <v>81</v>
      </c>
      <c r="I33">
        <v>140</v>
      </c>
      <c r="J33">
        <v>56000</v>
      </c>
      <c r="K33">
        <v>19.2</v>
      </c>
      <c r="L33" t="s">
        <v>21</v>
      </c>
      <c r="M33">
        <v>10.036478321546472</v>
      </c>
      <c r="N33">
        <v>62015.691629724948</v>
      </c>
      <c r="O33">
        <v>46.142627700688216</v>
      </c>
      <c r="P33">
        <v>4.1515226090028019</v>
      </c>
      <c r="Q33">
        <v>41.666666666666664</v>
      </c>
      <c r="R33">
        <v>45.818189275669468</v>
      </c>
      <c r="S33">
        <v>9.9206649556479665</v>
      </c>
      <c r="T33">
        <v>1.963670194058325</v>
      </c>
      <c r="U33">
        <v>8</v>
      </c>
      <c r="V33">
        <v>9.9636701940583254</v>
      </c>
      <c r="W33">
        <f>O33*0.785</f>
        <v>36.221962745040251</v>
      </c>
      <c r="X33">
        <f>P33*(1-G33/100)</f>
        <v>2.1878524149444769</v>
      </c>
      <c r="Y33">
        <f>Q33*(1-K33/100)</f>
        <v>33.666666666666664</v>
      </c>
      <c r="Z33">
        <f>A33+14.7</f>
        <v>97.7</v>
      </c>
      <c r="AA33">
        <f>D33+14.7</f>
        <v>14.7</v>
      </c>
      <c r="AB33">
        <f>H33+14.7</f>
        <v>95.7</v>
      </c>
      <c r="AC33">
        <v>0.215</v>
      </c>
      <c r="AD33">
        <f>G33/100</f>
        <v>0.47299999999999998</v>
      </c>
      <c r="AE33">
        <f>K33/100</f>
        <v>0.192</v>
      </c>
      <c r="AF33">
        <f>((AC33*Z33+AB33*AE33)/2)-AA33*AD33</f>
        <v>12.736850000000004</v>
      </c>
      <c r="AG33">
        <f>1-AC33</f>
        <v>0.78500000000000003</v>
      </c>
      <c r="AH33">
        <f>1-AD33</f>
        <v>0.52700000000000002</v>
      </c>
      <c r="AI33">
        <f>1-AE33</f>
        <v>0.80800000000000005</v>
      </c>
      <c r="AJ33">
        <f>(((AG33*Z33+AB33*AI33)/2)-AA33*AH33)</f>
        <v>69.26315000000001</v>
      </c>
      <c r="AK33">
        <f t="shared" si="0"/>
        <v>19.793735629993041</v>
      </c>
      <c r="AL33">
        <f t="shared" si="1"/>
        <v>92.945451088998553</v>
      </c>
      <c r="AM33">
        <f t="shared" si="2"/>
        <v>2.3196028583272703</v>
      </c>
      <c r="AN33">
        <f t="shared" si="3"/>
        <v>3.2770398481973433</v>
      </c>
      <c r="AO33">
        <f t="shared" si="16"/>
        <v>0.32443842501874798</v>
      </c>
      <c r="AP33">
        <f t="shared" si="4"/>
        <v>-4.300523841035897E-2</v>
      </c>
      <c r="AQ33">
        <f t="shared" si="5"/>
        <v>0.36744366342910695</v>
      </c>
      <c r="AR33">
        <f t="shared" si="6"/>
        <v>0.70312082598171799</v>
      </c>
      <c r="AS33">
        <f t="shared" si="7"/>
        <v>-0.43349149076822235</v>
      </c>
      <c r="AT33">
        <f t="shared" si="8"/>
        <v>1.0144222885310645</v>
      </c>
      <c r="AU33">
        <f t="shared" si="9"/>
        <v>6.9530999999999992</v>
      </c>
      <c r="AV33">
        <f t="shared" si="10"/>
        <v>7.7469000000000001</v>
      </c>
      <c r="AW33">
        <f t="shared" si="11"/>
        <v>18.374400000000001</v>
      </c>
      <c r="AX33">
        <f t="shared" si="12"/>
        <v>77.325600000000009</v>
      </c>
      <c r="AY33">
        <f t="shared" si="13"/>
        <v>21.005500000000001</v>
      </c>
      <c r="AZ33">
        <f t="shared" si="14"/>
        <v>76.694500000000005</v>
      </c>
      <c r="BA33">
        <f t="shared" si="15"/>
        <v>4.9064643761919671</v>
      </c>
    </row>
    <row r="34" spans="1:53" x14ac:dyDescent="0.3">
      <c r="Q34">
        <f>AVERAGE(O2:O33)</f>
        <v>22.467946688653324</v>
      </c>
      <c r="AO34" cm="1">
        <f t="array" ref="AO34">AVERAGE(ABS(AO2:AO33))</f>
        <v>0.89249918966080388</v>
      </c>
      <c r="AP34" cm="1">
        <f t="array" ref="AP34">AVERAGE(ABS(AP2:AP33))</f>
        <v>0.21857162788495335</v>
      </c>
      <c r="AQ34" cm="1">
        <f t="array" ref="AQ34">AVERAGE(ABS(AQ2:AQ33))</f>
        <v>0.68670434797886748</v>
      </c>
      <c r="AR34" cm="1">
        <f t="array" ref="AR34">AVERAGE(ABS(AR2:AR33))</f>
        <v>8.1920943088878833</v>
      </c>
      <c r="AS34" cm="1">
        <f t="array" ref="AS34">AVERAGE(ABS(AS2:AS33))</f>
        <v>9.0353137994589829</v>
      </c>
      <c r="AT34" cm="1">
        <f t="array" ref="AT34">AVERAGE(ABS(AT2:AT33))</f>
        <v>8.0592389680346503</v>
      </c>
    </row>
    <row r="35" spans="1:53" x14ac:dyDescent="0.3">
      <c r="AO35" cm="1">
        <f t="array" ref="AO35">_xlfn.STDEV.P(ABS(AO2:AO33))</f>
        <v>0.54724865456281746</v>
      </c>
      <c r="AP35" cm="1">
        <f t="array" ref="AP35">_xlfn.STDEV.P(ABS(AP2:AP33))</f>
        <v>0.1181436653762216</v>
      </c>
      <c r="AQ35" cm="1">
        <f t="array" ref="AQ35">_xlfn.STDEV.P(ABS(AQ2:AQ33))</f>
        <v>0.44016067504619666</v>
      </c>
    </row>
    <row r="37" spans="1:53" x14ac:dyDescent="0.3">
      <c r="Q37">
        <f>AO34/Q34*100</f>
        <v>3.972322001776559</v>
      </c>
      <c r="AC37">
        <v>0.32917103418890209</v>
      </c>
      <c r="AD37">
        <v>2.3823000000000008</v>
      </c>
    </row>
    <row r="38" spans="1:53" x14ac:dyDescent="0.3">
      <c r="AC38">
        <v>0.33443708094447566</v>
      </c>
      <c r="AD38">
        <v>2.3702500000000004</v>
      </c>
    </row>
    <row r="39" spans="1:53" x14ac:dyDescent="0.3">
      <c r="AC39">
        <v>0.35243233471503788</v>
      </c>
      <c r="AD39">
        <v>2.6547000000000001</v>
      </c>
      <c r="AO39" cm="1">
        <f t="array" ref="AO39:AP39">LINEST(T5:T33,AF5:AF33,0)</f>
        <v>0.11610902677918336</v>
      </c>
      <c r="AP39">
        <v>0</v>
      </c>
      <c r="AR39" t="s">
        <v>39</v>
      </c>
      <c r="AS39" t="s">
        <v>40</v>
      </c>
      <c r="AT39" t="s">
        <v>41</v>
      </c>
    </row>
    <row r="40" spans="1:53" x14ac:dyDescent="0.3">
      <c r="V40" cm="1">
        <f t="array" ref="V40:W40">LINEST(T2:T33,AF2:AF33,0)</f>
        <v>0.11626286880907791</v>
      </c>
      <c r="W40">
        <v>0</v>
      </c>
      <c r="AC40">
        <v>0.54234852668226596</v>
      </c>
      <c r="AD40">
        <v>11.134800000000002</v>
      </c>
      <c r="AO40" cm="1">
        <f t="array" ref="AO40:AP40">LINEST(X5:X33,AJ5:AJ33,0)</f>
        <v>3.1257133570754936E-2</v>
      </c>
      <c r="AP40">
        <v>0</v>
      </c>
      <c r="AR40">
        <v>-4.381296430617696</v>
      </c>
      <c r="AS40">
        <v>-4.9655938670225233</v>
      </c>
      <c r="AT40">
        <v>-4.2212659225577776</v>
      </c>
    </row>
    <row r="41" spans="1:53" x14ac:dyDescent="0.3">
      <c r="AC41">
        <v>0.8322844787371616</v>
      </c>
      <c r="AD41">
        <v>7.2516499999999997</v>
      </c>
      <c r="AO41" cm="1">
        <f t="array" ref="AO41:AP41">LINEST(X2:X33,AJ2:AJ33,FALSE)</f>
        <v>3.1269806485346142E-2</v>
      </c>
      <c r="AP41">
        <v>0</v>
      </c>
      <c r="AR41">
        <v>-10.32089393468932</v>
      </c>
      <c r="AS41">
        <v>-10.930786934051334</v>
      </c>
      <c r="AT41">
        <v>-10.153853176902263</v>
      </c>
    </row>
    <row r="42" spans="1:53" x14ac:dyDescent="0.3">
      <c r="AC42">
        <v>0.9584428638668967</v>
      </c>
      <c r="AD42">
        <v>7.4042499999999993</v>
      </c>
      <c r="AO42">
        <f>AO39/AO40</f>
        <v>3.7146409000158056</v>
      </c>
      <c r="AR42">
        <v>-3.2936031352112747</v>
      </c>
      <c r="AS42">
        <v>-3.9528508354442411</v>
      </c>
      <c r="AT42">
        <v>-3.1130448478863273</v>
      </c>
      <c r="BA42">
        <f>AVERAGE(BA5:BA33)</f>
        <v>4.7420572589312036</v>
      </c>
    </row>
    <row r="43" spans="1:53" x14ac:dyDescent="0.3">
      <c r="AC43">
        <v>0.97720455258065952</v>
      </c>
      <c r="AD43">
        <v>7.0404500000000008</v>
      </c>
      <c r="AR43">
        <v>16.647071202287027</v>
      </c>
      <c r="AS43">
        <v>15.02181330264531</v>
      </c>
      <c r="AT43">
        <v>17.092205531488261</v>
      </c>
    </row>
    <row r="44" spans="1:53" x14ac:dyDescent="0.3">
      <c r="AC44">
        <v>0.97912063993866072</v>
      </c>
      <c r="AD44">
        <v>7.0875500000000002</v>
      </c>
      <c r="AR44">
        <v>19.413272622441227</v>
      </c>
      <c r="AS44">
        <v>17.49112719818374</v>
      </c>
      <c r="AT44">
        <v>19.93972009532704</v>
      </c>
    </row>
    <row r="45" spans="1:53" x14ac:dyDescent="0.3">
      <c r="AC45">
        <v>1.0426070010671036</v>
      </c>
      <c r="AD45">
        <v>7.3103999999999996</v>
      </c>
      <c r="AO45">
        <f>1/(AO41/AO39)</f>
        <v>3.7131354437257271</v>
      </c>
      <c r="AR45">
        <v>18.929665211945327</v>
      </c>
      <c r="AS45">
        <v>17.278941513597367</v>
      </c>
      <c r="AT45">
        <v>19.381774250346364</v>
      </c>
    </row>
    <row r="46" spans="1:53" x14ac:dyDescent="0.3">
      <c r="AC46">
        <v>1.043309566431704</v>
      </c>
      <c r="AD46">
        <v>7.4757500000000006</v>
      </c>
      <c r="AR46">
        <v>22.291128826240421</v>
      </c>
      <c r="AS46">
        <v>20.3906229730602</v>
      </c>
      <c r="AT46">
        <v>22.811649537620983</v>
      </c>
    </row>
    <row r="47" spans="1:53" x14ac:dyDescent="0.3">
      <c r="AC47">
        <v>1.0868686190369337</v>
      </c>
      <c r="AD47">
        <v>7.6666499999999989</v>
      </c>
      <c r="AR47">
        <v>-4.7909998817580099</v>
      </c>
      <c r="AS47">
        <v>-4.0241251830671443</v>
      </c>
      <c r="AT47">
        <v>-5.0010356272593377</v>
      </c>
    </row>
    <row r="48" spans="1:53" x14ac:dyDescent="0.3">
      <c r="AC48">
        <v>1.1016065242988935</v>
      </c>
      <c r="AD48">
        <v>7.6634000000000011</v>
      </c>
      <c r="AR48">
        <v>-2.2261133527279076</v>
      </c>
      <c r="AS48">
        <v>-2.2088214395591339</v>
      </c>
      <c r="AT48">
        <v>-2.2308493544237944</v>
      </c>
    </row>
    <row r="49" spans="29:46" x14ac:dyDescent="0.3">
      <c r="AC49">
        <v>1.1317050632141639</v>
      </c>
      <c r="AD49">
        <v>7.4833499999999997</v>
      </c>
      <c r="AR49">
        <v>-0.20858759899375925</v>
      </c>
      <c r="AS49">
        <v>0.22289346583390901</v>
      </c>
      <c r="AT49">
        <v>-0.32676394158987221</v>
      </c>
    </row>
    <row r="50" spans="29:46" x14ac:dyDescent="0.3">
      <c r="AC50">
        <v>1.3010233160828779</v>
      </c>
      <c r="AD50">
        <v>9.0512000000000015</v>
      </c>
      <c r="AR50">
        <v>19.822696648161024</v>
      </c>
      <c r="AS50">
        <v>19.707416426244386</v>
      </c>
      <c r="AT50">
        <v>19.85427021212546</v>
      </c>
    </row>
    <row r="51" spans="29:46" x14ac:dyDescent="0.3">
      <c r="AC51">
        <v>1.3308663766837485</v>
      </c>
      <c r="AD51">
        <v>9.6475500000000007</v>
      </c>
      <c r="AR51">
        <v>16.08051678018284</v>
      </c>
      <c r="AS51">
        <v>13.686636205478065</v>
      </c>
      <c r="AT51">
        <v>16.73616560000643</v>
      </c>
    </row>
    <row r="52" spans="29:46" x14ac:dyDescent="0.3">
      <c r="AC52">
        <v>1.3427940204873061</v>
      </c>
      <c r="AD52">
        <v>9.7918500000000019</v>
      </c>
      <c r="AR52">
        <v>10.02358452467748</v>
      </c>
      <c r="AS52">
        <v>8.6946173429806031</v>
      </c>
      <c r="AT52">
        <v>10.387569166798279</v>
      </c>
    </row>
    <row r="53" spans="29:46" x14ac:dyDescent="0.3">
      <c r="AC53">
        <v>1.3513206092304122</v>
      </c>
      <c r="AD53">
        <v>9.5759500000000006</v>
      </c>
      <c r="AR53">
        <v>21.367850380742347</v>
      </c>
      <c r="AS53">
        <v>21.658837420267123</v>
      </c>
      <c r="AT53">
        <v>21.288153293483987</v>
      </c>
    </row>
    <row r="54" spans="29:46" x14ac:dyDescent="0.3">
      <c r="AC54">
        <v>1.3530770226419131</v>
      </c>
      <c r="AD54">
        <v>9.524049999999999</v>
      </c>
      <c r="AR54">
        <v>14.309648012242745</v>
      </c>
      <c r="AS54">
        <v>16.123317853988105</v>
      </c>
      <c r="AT54">
        <v>13.812910412274263</v>
      </c>
    </row>
    <row r="55" spans="29:46" x14ac:dyDescent="0.3">
      <c r="AC55">
        <v>1.3581227193513163</v>
      </c>
      <c r="AD55">
        <v>9.5536999999999992</v>
      </c>
      <c r="AR55">
        <v>1.6194826412608845</v>
      </c>
      <c r="AS55">
        <v>1.49112530925346</v>
      </c>
      <c r="AT55">
        <v>1.6546378341036851</v>
      </c>
    </row>
    <row r="56" spans="29:46" x14ac:dyDescent="0.3">
      <c r="AC56">
        <v>1.3762297448844292</v>
      </c>
      <c r="AD56">
        <v>9.6849500000000006</v>
      </c>
      <c r="AR56">
        <v>-4.738913597271754</v>
      </c>
      <c r="AS56">
        <v>-3.8342729872876755</v>
      </c>
      <c r="AT56">
        <v>-4.9866814076495691</v>
      </c>
    </row>
    <row r="57" spans="29:46" x14ac:dyDescent="0.3">
      <c r="AC57">
        <v>1.9211969242892968</v>
      </c>
      <c r="AD57">
        <v>12.577450000000002</v>
      </c>
      <c r="AR57">
        <v>0.94816954318077984</v>
      </c>
      <c r="AS57">
        <v>1.6120307239071243</v>
      </c>
      <c r="AT57">
        <v>0.76634769113471757</v>
      </c>
    </row>
    <row r="58" spans="29:46" x14ac:dyDescent="0.3">
      <c r="AC58">
        <v>1.9362062752603069</v>
      </c>
      <c r="AD58">
        <v>12.469950000000004</v>
      </c>
      <c r="AR58">
        <v>20.196243999048381</v>
      </c>
      <c r="AS58">
        <v>23.478802058996646</v>
      </c>
      <c r="AT58">
        <v>19.297199434858733</v>
      </c>
    </row>
    <row r="59" spans="29:46" x14ac:dyDescent="0.3">
      <c r="AC59">
        <v>1.963670194058325</v>
      </c>
      <c r="AD59">
        <v>12.736850000000004</v>
      </c>
      <c r="AR59">
        <v>1.9367305465605544</v>
      </c>
      <c r="AS59">
        <v>12.777872314312155</v>
      </c>
      <c r="AT59">
        <v>-1.0324993643522997</v>
      </c>
    </row>
    <row r="60" spans="29:46" x14ac:dyDescent="0.3">
      <c r="AR60">
        <v>14.733621334153904</v>
      </c>
      <c r="AS60">
        <v>20.097507719969048</v>
      </c>
      <c r="AT60">
        <v>13.264531432306439</v>
      </c>
    </row>
    <row r="61" spans="29:46" x14ac:dyDescent="0.3">
      <c r="AR61">
        <v>10.874412071295835</v>
      </c>
      <c r="AS61">
        <v>17.763614603882303</v>
      </c>
      <c r="AT61">
        <v>8.9875604222434831</v>
      </c>
    </row>
    <row r="62" spans="29:46" x14ac:dyDescent="0.3">
      <c r="AR62">
        <v>2.5889532273045202</v>
      </c>
      <c r="AS62">
        <v>8.3365343628266455</v>
      </c>
      <c r="AT62">
        <v>1.0147749545182088</v>
      </c>
    </row>
    <row r="63" spans="29:46" x14ac:dyDescent="0.3">
      <c r="AR63">
        <v>2.2892990539625018</v>
      </c>
      <c r="AS63">
        <v>1.7092563631819344</v>
      </c>
      <c r="AT63">
        <v>2.4481642495266107</v>
      </c>
    </row>
    <row r="64" spans="29:46" x14ac:dyDescent="0.3">
      <c r="AR64">
        <v>2.4586817779456034</v>
      </c>
      <c r="AS64">
        <v>3.3370072789076866</v>
      </c>
      <c r="AT64">
        <v>2.21812129042095</v>
      </c>
    </row>
    <row r="65" spans="44:46" x14ac:dyDescent="0.3">
      <c r="AR65">
        <v>0.3568489125667218</v>
      </c>
      <c r="AS65">
        <v>2.9638423829239899</v>
      </c>
      <c r="AT65">
        <v>-0.35716840734006272</v>
      </c>
    </row>
    <row r="66" spans="44:46" x14ac:dyDescent="0.3">
      <c r="AR66">
        <v>-0.93965185753738822</v>
      </c>
      <c r="AS66">
        <v>-1.4833293301715633</v>
      </c>
      <c r="AT66">
        <v>-0.79074656248473563</v>
      </c>
    </row>
    <row r="67" spans="44:46" x14ac:dyDescent="0.3">
      <c r="AR67">
        <v>2.5776839745466136</v>
      </c>
      <c r="AS67">
        <v>3.7264135535791199</v>
      </c>
      <c r="AT67">
        <v>2.2630637713721082</v>
      </c>
    </row>
    <row r="68" spans="44:46" x14ac:dyDescent="0.3">
      <c r="AR68">
        <v>-3.3216126379519291</v>
      </c>
      <c r="AS68">
        <v>-3.0591657572234001</v>
      </c>
      <c r="AT68">
        <v>-3.3934929938202574</v>
      </c>
    </row>
    <row r="69" spans="44:46" x14ac:dyDescent="0.3">
      <c r="AR69">
        <v>4.9151959319988157</v>
      </c>
      <c r="AS69">
        <v>4.4490733666054041</v>
      </c>
      <c r="AT69">
        <v>5.042860074112939</v>
      </c>
    </row>
    <row r="70" spans="44:46" x14ac:dyDescent="0.3">
      <c r="AR70">
        <v>2.8414674089259648</v>
      </c>
      <c r="AS70">
        <v>2.2183000174680001</v>
      </c>
      <c r="AT70">
        <v>3.0121438282424728</v>
      </c>
    </row>
    <row r="71" spans="44:46" x14ac:dyDescent="0.3">
      <c r="AR71">
        <v>0.70312082598171799</v>
      </c>
      <c r="AS71">
        <v>-0.43349149076822235</v>
      </c>
      <c r="AT71">
        <v>1.0144222885310645</v>
      </c>
    </row>
    <row r="72" spans="44:46" x14ac:dyDescent="0.3">
      <c r="AR72">
        <v>8.1920943088878833</v>
      </c>
      <c r="AS72">
        <v>9.0353137994589829</v>
      </c>
      <c r="AT72">
        <v>8.0592389680346503</v>
      </c>
    </row>
  </sheetData>
  <autoFilter ref="A1:BA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Bui</dc:creator>
  <cp:lastModifiedBy>Khoa Bui</cp:lastModifiedBy>
  <dcterms:created xsi:type="dcterms:W3CDTF">2015-06-05T18:17:20Z</dcterms:created>
  <dcterms:modified xsi:type="dcterms:W3CDTF">2022-07-28T02:59:47Z</dcterms:modified>
</cp:coreProperties>
</file>