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ing\Documents\CBE 424\membrane\"/>
    </mc:Choice>
  </mc:AlternateContent>
  <xr:revisionPtr revIDLastSave="0" documentId="13_ncr:1_{D764538E-4165-44B2-BD93-041F6753C914}" xr6:coauthVersionLast="47" xr6:coauthVersionMax="47" xr10:uidLastSave="{00000000-0000-0000-0000-000000000000}"/>
  <bookViews>
    <workbookView xWindow="-108" yWindow="-108" windowWidth="23256" windowHeight="12576" xr2:uid="{F2B3FD81-833E-4377-B0AA-A6016DDFA7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F2" i="1"/>
  <c r="Q2" i="1" s="1"/>
  <c r="V2" i="1" s="1"/>
  <c r="J17" i="1"/>
  <c r="R17" i="1" s="1"/>
  <c r="F17" i="1"/>
  <c r="Q17" i="1" s="1"/>
  <c r="C17" i="1"/>
  <c r="O17" i="1" s="1"/>
  <c r="P17" i="1" s="1"/>
  <c r="Z17" i="1" s="1"/>
  <c r="J16" i="1"/>
  <c r="F16" i="1"/>
  <c r="Q16" i="1" s="1"/>
  <c r="V16" i="1" s="1"/>
  <c r="C16" i="1"/>
  <c r="O16" i="1" s="1"/>
  <c r="P16" i="1" s="1"/>
  <c r="U16" i="1" s="1"/>
  <c r="J15" i="1"/>
  <c r="R15" i="1" s="1"/>
  <c r="F15" i="1"/>
  <c r="Q15" i="1" s="1"/>
  <c r="V15" i="1" s="1"/>
  <c r="C15" i="1"/>
  <c r="O15" i="1" s="1"/>
  <c r="P15" i="1" s="1"/>
  <c r="Z15" i="1" s="1"/>
  <c r="J14" i="1"/>
  <c r="R14" i="1" s="1"/>
  <c r="W14" i="1" s="1"/>
  <c r="F14" i="1"/>
  <c r="Q14" i="1" s="1"/>
  <c r="V14" i="1" s="1"/>
  <c r="C14" i="1"/>
  <c r="O14" i="1" s="1"/>
  <c r="P14" i="1" s="1"/>
  <c r="Z14" i="1" s="1"/>
  <c r="J13" i="1"/>
  <c r="R13" i="1" s="1"/>
  <c r="W13" i="1" s="1"/>
  <c r="F13" i="1"/>
  <c r="Q13" i="1" s="1"/>
  <c r="AA13" i="1" s="1"/>
  <c r="C13" i="1"/>
  <c r="O13" i="1" s="1"/>
  <c r="P13" i="1" s="1"/>
  <c r="Z13" i="1" s="1"/>
  <c r="J12" i="1"/>
  <c r="F12" i="1"/>
  <c r="Q12" i="1" s="1"/>
  <c r="V12" i="1" s="1"/>
  <c r="C12" i="1"/>
  <c r="O12" i="1" s="1"/>
  <c r="P12" i="1" s="1"/>
  <c r="Z12" i="1" s="1"/>
  <c r="J11" i="1"/>
  <c r="R11" i="1" s="1"/>
  <c r="W11" i="1" s="1"/>
  <c r="F11" i="1"/>
  <c r="C11" i="1"/>
  <c r="O11" i="1" s="1"/>
  <c r="P11" i="1" s="1"/>
  <c r="Z11" i="1" s="1"/>
  <c r="J10" i="1"/>
  <c r="R10" i="1" s="1"/>
  <c r="W10" i="1" s="1"/>
  <c r="F10" i="1"/>
  <c r="Q10" i="1" s="1"/>
  <c r="AA10" i="1" s="1"/>
  <c r="C10" i="1"/>
  <c r="O10" i="1" s="1"/>
  <c r="P10" i="1" s="1"/>
  <c r="Z10" i="1" s="1"/>
  <c r="J9" i="1"/>
  <c r="R9" i="1" s="1"/>
  <c r="W9" i="1" s="1"/>
  <c r="F9" i="1"/>
  <c r="Q9" i="1" s="1"/>
  <c r="C9" i="1"/>
  <c r="O9" i="1" s="1"/>
  <c r="P9" i="1" s="1"/>
  <c r="Z9" i="1" s="1"/>
  <c r="J8" i="1"/>
  <c r="R8" i="1" s="1"/>
  <c r="F8" i="1"/>
  <c r="Q8" i="1" s="1"/>
  <c r="C8" i="1"/>
  <c r="O8" i="1" s="1"/>
  <c r="P8" i="1" s="1"/>
  <c r="Z8" i="1" s="1"/>
  <c r="J7" i="1"/>
  <c r="R7" i="1" s="1"/>
  <c r="W7" i="1" s="1"/>
  <c r="F7" i="1"/>
  <c r="Q7" i="1" s="1"/>
  <c r="C7" i="1"/>
  <c r="O7" i="1" s="1"/>
  <c r="P7" i="1" s="1"/>
  <c r="Z7" i="1" s="1"/>
  <c r="J6" i="1"/>
  <c r="R6" i="1" s="1"/>
  <c r="F6" i="1"/>
  <c r="Q6" i="1" s="1"/>
  <c r="C6" i="1"/>
  <c r="O6" i="1" s="1"/>
  <c r="P6" i="1" s="1"/>
  <c r="Z6" i="1" s="1"/>
  <c r="J5" i="1"/>
  <c r="F5" i="1"/>
  <c r="Q5" i="1" s="1"/>
  <c r="C5" i="1"/>
  <c r="O5" i="1" s="1"/>
  <c r="P5" i="1" s="1"/>
  <c r="Z5" i="1" s="1"/>
  <c r="J4" i="1"/>
  <c r="F4" i="1"/>
  <c r="Q4" i="1" s="1"/>
  <c r="V4" i="1" s="1"/>
  <c r="C4" i="1"/>
  <c r="O4" i="1" s="1"/>
  <c r="P4" i="1" s="1"/>
  <c r="Z4" i="1" s="1"/>
  <c r="J3" i="1"/>
  <c r="F3" i="1"/>
  <c r="Q3" i="1" s="1"/>
  <c r="V3" i="1" s="1"/>
  <c r="C3" i="1"/>
  <c r="O3" i="1" s="1"/>
  <c r="P3" i="1" s="1"/>
  <c r="Z3" i="1" s="1"/>
  <c r="J2" i="1"/>
  <c r="R2" i="1" s="1"/>
  <c r="C2" i="1"/>
  <c r="O2" i="1" s="1"/>
  <c r="P2" i="1" s="1"/>
  <c r="U2" i="1" s="1"/>
  <c r="AE2" i="1" s="1"/>
  <c r="U10" i="1" l="1"/>
  <c r="AE16" i="1"/>
  <c r="U8" i="1"/>
  <c r="Z16" i="1"/>
  <c r="U15" i="1"/>
  <c r="AE15" i="1" s="1"/>
  <c r="U7" i="1"/>
  <c r="U14" i="1"/>
  <c r="AE14" i="1" s="1"/>
  <c r="U6" i="1"/>
  <c r="Z2" i="1"/>
  <c r="U13" i="1"/>
  <c r="U5" i="1"/>
  <c r="U12" i="1"/>
  <c r="AE12" i="1" s="1"/>
  <c r="U4" i="1"/>
  <c r="AE4" i="1" s="1"/>
  <c r="U11" i="1"/>
  <c r="U3" i="1"/>
  <c r="AE3" i="1" s="1"/>
  <c r="U17" i="1"/>
  <c r="U9" i="1"/>
  <c r="AB15" i="1"/>
  <c r="AF15" i="1" s="1"/>
  <c r="W15" i="1"/>
  <c r="X15" i="1" s="1"/>
  <c r="M3" i="1"/>
  <c r="M12" i="1"/>
  <c r="R3" i="1"/>
  <c r="AB3" i="1" s="1"/>
  <c r="AF3" i="1" s="1"/>
  <c r="X14" i="1"/>
  <c r="W3" i="1"/>
  <c r="X3" i="1" s="1"/>
  <c r="AB10" i="1"/>
  <c r="M11" i="1"/>
  <c r="R12" i="1"/>
  <c r="W12" i="1" s="1"/>
  <c r="X12" i="1" s="1"/>
  <c r="M5" i="1"/>
  <c r="Q11" i="1"/>
  <c r="AA11" i="1" s="1"/>
  <c r="M4" i="1"/>
  <c r="M10" i="1"/>
  <c r="M16" i="1"/>
  <c r="M13" i="1"/>
  <c r="M15" i="1"/>
  <c r="M14" i="1"/>
  <c r="AA9" i="1"/>
  <c r="S9" i="1"/>
  <c r="V9" i="1"/>
  <c r="AB6" i="1"/>
  <c r="AF6" i="1" s="1"/>
  <c r="W6" i="1"/>
  <c r="AA6" i="1"/>
  <c r="V6" i="1"/>
  <c r="S6" i="1"/>
  <c r="V5" i="1"/>
  <c r="AA5" i="1"/>
  <c r="S17" i="1"/>
  <c r="V17" i="1"/>
  <c r="AA17" i="1"/>
  <c r="S2" i="1"/>
  <c r="V8" i="1"/>
  <c r="AA8" i="1"/>
  <c r="S8" i="1"/>
  <c r="AB2" i="1"/>
  <c r="AF2" i="1" s="1"/>
  <c r="W2" i="1"/>
  <c r="X2" i="1" s="1"/>
  <c r="AA7" i="1"/>
  <c r="S7" i="1"/>
  <c r="V7" i="1"/>
  <c r="AB17" i="1"/>
  <c r="AF17" i="1" s="1"/>
  <c r="W17" i="1"/>
  <c r="AB8" i="1"/>
  <c r="AF8" i="1" s="1"/>
  <c r="W8" i="1"/>
  <c r="AB9" i="1"/>
  <c r="AF9" i="1" s="1"/>
  <c r="S10" i="1"/>
  <c r="AB11" i="1"/>
  <c r="AF11" i="1" s="1"/>
  <c r="AA12" i="1"/>
  <c r="AB13" i="1"/>
  <c r="AA14" i="1"/>
  <c r="M17" i="1"/>
  <c r="AA3" i="1"/>
  <c r="AC3" i="1" s="1"/>
  <c r="M6" i="1"/>
  <c r="M8" i="1"/>
  <c r="S13" i="1"/>
  <c r="AB14" i="1"/>
  <c r="AF14" i="1" s="1"/>
  <c r="AA15" i="1"/>
  <c r="AA2" i="1"/>
  <c r="M9" i="1"/>
  <c r="V10" i="1"/>
  <c r="R4" i="1"/>
  <c r="V13" i="1"/>
  <c r="S15" i="1"/>
  <c r="R16" i="1"/>
  <c r="AB7" i="1"/>
  <c r="AF7" i="1" s="1"/>
  <c r="AA4" i="1"/>
  <c r="M7" i="1"/>
  <c r="S14" i="1"/>
  <c r="AA16" i="1"/>
  <c r="R5" i="1"/>
  <c r="S5" i="1" s="1"/>
  <c r="AE8" i="1" l="1"/>
  <c r="AB12" i="1"/>
  <c r="AF12" i="1" s="1"/>
  <c r="AE5" i="1"/>
  <c r="AE6" i="1"/>
  <c r="X7" i="1"/>
  <c r="AE7" i="1"/>
  <c r="AC13" i="1"/>
  <c r="AF13" i="1"/>
  <c r="X13" i="1"/>
  <c r="AE13" i="1"/>
  <c r="AC10" i="1"/>
  <c r="AF10" i="1"/>
  <c r="AE17" i="1"/>
  <c r="X10" i="1"/>
  <c r="AE10" i="1"/>
  <c r="X9" i="1"/>
  <c r="AE9" i="1"/>
  <c r="AC15" i="1"/>
  <c r="S3" i="1"/>
  <c r="S11" i="1"/>
  <c r="AC8" i="1"/>
  <c r="X17" i="1"/>
  <c r="AC11" i="1"/>
  <c r="AC2" i="1"/>
  <c r="S12" i="1"/>
  <c r="V11" i="1"/>
  <c r="W4" i="1"/>
  <c r="X4" i="1" s="1"/>
  <c r="AB4" i="1"/>
  <c r="AC17" i="1"/>
  <c r="X8" i="1"/>
  <c r="AB5" i="1"/>
  <c r="W5" i="1"/>
  <c r="X5" i="1" s="1"/>
  <c r="AC7" i="1"/>
  <c r="AC9" i="1"/>
  <c r="AB16" i="1"/>
  <c r="W16" i="1"/>
  <c r="X16" i="1" s="1"/>
  <c r="X6" i="1"/>
  <c r="S4" i="1"/>
  <c r="S16" i="1"/>
  <c r="AC6" i="1"/>
  <c r="AC14" i="1"/>
  <c r="AC12" i="1" l="1"/>
  <c r="X11" i="1"/>
  <c r="AE11" i="1"/>
  <c r="AC5" i="1"/>
  <c r="AF5" i="1"/>
  <c r="AC16" i="1"/>
  <c r="AF16" i="1"/>
  <c r="AC4" i="1"/>
  <c r="AF4" i="1"/>
</calcChain>
</file>

<file path=xl/sharedStrings.xml><?xml version="1.0" encoding="utf-8"?>
<sst xmlns="http://schemas.openxmlformats.org/spreadsheetml/2006/main" count="46" uniqueCount="27">
  <si>
    <t>feed P (psig)</t>
  </si>
  <si>
    <t>Feed Rot (mm)</t>
  </si>
  <si>
    <t>feed flow (sccm)</t>
  </si>
  <si>
    <t>Per. P (psig)</t>
  </si>
  <si>
    <t>Per. Rot (mm)</t>
  </si>
  <si>
    <t>Per. flow (sccm)</t>
  </si>
  <si>
    <t>Per. O2%</t>
  </si>
  <si>
    <t>ret. P (psig)</t>
  </si>
  <si>
    <t>ret. Rot</t>
  </si>
  <si>
    <t>ret. flow (sccm)</t>
  </si>
  <si>
    <t>ret. O2%</t>
  </si>
  <si>
    <t>R/P</t>
  </si>
  <si>
    <t>Cp/14.7)^1/2*feed flow</t>
  </si>
  <si>
    <t>J_feed (mmol/s)</t>
  </si>
  <si>
    <t>J_per (mmol/s)</t>
  </si>
  <si>
    <t>J_ret(mmol/s)</t>
  </si>
  <si>
    <t>per+ret</t>
  </si>
  <si>
    <t>For 75 psig</t>
  </si>
  <si>
    <t>For 60 psig</t>
  </si>
  <si>
    <t>For 45 psig</t>
  </si>
  <si>
    <t>For 30 psig</t>
  </si>
  <si>
    <t>For 92 psig</t>
  </si>
  <si>
    <t>O2% recov</t>
  </si>
  <si>
    <t>N2% recov</t>
  </si>
  <si>
    <t>Cp = mCr</t>
  </si>
  <si>
    <t>Cf</t>
  </si>
  <si>
    <t>Cp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</si>
</sst>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4A12-3852-4681-AC88-82014B9F1F05}">
  <dimension ref="A1:AP21"/>
  <sheetViews>
    <sheetView tabSelected="1" zoomScale="70" zoomScaleNormal="70" workbookViewId="0">
      <selection activeCell="M3" sqref="M3"/>
    </sheetView>
  </sheetViews>
  <sheetFormatPr defaultRowHeight="14.4" x14ac:dyDescent="0.3"/>
  <cols>
    <col min="1" max="1" width="14.44140625" customWidth="1"/>
    <col min="3" max="3" width="20.21875" customWidth="1"/>
    <col min="9" max="9" width="14.88671875" customWidth="1"/>
    <col min="10" max="10" width="15.109375" customWidth="1"/>
    <col min="11" max="11" width="11.88671875" customWidth="1"/>
    <col min="17" max="17" width="14.44140625" customWidth="1"/>
    <col min="18" max="18" width="19.109375" customWidth="1"/>
    <col min="19" max="19" width="18.88671875" customWidth="1"/>
    <col min="35" max="35" width="11" customWidth="1"/>
  </cols>
  <sheetData>
    <row r="1" spans="1:32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13</v>
      </c>
      <c r="V1" t="s">
        <v>14</v>
      </c>
      <c r="W1" t="s">
        <v>15</v>
      </c>
      <c r="X1" t="s">
        <v>16</v>
      </c>
      <c r="Z1" t="s">
        <v>13</v>
      </c>
      <c r="AA1" t="s">
        <v>14</v>
      </c>
      <c r="AB1" t="s">
        <v>15</v>
      </c>
      <c r="AC1" t="s">
        <v>16</v>
      </c>
      <c r="AE1" t="s">
        <v>22</v>
      </c>
      <c r="AF1" t="s">
        <v>23</v>
      </c>
    </row>
    <row r="2" spans="1:32" x14ac:dyDescent="0.3">
      <c r="A2">
        <v>68</v>
      </c>
      <c r="B2">
        <v>19</v>
      </c>
      <c r="C2">
        <f>B2*$AO$20</f>
        <v>5396.4613010739049</v>
      </c>
      <c r="D2">
        <v>0</v>
      </c>
      <c r="E2">
        <v>94</v>
      </c>
      <c r="F2">
        <f>E2*$AJ$21</f>
        <v>4034.5135410075227</v>
      </c>
      <c r="G2">
        <v>37.700000000000003</v>
      </c>
      <c r="H2">
        <v>68</v>
      </c>
      <c r="I2">
        <v>146.5</v>
      </c>
      <c r="J2">
        <f>I2*50</f>
        <v>7325</v>
      </c>
      <c r="K2">
        <v>10</v>
      </c>
      <c r="L2" t="s">
        <v>17</v>
      </c>
      <c r="M2">
        <f>J2/F2</f>
        <v>1.8155844380115174</v>
      </c>
      <c r="O2">
        <f>((14+A2)/14.7)^(1/2)*C2</f>
        <v>12745.513162947709</v>
      </c>
      <c r="P2" s="3">
        <f>O2/22.4*(1/1000)*(1000)*1/60</f>
        <v>9.4832687224313315</v>
      </c>
      <c r="Q2">
        <f>F2/22.4*(1/1000)*(1000)*1/60</f>
        <v>3.0018701942020263</v>
      </c>
      <c r="R2">
        <f>J2/22.4*(1/1000)*(1000)*1/60</f>
        <v>5.4501488095238102</v>
      </c>
      <c r="S2" s="1">
        <f>Q2+R2</f>
        <v>8.4520190037258374</v>
      </c>
      <c r="U2" s="3">
        <f>P2*21.5/100</f>
        <v>2.038902775322736</v>
      </c>
      <c r="V2">
        <f>Q2*G2/100</f>
        <v>1.1317050632141639</v>
      </c>
      <c r="W2">
        <f>R2*(K2/100)</f>
        <v>0.54501488095238104</v>
      </c>
      <c r="X2" s="1">
        <f>V2+W2</f>
        <v>1.6767199441665448</v>
      </c>
      <c r="Z2" s="3">
        <f>78.5*P2/100</f>
        <v>7.4443659471085946</v>
      </c>
      <c r="AA2">
        <f>(100-G2)/100*Q2</f>
        <v>1.8701651309878624</v>
      </c>
      <c r="AB2">
        <f>(100-K2)*R2/100</f>
        <v>4.9051339285714288</v>
      </c>
      <c r="AC2" s="1">
        <f>AA2+AB2</f>
        <v>6.7752990595592912</v>
      </c>
      <c r="AE2">
        <f>V2/U2*100</f>
        <v>55.505592366219005</v>
      </c>
      <c r="AF2">
        <f>AB2/Z2*100</f>
        <v>65.890553519559205</v>
      </c>
    </row>
    <row r="3" spans="1:32" x14ac:dyDescent="0.3">
      <c r="A3">
        <v>65</v>
      </c>
      <c r="B3">
        <v>82</v>
      </c>
      <c r="C3">
        <f>B3*$AO$20</f>
        <v>23289.990878318957</v>
      </c>
      <c r="D3">
        <v>0</v>
      </c>
      <c r="E3">
        <v>97.5</v>
      </c>
      <c r="F3">
        <f>E3*$AJ$21</f>
        <v>4184.7347898748239</v>
      </c>
      <c r="G3">
        <v>44.2</v>
      </c>
      <c r="H3">
        <v>63</v>
      </c>
      <c r="I3">
        <v>129</v>
      </c>
      <c r="J3">
        <f>I3*400</f>
        <v>51600</v>
      </c>
      <c r="K3">
        <v>19.600000000000001</v>
      </c>
      <c r="L3" t="s">
        <v>17</v>
      </c>
      <c r="M3">
        <f t="shared" ref="M3:M17" si="0">J3/F3</f>
        <v>12.330530509328522</v>
      </c>
      <c r="O3">
        <f t="shared" ref="O3:O17" si="1">((14+A3)/14.7)^(1/2)*C3</f>
        <v>53991.351243567471</v>
      </c>
      <c r="P3" s="3">
        <f t="shared" ref="P3:P17" si="2">O3/22.4*(1/1000)*(1000)*1/60</f>
        <v>40.172136341940089</v>
      </c>
      <c r="Q3">
        <f t="shared" ref="Q3:Q17" si="3">F3/22.4*(1/1000)*(1000)*1/60</f>
        <v>3.1136419567521019</v>
      </c>
      <c r="R3">
        <f t="shared" ref="R3:R17" si="4">J3/22.4*(1/1000)*(1000)*1/60</f>
        <v>38.392857142857146</v>
      </c>
      <c r="S3" s="1">
        <f>Q3+R3</f>
        <v>41.50649909960925</v>
      </c>
      <c r="U3" s="3">
        <f t="shared" ref="U3:U17" si="5">P3*21.5/100</f>
        <v>8.6370093135171189</v>
      </c>
      <c r="V3">
        <f t="shared" ref="V3:V17" si="6">Q3*G3/100</f>
        <v>1.3762297448844292</v>
      </c>
      <c r="W3">
        <f t="shared" ref="W3:W17" si="7">R3*(K3/100)</f>
        <v>7.5250000000000012</v>
      </c>
      <c r="X3" s="1">
        <f t="shared" ref="X3:X17" si="8">V3+W3</f>
        <v>8.9012297448844304</v>
      </c>
      <c r="Z3" s="3">
        <f t="shared" ref="Z3:Z17" si="9">78.5*P3/100</f>
        <v>31.53512702842297</v>
      </c>
      <c r="AA3">
        <f t="shared" ref="AA3:AA17" si="10">(100-G3)/100*Q3</f>
        <v>1.7374122118676727</v>
      </c>
      <c r="AB3">
        <f t="shared" ref="AB3:AB17" si="11">(100-K3)*R3/100</f>
        <v>30.867857142857147</v>
      </c>
      <c r="AC3" s="1">
        <f t="shared" ref="AC3:AC17" si="12">AA3+AB3</f>
        <v>32.605269354724818</v>
      </c>
      <c r="AE3">
        <f t="shared" ref="AE3:AE17" si="13">V3/U3*100</f>
        <v>15.934100507806537</v>
      </c>
      <c r="AF3">
        <f t="shared" ref="AF3:AF17" si="14">AB3/Z3*100</f>
        <v>97.884042499767304</v>
      </c>
    </row>
    <row r="4" spans="1:32" x14ac:dyDescent="0.3">
      <c r="A4">
        <v>50</v>
      </c>
      <c r="B4">
        <v>74</v>
      </c>
      <c r="C4">
        <f>B4*$AO$20</f>
        <v>21017.796646287839</v>
      </c>
      <c r="D4">
        <v>0</v>
      </c>
      <c r="E4">
        <v>73</v>
      </c>
      <c r="F4">
        <f>E4*$AJ$21</f>
        <v>3133.1860478037142</v>
      </c>
      <c r="G4">
        <v>42</v>
      </c>
      <c r="H4">
        <v>49</v>
      </c>
      <c r="I4">
        <v>107</v>
      </c>
      <c r="J4">
        <f t="shared" ref="J4:J17" si="15">I4*400</f>
        <v>42800</v>
      </c>
      <c r="K4">
        <v>19.8</v>
      </c>
      <c r="L4" t="s">
        <v>18</v>
      </c>
      <c r="M4">
        <f t="shared" si="0"/>
        <v>13.660216580500139</v>
      </c>
      <c r="O4">
        <f t="shared" si="1"/>
        <v>43854.938408488684</v>
      </c>
      <c r="P4" s="3">
        <f t="shared" si="2"/>
        <v>32.63016250631599</v>
      </c>
      <c r="Q4">
        <f t="shared" si="3"/>
        <v>2.3312396189015732</v>
      </c>
      <c r="R4">
        <f t="shared" si="4"/>
        <v>31.845238095238095</v>
      </c>
      <c r="S4" s="1">
        <f t="shared" ref="S4:S17" si="16">Q4+R4</f>
        <v>34.176477714139665</v>
      </c>
      <c r="U4" s="3">
        <f t="shared" si="5"/>
        <v>7.0154849388579388</v>
      </c>
      <c r="V4">
        <f t="shared" si="6"/>
        <v>0.97912063993866072</v>
      </c>
      <c r="W4">
        <f t="shared" si="7"/>
        <v>6.3053571428571429</v>
      </c>
      <c r="X4" s="1">
        <f t="shared" si="8"/>
        <v>7.284477782795804</v>
      </c>
      <c r="Z4" s="3">
        <f t="shared" si="9"/>
        <v>25.614677567458052</v>
      </c>
      <c r="AA4">
        <f t="shared" si="10"/>
        <v>1.3521189789629124</v>
      </c>
      <c r="AB4">
        <f t="shared" si="11"/>
        <v>25.539880952380955</v>
      </c>
      <c r="AC4" s="1">
        <f t="shared" si="12"/>
        <v>26.891999931343868</v>
      </c>
      <c r="AE4">
        <f t="shared" si="13"/>
        <v>13.956563922123582</v>
      </c>
      <c r="AF4">
        <f t="shared" si="14"/>
        <v>99.707993142290718</v>
      </c>
    </row>
    <row r="5" spans="1:32" x14ac:dyDescent="0.3">
      <c r="A5">
        <v>37</v>
      </c>
      <c r="B5">
        <v>66</v>
      </c>
      <c r="C5">
        <f>B5*$AO$20</f>
        <v>18745.602414256722</v>
      </c>
      <c r="D5">
        <v>0</v>
      </c>
      <c r="E5">
        <v>51</v>
      </c>
      <c r="F5">
        <f>E5*$AJ$21</f>
        <v>2188.938197780677</v>
      </c>
      <c r="G5">
        <v>39.299999999999997</v>
      </c>
      <c r="H5">
        <v>35</v>
      </c>
      <c r="I5">
        <v>86</v>
      </c>
      <c r="J5">
        <f t="shared" si="15"/>
        <v>34400</v>
      </c>
      <c r="K5">
        <v>20.2</v>
      </c>
      <c r="L5" t="s">
        <v>19</v>
      </c>
      <c r="M5">
        <f t="shared" si="0"/>
        <v>15.715382021693216</v>
      </c>
      <c r="O5">
        <f t="shared" si="1"/>
        <v>34916.107527427142</v>
      </c>
      <c r="P5" s="3">
        <f t="shared" si="2"/>
        <v>25.979246672192815</v>
      </c>
      <c r="Q5">
        <f t="shared" si="3"/>
        <v>1.628674254301099</v>
      </c>
      <c r="R5">
        <f t="shared" si="4"/>
        <v>25.595238095238095</v>
      </c>
      <c r="S5" s="1">
        <f t="shared" si="16"/>
        <v>27.223912349539194</v>
      </c>
      <c r="U5" s="3">
        <f t="shared" si="5"/>
        <v>5.5855380345214556</v>
      </c>
      <c r="V5">
        <f t="shared" si="6"/>
        <v>0.64006898194033179</v>
      </c>
      <c r="W5">
        <f t="shared" si="7"/>
        <v>5.1702380952380951</v>
      </c>
      <c r="X5" s="1">
        <f t="shared" si="8"/>
        <v>5.8103070771784271</v>
      </c>
      <c r="Z5" s="3">
        <f t="shared" si="9"/>
        <v>20.393708637671359</v>
      </c>
      <c r="AA5">
        <f t="shared" si="10"/>
        <v>0.98860527236076712</v>
      </c>
      <c r="AB5">
        <f t="shared" si="11"/>
        <v>20.425000000000001</v>
      </c>
      <c r="AC5" s="1">
        <f t="shared" si="12"/>
        <v>21.413605272360769</v>
      </c>
      <c r="AE5">
        <f t="shared" si="13"/>
        <v>11.459397071228969</v>
      </c>
      <c r="AF5">
        <f t="shared" si="14"/>
        <v>100.15343635081086</v>
      </c>
    </row>
    <row r="6" spans="1:32" x14ac:dyDescent="0.3">
      <c r="A6">
        <v>23</v>
      </c>
      <c r="B6">
        <v>57</v>
      </c>
      <c r="C6">
        <f>B6*$AO$20</f>
        <v>16189.383903221715</v>
      </c>
      <c r="D6">
        <v>0</v>
      </c>
      <c r="E6">
        <v>31</v>
      </c>
      <c r="F6">
        <f>E6*$AJ$21</f>
        <v>1330.5310613960978</v>
      </c>
      <c r="G6">
        <v>35.6</v>
      </c>
      <c r="H6">
        <v>22</v>
      </c>
      <c r="I6">
        <v>63</v>
      </c>
      <c r="J6">
        <f t="shared" si="15"/>
        <v>25200</v>
      </c>
      <c r="K6">
        <v>20.9</v>
      </c>
      <c r="L6" t="s">
        <v>20</v>
      </c>
      <c r="M6">
        <f t="shared" si="0"/>
        <v>18.939805864853827</v>
      </c>
      <c r="O6">
        <f t="shared" si="1"/>
        <v>25684.582835848647</v>
      </c>
      <c r="P6" s="3">
        <f t="shared" si="2"/>
        <v>19.11055270524453</v>
      </c>
      <c r="Q6">
        <f t="shared" si="3"/>
        <v>0.98997846830066805</v>
      </c>
      <c r="R6">
        <f t="shared" si="4"/>
        <v>18.75</v>
      </c>
      <c r="S6" s="1">
        <f t="shared" si="16"/>
        <v>19.739978468300666</v>
      </c>
      <c r="U6" s="3">
        <f t="shared" si="5"/>
        <v>4.1087688316275743</v>
      </c>
      <c r="V6">
        <f t="shared" si="6"/>
        <v>0.35243233471503788</v>
      </c>
      <c r="W6">
        <f t="shared" si="7"/>
        <v>3.9187499999999997</v>
      </c>
      <c r="X6" s="1">
        <f t="shared" si="8"/>
        <v>4.2711823347150375</v>
      </c>
      <c r="Z6" s="3">
        <f t="shared" si="9"/>
        <v>15.001783873616954</v>
      </c>
      <c r="AA6">
        <f t="shared" si="10"/>
        <v>0.63754613358563028</v>
      </c>
      <c r="AB6">
        <f t="shared" si="11"/>
        <v>14.831250000000001</v>
      </c>
      <c r="AC6" s="1">
        <f t="shared" si="12"/>
        <v>15.468796133585631</v>
      </c>
      <c r="AE6">
        <f t="shared" si="13"/>
        <v>8.577565425491013</v>
      </c>
      <c r="AF6">
        <f t="shared" si="14"/>
        <v>98.86324269797764</v>
      </c>
    </row>
    <row r="7" spans="1:32" x14ac:dyDescent="0.3">
      <c r="A7">
        <v>83</v>
      </c>
      <c r="B7">
        <v>85</v>
      </c>
      <c r="C7">
        <f>B7*$AO$20</f>
        <v>24142.063715330627</v>
      </c>
      <c r="D7">
        <v>0</v>
      </c>
      <c r="E7">
        <v>130</v>
      </c>
      <c r="F7">
        <f>E7*$AJ$21</f>
        <v>5579.646386499765</v>
      </c>
      <c r="G7">
        <v>47.3</v>
      </c>
      <c r="H7">
        <v>81</v>
      </c>
      <c r="I7">
        <v>140</v>
      </c>
      <c r="J7">
        <f t="shared" si="15"/>
        <v>56000</v>
      </c>
      <c r="K7">
        <v>19.2</v>
      </c>
      <c r="L7" t="s">
        <v>21</v>
      </c>
      <c r="M7">
        <f t="shared" si="0"/>
        <v>10.036478321546472</v>
      </c>
      <c r="O7">
        <f t="shared" si="1"/>
        <v>62015.691629724948</v>
      </c>
      <c r="P7" s="3">
        <f t="shared" si="2"/>
        <v>46.142627700688216</v>
      </c>
      <c r="Q7">
        <f t="shared" si="3"/>
        <v>4.1515226090028019</v>
      </c>
      <c r="R7">
        <f t="shared" si="4"/>
        <v>41.666666666666664</v>
      </c>
      <c r="S7" s="1">
        <f t="shared" si="16"/>
        <v>45.818189275669468</v>
      </c>
      <c r="U7" s="3">
        <f t="shared" si="5"/>
        <v>9.9206649556479665</v>
      </c>
      <c r="V7">
        <f t="shared" si="6"/>
        <v>1.963670194058325</v>
      </c>
      <c r="W7">
        <f t="shared" si="7"/>
        <v>8</v>
      </c>
      <c r="X7" s="1">
        <f t="shared" si="8"/>
        <v>9.9636701940583254</v>
      </c>
      <c r="Z7" s="3">
        <f t="shared" si="9"/>
        <v>36.221962745040251</v>
      </c>
      <c r="AA7">
        <f t="shared" si="10"/>
        <v>2.1878524149444769</v>
      </c>
      <c r="AB7">
        <f t="shared" si="11"/>
        <v>33.666666666666664</v>
      </c>
      <c r="AC7" s="1">
        <f t="shared" si="12"/>
        <v>35.854519081611144</v>
      </c>
      <c r="AE7">
        <f t="shared" si="13"/>
        <v>19.793735629993041</v>
      </c>
      <c r="AF7">
        <f t="shared" si="14"/>
        <v>92.945451088998553</v>
      </c>
    </row>
    <row r="8" spans="1:32" x14ac:dyDescent="0.3">
      <c r="A8">
        <v>64</v>
      </c>
      <c r="B8">
        <v>94</v>
      </c>
      <c r="C8">
        <f>B8*$AO$20</f>
        <v>26698.282226365634</v>
      </c>
      <c r="D8">
        <v>0</v>
      </c>
      <c r="E8">
        <v>95</v>
      </c>
      <c r="F8">
        <f>E8*$AJ$21</f>
        <v>4077.4338978267515</v>
      </c>
      <c r="G8">
        <v>44.6</v>
      </c>
      <c r="H8">
        <v>61.5</v>
      </c>
      <c r="I8">
        <v>145</v>
      </c>
      <c r="J8">
        <f t="shared" si="15"/>
        <v>58000</v>
      </c>
      <c r="K8">
        <v>20</v>
      </c>
      <c r="L8" t="s">
        <v>17</v>
      </c>
      <c r="M8">
        <f t="shared" si="0"/>
        <v>14.224632809109098</v>
      </c>
      <c r="O8">
        <f t="shared" si="1"/>
        <v>61499.552213079369</v>
      </c>
      <c r="P8" s="3">
        <f t="shared" si="2"/>
        <v>45.758595396636444</v>
      </c>
      <c r="Q8">
        <f t="shared" si="3"/>
        <v>3.0338049835020473</v>
      </c>
      <c r="R8">
        <f t="shared" si="4"/>
        <v>43.154761904761912</v>
      </c>
      <c r="S8" s="1">
        <f t="shared" si="16"/>
        <v>46.188566888263956</v>
      </c>
      <c r="U8" s="3">
        <f t="shared" si="5"/>
        <v>9.8380980102768358</v>
      </c>
      <c r="V8">
        <f t="shared" si="6"/>
        <v>1.3530770226419131</v>
      </c>
      <c r="W8">
        <f t="shared" si="7"/>
        <v>8.6309523809523832</v>
      </c>
      <c r="X8" s="1">
        <f t="shared" si="8"/>
        <v>9.9840294035942954</v>
      </c>
      <c r="Z8" s="3">
        <f t="shared" si="9"/>
        <v>35.920497386359607</v>
      </c>
      <c r="AA8">
        <f t="shared" si="10"/>
        <v>1.680727960860134</v>
      </c>
      <c r="AB8">
        <f t="shared" si="11"/>
        <v>34.523809523809533</v>
      </c>
      <c r="AC8" s="1">
        <f t="shared" si="12"/>
        <v>36.204537484669665</v>
      </c>
      <c r="AE8">
        <f t="shared" si="13"/>
        <v>13.753441175606246</v>
      </c>
      <c r="AF8">
        <f t="shared" si="14"/>
        <v>96.11172460245372</v>
      </c>
    </row>
    <row r="9" spans="1:32" x14ac:dyDescent="0.3">
      <c r="A9">
        <v>50</v>
      </c>
      <c r="B9">
        <v>89</v>
      </c>
      <c r="C9">
        <f>B9*$AO$20</f>
        <v>25278.160831346184</v>
      </c>
      <c r="D9">
        <v>0</v>
      </c>
      <c r="E9">
        <v>72</v>
      </c>
      <c r="F9">
        <f>E9*$AJ$21</f>
        <v>3090.2656909844854</v>
      </c>
      <c r="G9">
        <v>42.5</v>
      </c>
      <c r="H9">
        <v>48</v>
      </c>
      <c r="I9">
        <v>122</v>
      </c>
      <c r="J9">
        <f t="shared" si="15"/>
        <v>48800</v>
      </c>
      <c r="K9">
        <v>20.2</v>
      </c>
      <c r="L9" t="s">
        <v>18</v>
      </c>
      <c r="M9">
        <f t="shared" si="0"/>
        <v>15.791522438464984</v>
      </c>
      <c r="O9">
        <f t="shared" si="1"/>
        <v>52744.452950749903</v>
      </c>
      <c r="P9" s="3">
        <f t="shared" si="2"/>
        <v>39.244384635974633</v>
      </c>
      <c r="Q9">
        <f t="shared" si="3"/>
        <v>2.2993048296015517</v>
      </c>
      <c r="R9">
        <f t="shared" si="4"/>
        <v>36.309523809523817</v>
      </c>
      <c r="S9" s="1">
        <f t="shared" si="16"/>
        <v>38.60882863912537</v>
      </c>
      <c r="U9" s="3">
        <f t="shared" si="5"/>
        <v>8.4375426967345462</v>
      </c>
      <c r="V9">
        <f t="shared" si="6"/>
        <v>0.97720455258065952</v>
      </c>
      <c r="W9">
        <f t="shared" si="7"/>
        <v>7.3345238095238106</v>
      </c>
      <c r="X9" s="1">
        <f t="shared" si="8"/>
        <v>8.3117283621044695</v>
      </c>
      <c r="Z9" s="3">
        <f t="shared" si="9"/>
        <v>30.806841939240091</v>
      </c>
      <c r="AA9">
        <f t="shared" si="10"/>
        <v>1.3221002770208921</v>
      </c>
      <c r="AB9">
        <f t="shared" si="11"/>
        <v>28.975000000000005</v>
      </c>
      <c r="AC9" s="1">
        <f t="shared" si="12"/>
        <v>30.297100277020895</v>
      </c>
      <c r="AE9">
        <f t="shared" si="13"/>
        <v>11.581624979022058</v>
      </c>
      <c r="AF9">
        <f t="shared" si="14"/>
        <v>94.053782134329111</v>
      </c>
    </row>
    <row r="10" spans="1:32" x14ac:dyDescent="0.3">
      <c r="A10">
        <v>36</v>
      </c>
      <c r="B10">
        <v>78</v>
      </c>
      <c r="C10">
        <f>B10*$AO$20</f>
        <v>22153.893762303396</v>
      </c>
      <c r="D10">
        <v>0</v>
      </c>
      <c r="E10">
        <v>50.5</v>
      </c>
      <c r="F10">
        <f>E10*$AJ$21</f>
        <v>2167.4780193710626</v>
      </c>
      <c r="G10">
        <v>39.700000000000003</v>
      </c>
      <c r="H10">
        <v>35</v>
      </c>
      <c r="I10">
        <v>99</v>
      </c>
      <c r="J10">
        <f t="shared" si="15"/>
        <v>39600</v>
      </c>
      <c r="K10">
        <v>20.5</v>
      </c>
      <c r="L10" t="s">
        <v>19</v>
      </c>
      <c r="M10">
        <f t="shared" si="0"/>
        <v>18.270081470764229</v>
      </c>
      <c r="O10">
        <f t="shared" si="1"/>
        <v>40857.934092880678</v>
      </c>
      <c r="P10" s="3">
        <f t="shared" si="2"/>
        <v>30.400248581012413</v>
      </c>
      <c r="Q10">
        <f t="shared" si="3"/>
        <v>1.6127068596510883</v>
      </c>
      <c r="R10">
        <f t="shared" si="4"/>
        <v>29.464285714285719</v>
      </c>
      <c r="S10" s="1">
        <f t="shared" si="16"/>
        <v>31.076992573936806</v>
      </c>
      <c r="U10" s="3">
        <f t="shared" si="5"/>
        <v>6.5360534449176688</v>
      </c>
      <c r="V10">
        <f t="shared" si="6"/>
        <v>0.64024462328148202</v>
      </c>
      <c r="W10">
        <f t="shared" si="7"/>
        <v>6.0401785714285721</v>
      </c>
      <c r="X10" s="1">
        <f t="shared" si="8"/>
        <v>6.6804231947100536</v>
      </c>
      <c r="Z10" s="3">
        <f t="shared" si="9"/>
        <v>23.864195136094747</v>
      </c>
      <c r="AA10">
        <f t="shared" si="10"/>
        <v>0.97246223636960616</v>
      </c>
      <c r="AB10">
        <f t="shared" si="11"/>
        <v>23.424107142857146</v>
      </c>
      <c r="AC10" s="1">
        <f t="shared" si="12"/>
        <v>24.396569379226751</v>
      </c>
      <c r="AE10">
        <f t="shared" si="13"/>
        <v>9.7955842723306681</v>
      </c>
      <c r="AF10">
        <f t="shared" si="14"/>
        <v>98.155864923464506</v>
      </c>
    </row>
    <row r="11" spans="1:32" x14ac:dyDescent="0.3">
      <c r="A11">
        <v>22</v>
      </c>
      <c r="B11">
        <v>60.5</v>
      </c>
      <c r="C11">
        <f>B11*$AO$20</f>
        <v>17183.468879735326</v>
      </c>
      <c r="D11">
        <v>0</v>
      </c>
      <c r="E11">
        <v>29.5</v>
      </c>
      <c r="F11">
        <f>E11*$AJ$21</f>
        <v>1266.1505261672544</v>
      </c>
      <c r="G11">
        <v>35.5</v>
      </c>
      <c r="H11">
        <v>20</v>
      </c>
      <c r="I11">
        <v>71</v>
      </c>
      <c r="J11">
        <f t="shared" si="15"/>
        <v>28400</v>
      </c>
      <c r="K11">
        <v>21</v>
      </c>
      <c r="L11" t="s">
        <v>20</v>
      </c>
      <c r="M11">
        <f t="shared" si="0"/>
        <v>22.430192471640179</v>
      </c>
      <c r="O11">
        <f t="shared" si="1"/>
        <v>26890.781490340185</v>
      </c>
      <c r="P11" s="3">
        <f t="shared" si="2"/>
        <v>20.0080219422174</v>
      </c>
      <c r="Q11">
        <f t="shared" si="3"/>
        <v>0.94207628435063573</v>
      </c>
      <c r="R11">
        <f t="shared" si="4"/>
        <v>21.130952380952387</v>
      </c>
      <c r="S11" s="1">
        <f t="shared" si="16"/>
        <v>22.073028665303024</v>
      </c>
      <c r="U11" s="3">
        <f t="shared" si="5"/>
        <v>4.3017247175767412</v>
      </c>
      <c r="V11">
        <f t="shared" si="6"/>
        <v>0.33443708094447566</v>
      </c>
      <c r="W11">
        <f t="shared" si="7"/>
        <v>4.4375000000000009</v>
      </c>
      <c r="X11" s="1">
        <f t="shared" si="8"/>
        <v>4.7719370809444763</v>
      </c>
      <c r="Z11" s="3">
        <f t="shared" si="9"/>
        <v>15.706297224640659</v>
      </c>
      <c r="AA11">
        <f t="shared" si="10"/>
        <v>0.60763920340616007</v>
      </c>
      <c r="AB11">
        <f t="shared" si="11"/>
        <v>16.693452380952387</v>
      </c>
      <c r="AC11" s="1">
        <f t="shared" si="12"/>
        <v>17.301091584358545</v>
      </c>
      <c r="AE11">
        <f t="shared" si="13"/>
        <v>7.7744882088334011</v>
      </c>
      <c r="AF11">
        <f t="shared" si="14"/>
        <v>106.2850915285306</v>
      </c>
    </row>
    <row r="12" spans="1:32" x14ac:dyDescent="0.3">
      <c r="A12">
        <v>81</v>
      </c>
      <c r="B12">
        <v>90</v>
      </c>
      <c r="C12">
        <f>B12*$AO$20</f>
        <v>25562.185110350074</v>
      </c>
      <c r="E12">
        <v>129</v>
      </c>
      <c r="F12">
        <f>E12*$AJ$21</f>
        <v>5536.7260296805362</v>
      </c>
      <c r="G12">
        <v>47</v>
      </c>
      <c r="H12">
        <v>80</v>
      </c>
      <c r="I12">
        <v>144</v>
      </c>
      <c r="J12">
        <f t="shared" si="15"/>
        <v>57600</v>
      </c>
      <c r="K12">
        <v>19.2</v>
      </c>
      <c r="L12" t="s">
        <v>21</v>
      </c>
      <c r="M12">
        <f t="shared" si="0"/>
        <v>10.403259921337208</v>
      </c>
      <c r="O12">
        <f t="shared" si="1"/>
        <v>64983.202551456518</v>
      </c>
      <c r="P12" s="3">
        <f t="shared" si="2"/>
        <v>48.35059713650039</v>
      </c>
      <c r="Q12">
        <f t="shared" si="3"/>
        <v>4.1195878197027804</v>
      </c>
      <c r="R12">
        <f t="shared" si="4"/>
        <v>42.857142857142861</v>
      </c>
      <c r="S12" s="1">
        <f t="shared" si="16"/>
        <v>46.976730676845641</v>
      </c>
      <c r="U12" s="3">
        <f t="shared" si="5"/>
        <v>10.395378384347584</v>
      </c>
      <c r="V12">
        <f t="shared" si="6"/>
        <v>1.9362062752603069</v>
      </c>
      <c r="W12">
        <f t="shared" si="7"/>
        <v>8.2285714285714295</v>
      </c>
      <c r="X12" s="1">
        <f t="shared" si="8"/>
        <v>10.164777703831737</v>
      </c>
      <c r="Z12" s="3">
        <f t="shared" si="9"/>
        <v>37.955218752152803</v>
      </c>
      <c r="AA12">
        <f t="shared" si="10"/>
        <v>2.1833815444424736</v>
      </c>
      <c r="AB12">
        <f t="shared" si="11"/>
        <v>34.628571428571433</v>
      </c>
      <c r="AC12" s="1">
        <f t="shared" si="12"/>
        <v>36.811952973013909</v>
      </c>
      <c r="AE12">
        <f t="shared" si="13"/>
        <v>18.625645009475271</v>
      </c>
      <c r="AF12">
        <f t="shared" si="14"/>
        <v>91.235336185771075</v>
      </c>
    </row>
    <row r="13" spans="1:32" x14ac:dyDescent="0.3">
      <c r="A13">
        <v>65</v>
      </c>
      <c r="B13">
        <v>82.5</v>
      </c>
      <c r="C13">
        <f>B13*$AO$20</f>
        <v>23432.003017820902</v>
      </c>
      <c r="D13">
        <v>0</v>
      </c>
      <c r="E13">
        <v>96</v>
      </c>
      <c r="F13">
        <f>E13*$AJ$21</f>
        <v>4120.3542546459803</v>
      </c>
      <c r="G13">
        <v>44.3</v>
      </c>
      <c r="H13">
        <v>63</v>
      </c>
      <c r="I13">
        <v>122</v>
      </c>
      <c r="J13">
        <f t="shared" si="15"/>
        <v>48800</v>
      </c>
      <c r="K13">
        <v>19.3</v>
      </c>
      <c r="L13" t="s">
        <v>17</v>
      </c>
      <c r="M13">
        <f t="shared" si="0"/>
        <v>11.843641828848739</v>
      </c>
      <c r="O13">
        <f t="shared" si="1"/>
        <v>54320.56679993069</v>
      </c>
      <c r="P13" s="3">
        <f t="shared" si="2"/>
        <v>40.417088392805574</v>
      </c>
      <c r="Q13">
        <f t="shared" si="3"/>
        <v>3.0657397728020688</v>
      </c>
      <c r="R13">
        <f t="shared" si="4"/>
        <v>36.309523809523817</v>
      </c>
      <c r="S13" s="1">
        <f t="shared" si="16"/>
        <v>39.375263582325886</v>
      </c>
      <c r="U13" s="3">
        <f t="shared" si="5"/>
        <v>8.6896740044531988</v>
      </c>
      <c r="V13">
        <f t="shared" si="6"/>
        <v>1.3581227193513163</v>
      </c>
      <c r="W13">
        <f t="shared" si="7"/>
        <v>7.0077380952380972</v>
      </c>
      <c r="X13" s="1">
        <f t="shared" si="8"/>
        <v>8.3658608145894142</v>
      </c>
      <c r="Z13" s="3">
        <f t="shared" si="9"/>
        <v>31.727414388352376</v>
      </c>
      <c r="AA13">
        <f t="shared" si="10"/>
        <v>1.7076170534507524</v>
      </c>
      <c r="AB13">
        <f t="shared" si="11"/>
        <v>29.301785714285721</v>
      </c>
      <c r="AC13" s="1">
        <f t="shared" si="12"/>
        <v>31.009402767736475</v>
      </c>
      <c r="AE13">
        <f t="shared" si="13"/>
        <v>15.629156153099864</v>
      </c>
      <c r="AF13">
        <f t="shared" si="14"/>
        <v>92.354786165754689</v>
      </c>
    </row>
    <row r="14" spans="1:32" x14ac:dyDescent="0.3">
      <c r="A14">
        <v>52</v>
      </c>
      <c r="B14">
        <v>76</v>
      </c>
      <c r="C14">
        <f>B14*$AO$20</f>
        <v>21585.84520429562</v>
      </c>
      <c r="D14">
        <v>0</v>
      </c>
      <c r="E14">
        <v>77</v>
      </c>
      <c r="F14">
        <f>E14*$AJ$21</f>
        <v>3304.8674750806304</v>
      </c>
      <c r="G14">
        <v>42.4</v>
      </c>
      <c r="H14">
        <v>50</v>
      </c>
      <c r="I14">
        <v>105</v>
      </c>
      <c r="J14">
        <f t="shared" si="15"/>
        <v>42000</v>
      </c>
      <c r="K14">
        <v>19.7</v>
      </c>
      <c r="L14" t="s">
        <v>18</v>
      </c>
      <c r="M14">
        <f t="shared" si="0"/>
        <v>12.708527744815337</v>
      </c>
      <c r="O14">
        <f t="shared" si="1"/>
        <v>45738.546441936669</v>
      </c>
      <c r="P14" s="3">
        <f t="shared" si="2"/>
        <v>34.031656578821931</v>
      </c>
      <c r="Q14">
        <f t="shared" si="3"/>
        <v>2.4589787761016595</v>
      </c>
      <c r="R14">
        <f t="shared" si="4"/>
        <v>31.250000000000004</v>
      </c>
      <c r="S14" s="1">
        <f t="shared" si="16"/>
        <v>33.708978776101659</v>
      </c>
      <c r="U14" s="3">
        <f t="shared" si="5"/>
        <v>7.3168061644467146</v>
      </c>
      <c r="V14">
        <f t="shared" si="6"/>
        <v>1.0426070010671036</v>
      </c>
      <c r="W14">
        <f t="shared" si="7"/>
        <v>6.15625</v>
      </c>
      <c r="X14" s="1">
        <f t="shared" si="8"/>
        <v>7.198857001067104</v>
      </c>
      <c r="Z14" s="3">
        <f t="shared" si="9"/>
        <v>26.714850414375213</v>
      </c>
      <c r="AA14">
        <f t="shared" si="10"/>
        <v>1.4163717750345561</v>
      </c>
      <c r="AB14">
        <f t="shared" si="11"/>
        <v>25.09375</v>
      </c>
      <c r="AC14" s="1">
        <f t="shared" si="12"/>
        <v>26.510121775034555</v>
      </c>
      <c r="AE14">
        <f t="shared" si="13"/>
        <v>14.249482323766655</v>
      </c>
      <c r="AF14">
        <f t="shared" si="14"/>
        <v>93.931837950689399</v>
      </c>
    </row>
    <row r="15" spans="1:32" x14ac:dyDescent="0.3">
      <c r="A15">
        <v>37</v>
      </c>
      <c r="B15">
        <v>66</v>
      </c>
      <c r="C15">
        <f>B15*$AO$20</f>
        <v>18745.602414256722</v>
      </c>
      <c r="D15">
        <v>0</v>
      </c>
      <c r="E15">
        <v>51</v>
      </c>
      <c r="F15">
        <f>E15*$AJ$21</f>
        <v>2188.938197780677</v>
      </c>
      <c r="G15">
        <v>39.5</v>
      </c>
      <c r="H15">
        <v>35</v>
      </c>
      <c r="I15">
        <v>82</v>
      </c>
      <c r="J15">
        <f t="shared" si="15"/>
        <v>32800</v>
      </c>
      <c r="K15">
        <v>20.2</v>
      </c>
      <c r="L15" t="s">
        <v>19</v>
      </c>
      <c r="M15">
        <f t="shared" si="0"/>
        <v>14.98443402068423</v>
      </c>
      <c r="O15">
        <f t="shared" si="1"/>
        <v>34916.107527427142</v>
      </c>
      <c r="P15" s="3">
        <f t="shared" si="2"/>
        <v>25.979246672192815</v>
      </c>
      <c r="Q15">
        <f t="shared" si="3"/>
        <v>1.628674254301099</v>
      </c>
      <c r="R15">
        <f t="shared" si="4"/>
        <v>24.404761904761909</v>
      </c>
      <c r="S15" s="1">
        <f t="shared" si="16"/>
        <v>26.033436159063008</v>
      </c>
      <c r="U15" s="3">
        <f t="shared" si="5"/>
        <v>5.5855380345214556</v>
      </c>
      <c r="V15">
        <f t="shared" si="6"/>
        <v>0.64332633044893417</v>
      </c>
      <c r="W15">
        <f t="shared" si="7"/>
        <v>4.9297619047619055</v>
      </c>
      <c r="X15" s="1">
        <f t="shared" si="8"/>
        <v>5.5730882352108395</v>
      </c>
      <c r="Z15" s="3">
        <f t="shared" si="9"/>
        <v>20.393708637671359</v>
      </c>
      <c r="AA15">
        <f t="shared" si="10"/>
        <v>0.98534792385216485</v>
      </c>
      <c r="AB15">
        <f t="shared" si="11"/>
        <v>19.475000000000001</v>
      </c>
      <c r="AC15" s="1">
        <f t="shared" si="12"/>
        <v>20.460347923852165</v>
      </c>
      <c r="AE15">
        <f t="shared" si="13"/>
        <v>11.517714613576194</v>
      </c>
      <c r="AF15">
        <f t="shared" si="14"/>
        <v>95.49513698565687</v>
      </c>
    </row>
    <row r="16" spans="1:32" x14ac:dyDescent="0.3">
      <c r="A16">
        <v>22</v>
      </c>
      <c r="B16">
        <v>54</v>
      </c>
      <c r="C16">
        <f>B16*$AO$20</f>
        <v>15337.311066210044</v>
      </c>
      <c r="D16">
        <v>0</v>
      </c>
      <c r="E16">
        <v>29.2</v>
      </c>
      <c r="F16">
        <f>E16*$AJ$21</f>
        <v>1253.2744191214856</v>
      </c>
      <c r="G16">
        <v>35.299999999999997</v>
      </c>
      <c r="H16">
        <v>20</v>
      </c>
      <c r="I16">
        <v>59.5</v>
      </c>
      <c r="J16">
        <f t="shared" si="15"/>
        <v>23800</v>
      </c>
      <c r="K16">
        <v>20.9</v>
      </c>
      <c r="L16" t="s">
        <v>20</v>
      </c>
      <c r="M16">
        <f t="shared" si="0"/>
        <v>18.990254358405569</v>
      </c>
      <c r="O16">
        <f t="shared" si="1"/>
        <v>24001.689264105291</v>
      </c>
      <c r="P16" s="3">
        <f t="shared" si="2"/>
        <v>17.858399750078341</v>
      </c>
      <c r="Q16">
        <f t="shared" si="3"/>
        <v>0.9324958475606292</v>
      </c>
      <c r="R16">
        <f t="shared" si="4"/>
        <v>17.708333333333332</v>
      </c>
      <c r="S16" s="1">
        <f t="shared" si="16"/>
        <v>18.640829180893963</v>
      </c>
      <c r="U16" s="3">
        <f t="shared" si="5"/>
        <v>3.8395559462668434</v>
      </c>
      <c r="V16">
        <f t="shared" si="6"/>
        <v>0.32917103418890209</v>
      </c>
      <c r="W16">
        <f t="shared" si="7"/>
        <v>3.7010416666666663</v>
      </c>
      <c r="X16" s="1">
        <f t="shared" si="8"/>
        <v>4.0302127008555688</v>
      </c>
      <c r="Z16" s="3">
        <f t="shared" si="9"/>
        <v>14.0188438038115</v>
      </c>
      <c r="AA16">
        <f t="shared" si="10"/>
        <v>0.60332481337172716</v>
      </c>
      <c r="AB16">
        <f t="shared" si="11"/>
        <v>14.007291666666665</v>
      </c>
      <c r="AC16" s="1">
        <f t="shared" si="12"/>
        <v>14.610616480038393</v>
      </c>
      <c r="AE16">
        <f t="shared" si="13"/>
        <v>8.5731537395346802</v>
      </c>
      <c r="AF16">
        <f t="shared" si="14"/>
        <v>99.917595649780381</v>
      </c>
    </row>
    <row r="17" spans="1:42" x14ac:dyDescent="0.3">
      <c r="A17">
        <v>82</v>
      </c>
      <c r="B17">
        <v>92</v>
      </c>
      <c r="C17">
        <f>B17*$AO$20</f>
        <v>26130.233668357854</v>
      </c>
      <c r="D17">
        <v>0</v>
      </c>
      <c r="E17">
        <v>128</v>
      </c>
      <c r="F17">
        <f>E17*$AJ$21</f>
        <v>5493.8056728613074</v>
      </c>
      <c r="G17">
        <v>47</v>
      </c>
      <c r="H17">
        <v>80</v>
      </c>
      <c r="I17">
        <v>145</v>
      </c>
      <c r="J17">
        <f t="shared" si="15"/>
        <v>58000</v>
      </c>
      <c r="K17">
        <v>19.2</v>
      </c>
      <c r="L17" t="s">
        <v>21</v>
      </c>
      <c r="M17">
        <f t="shared" si="0"/>
        <v>10.557344663010658</v>
      </c>
      <c r="O17">
        <f t="shared" si="1"/>
        <v>66775.975714744985</v>
      </c>
      <c r="P17" s="3">
        <f t="shared" si="2"/>
        <v>49.684505740137638</v>
      </c>
      <c r="Q17">
        <f t="shared" si="3"/>
        <v>4.087653030402759</v>
      </c>
      <c r="R17">
        <f t="shared" si="4"/>
        <v>43.154761904761912</v>
      </c>
      <c r="S17" s="1">
        <f t="shared" si="16"/>
        <v>47.242414935164675</v>
      </c>
      <c r="U17" s="3">
        <f t="shared" si="5"/>
        <v>10.682168734129592</v>
      </c>
      <c r="V17">
        <f t="shared" si="6"/>
        <v>1.9211969242892968</v>
      </c>
      <c r="W17">
        <f t="shared" si="7"/>
        <v>8.2857142857142865</v>
      </c>
      <c r="X17" s="1">
        <f t="shared" si="8"/>
        <v>10.206911210003582</v>
      </c>
      <c r="Z17" s="3">
        <f t="shared" si="9"/>
        <v>39.002337006008048</v>
      </c>
      <c r="AA17">
        <f t="shared" si="10"/>
        <v>2.1664561061134622</v>
      </c>
      <c r="AB17">
        <f t="shared" si="11"/>
        <v>34.86904761904762</v>
      </c>
      <c r="AC17" s="1">
        <f t="shared" si="12"/>
        <v>37.035503725161085</v>
      </c>
      <c r="AE17">
        <f t="shared" si="13"/>
        <v>17.98508310537224</v>
      </c>
      <c r="AF17">
        <f t="shared" si="14"/>
        <v>89.402457123726393</v>
      </c>
    </row>
    <row r="18" spans="1:42" x14ac:dyDescent="0.3">
      <c r="G18" s="1"/>
      <c r="M18" s="1"/>
      <c r="N18" s="1"/>
    </row>
    <row r="19" spans="1:42" x14ac:dyDescent="0.3">
      <c r="G19" s="1"/>
      <c r="M19" s="1"/>
      <c r="N19" s="1"/>
      <c r="AI19" t="s">
        <v>24</v>
      </c>
    </row>
    <row r="20" spans="1:42" x14ac:dyDescent="0.3">
      <c r="AI20">
        <v>0.10730089204807242</v>
      </c>
      <c r="AJ20">
        <v>0</v>
      </c>
      <c r="AN20" t="s">
        <v>25</v>
      </c>
      <c r="AO20">
        <v>284.02427900388972</v>
      </c>
      <c r="AP20">
        <v>0</v>
      </c>
    </row>
    <row r="21" spans="1:42" x14ac:dyDescent="0.3">
      <c r="AI21" t="s">
        <v>26</v>
      </c>
      <c r="AJ21">
        <v>42.920356819228964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Bui</dc:creator>
  <cp:lastModifiedBy>Khoa Bui</cp:lastModifiedBy>
  <dcterms:created xsi:type="dcterms:W3CDTF">2022-07-23T18:43:37Z</dcterms:created>
  <dcterms:modified xsi:type="dcterms:W3CDTF">2022-07-28T02:59:47Z</dcterms:modified>
</cp:coreProperties>
</file>