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cong viec\A thai\thiet ke moi\phan_mem_may_tinh\LaserControl\LaserCali\"/>
    </mc:Choice>
  </mc:AlternateContent>
  <xr:revisionPtr revIDLastSave="0" documentId="13_ncr:1_{7FFEA551-071F-4C49-8481-99ADF84962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iên bản" sheetId="1" r:id="rId1"/>
    <sheet name="GCN" sheetId="4" r:id="rId2"/>
    <sheet name="ĐKĐBĐ" sheetId="3" r:id="rId3"/>
    <sheet name="Danh sách chuẩn" sheetId="5" r:id="rId4"/>
  </sheets>
  <calcPr calcId="191029"/>
</workbook>
</file>

<file path=xl/calcChain.xml><?xml version="1.0" encoding="utf-8"?>
<calcChain xmlns="http://schemas.openxmlformats.org/spreadsheetml/2006/main">
  <c r="I4" i="3" l="1"/>
  <c r="I42" i="4"/>
  <c r="N4" i="3"/>
  <c r="M4" i="3"/>
  <c r="Y4" i="3" s="1"/>
  <c r="AB4" i="3" s="1"/>
  <c r="V4" i="3"/>
  <c r="AQ9" i="3"/>
  <c r="L4" i="3"/>
  <c r="F4" i="3" s="1"/>
  <c r="K4" i="3"/>
  <c r="J4" i="3"/>
  <c r="AJ9" i="3"/>
  <c r="S4" i="3" s="1"/>
  <c r="E4" i="3"/>
  <c r="C4" i="3"/>
  <c r="B4" i="3" s="1"/>
  <c r="B47" i="4"/>
  <c r="K46" i="4"/>
  <c r="G4" i="3" l="1"/>
  <c r="L42" i="4"/>
  <c r="W4" i="3"/>
  <c r="X4" i="3" s="1"/>
  <c r="T4" i="3"/>
  <c r="U4" i="3" s="1"/>
  <c r="P4" i="3"/>
  <c r="Q4" i="3" s="1"/>
  <c r="O4" i="3"/>
  <c r="D4" i="3"/>
  <c r="M19" i="4"/>
  <c r="R20" i="4"/>
  <c r="S12" i="4"/>
  <c r="H4" i="3" l="1"/>
  <c r="R42" i="4" s="1"/>
  <c r="R4" i="3"/>
  <c r="Z4" i="3"/>
  <c r="AC4" i="3" s="1"/>
  <c r="R25" i="4"/>
  <c r="W25" i="4" s="1"/>
  <c r="AD4" i="3" l="1"/>
  <c r="AJ12" i="3"/>
  <c r="AA4" i="3"/>
  <c r="Q7" i="4"/>
  <c r="J7" i="4"/>
  <c r="M50" i="4" l="1"/>
  <c r="M49" i="4"/>
  <c r="AJ10" i="3" l="1"/>
  <c r="P8" i="1" l="1"/>
  <c r="Q4" i="1" l="1"/>
  <c r="R51" i="1"/>
  <c r="X10" i="4"/>
  <c r="N5" i="4" l="1"/>
  <c r="W37" i="4" s="1"/>
  <c r="T56" i="4"/>
  <c r="S27" i="4"/>
  <c r="P16" i="4"/>
  <c r="G14" i="4"/>
  <c r="J13" i="4"/>
  <c r="X11" i="4"/>
  <c r="K9" i="4"/>
  <c r="F8" i="4"/>
  <c r="X8" i="4" l="1"/>
  <c r="L46" i="1" l="1"/>
  <c r="S44" i="4" s="1"/>
</calcChain>
</file>

<file path=xl/sharedStrings.xml><?xml version="1.0" encoding="utf-8"?>
<sst xmlns="http://schemas.openxmlformats.org/spreadsheetml/2006/main" count="226" uniqueCount="183">
  <si>
    <t>mm</t>
  </si>
  <si>
    <t>BIÊN BẢN HIỆU CHUẨN</t>
  </si>
  <si>
    <t>1. Kiểm tra bên ngoài</t>
  </si>
  <si>
    <t>2. Kiểm tra kỹ thuật</t>
  </si>
  <si>
    <t>3. Kiểm tra đo lường</t>
  </si>
  <si>
    <r>
      <t xml:space="preserve">Số </t>
    </r>
    <r>
      <rPr>
        <sz val="10"/>
        <color theme="1"/>
        <rFont val="Times New Roman"/>
        <family val="1"/>
      </rPr>
      <t>(</t>
    </r>
    <r>
      <rPr>
        <i/>
        <sz val="10"/>
        <color theme="1"/>
        <rFont val="Times New Roman"/>
        <family val="1"/>
      </rPr>
      <t>№</t>
    </r>
    <r>
      <rPr>
        <sz val="10"/>
        <color theme="1"/>
        <rFont val="Times New Roman"/>
        <family val="1"/>
      </rPr>
      <t xml:space="preserve">) </t>
    </r>
    <r>
      <rPr>
        <b/>
        <sz val="13"/>
        <color theme="1"/>
        <rFont val="Times New Roman"/>
        <family val="1"/>
      </rPr>
      <t>:</t>
    </r>
  </si>
  <si>
    <r>
      <t xml:space="preserve">Tên đối tượng </t>
    </r>
    <r>
      <rPr>
        <i/>
        <sz val="10"/>
        <color theme="1"/>
        <rFont val="Times New Roman"/>
        <family val="1"/>
      </rPr>
      <t>(Object)</t>
    </r>
    <r>
      <rPr>
        <sz val="13"/>
        <color theme="1"/>
        <rFont val="Times New Roman"/>
        <family val="1"/>
      </rPr>
      <t>:</t>
    </r>
  </si>
  <si>
    <r>
      <t>Kiểu</t>
    </r>
    <r>
      <rPr>
        <i/>
        <sz val="13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(Type)</t>
    </r>
    <r>
      <rPr>
        <sz val="13"/>
        <color theme="1"/>
        <rFont val="Times New Roman"/>
        <family val="1"/>
      </rPr>
      <t>:</t>
    </r>
  </si>
  <si>
    <r>
      <t xml:space="preserve">Số </t>
    </r>
    <r>
      <rPr>
        <i/>
        <sz val="10"/>
        <color theme="1"/>
        <rFont val="Times New Roman"/>
        <family val="1"/>
      </rPr>
      <t>(Serial №)</t>
    </r>
    <r>
      <rPr>
        <sz val="10"/>
        <color theme="1"/>
        <rFont val="Times New Roman"/>
        <family val="1"/>
      </rPr>
      <t xml:space="preserve"> / </t>
    </r>
    <r>
      <rPr>
        <sz val="13"/>
        <color theme="1"/>
        <rFont val="Times New Roman"/>
        <family val="1"/>
      </rPr>
      <t>Mã QL</t>
    </r>
    <r>
      <rPr>
        <sz val="10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(Tag №)</t>
    </r>
    <r>
      <rPr>
        <sz val="13"/>
        <color theme="1"/>
        <rFont val="Times New Roman"/>
        <family val="1"/>
      </rPr>
      <t>:</t>
    </r>
  </si>
  <si>
    <r>
      <t>Nơi sản xuất</t>
    </r>
    <r>
      <rPr>
        <i/>
        <sz val="13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(Manufacturer)</t>
    </r>
    <r>
      <rPr>
        <sz val="13"/>
        <color theme="1"/>
        <rFont val="Times New Roman"/>
        <family val="1"/>
      </rPr>
      <t>:</t>
    </r>
  </si>
  <si>
    <r>
      <t xml:space="preserve">Đặc trưng kỹ thuật đo lường </t>
    </r>
    <r>
      <rPr>
        <sz val="10"/>
        <color theme="1"/>
        <rFont val="Times New Roman"/>
        <family val="1"/>
      </rPr>
      <t>(</t>
    </r>
    <r>
      <rPr>
        <i/>
        <sz val="10"/>
        <color theme="1"/>
        <rFont val="Times New Roman"/>
        <family val="1"/>
      </rPr>
      <t>Specification</t>
    </r>
    <r>
      <rPr>
        <sz val="10"/>
        <color theme="1"/>
        <rFont val="Times New Roman"/>
        <family val="1"/>
      </rPr>
      <t>)</t>
    </r>
    <r>
      <rPr>
        <sz val="13"/>
        <color theme="1"/>
        <rFont val="Times New Roman"/>
        <family val="1"/>
      </rPr>
      <t>:</t>
    </r>
  </si>
  <si>
    <r>
      <t xml:space="preserve">Cơ sở sử dụng </t>
    </r>
    <r>
      <rPr>
        <i/>
        <sz val="10"/>
        <color theme="1"/>
        <rFont val="Times New Roman"/>
        <family val="1"/>
      </rPr>
      <t>(Customer)</t>
    </r>
    <r>
      <rPr>
        <sz val="13"/>
        <color theme="1"/>
        <rFont val="Times New Roman"/>
        <family val="1"/>
      </rPr>
      <t>:</t>
    </r>
  </si>
  <si>
    <r>
      <t xml:space="preserve">Phương pháp thực hiện </t>
    </r>
    <r>
      <rPr>
        <i/>
        <sz val="10"/>
        <color theme="1"/>
        <rFont val="Times New Roman"/>
        <family val="1"/>
      </rPr>
      <t>(Method of calibration)</t>
    </r>
    <r>
      <rPr>
        <i/>
        <sz val="13"/>
        <color theme="1"/>
        <rFont val="Times New Roman"/>
        <family val="1"/>
      </rPr>
      <t>:</t>
    </r>
  </si>
  <si>
    <r>
      <t xml:space="preserve">Chuẩn được sử dụng </t>
    </r>
    <r>
      <rPr>
        <i/>
        <sz val="10"/>
        <color theme="1"/>
        <rFont val="Times New Roman"/>
        <family val="1"/>
      </rPr>
      <t>(Standards used)</t>
    </r>
    <r>
      <rPr>
        <sz val="13"/>
        <color theme="1"/>
        <rFont val="Times New Roman"/>
        <family val="1"/>
      </rPr>
      <t>:</t>
    </r>
  </si>
  <si>
    <r>
      <t xml:space="preserve">ĐKĐBĐ </t>
    </r>
    <r>
      <rPr>
        <i/>
        <sz val="10"/>
        <color theme="1"/>
        <rFont val="Times New Roman"/>
        <family val="1"/>
      </rPr>
      <t>(Uncertainty)</t>
    </r>
    <r>
      <rPr>
        <sz val="13"/>
        <color theme="1"/>
        <rFont val="Times New Roman"/>
        <family val="1"/>
      </rPr>
      <t xml:space="preserve">: U = </t>
    </r>
  </si>
  <si>
    <r>
      <t>Kết quả</t>
    </r>
    <r>
      <rPr>
        <i/>
        <sz val="13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(Results)</t>
    </r>
    <r>
      <rPr>
        <sz val="13"/>
        <color theme="1"/>
        <rFont val="Times New Roman"/>
        <family val="1"/>
      </rPr>
      <t>:</t>
    </r>
  </si>
  <si>
    <t>Xem kết quả hiệu chuẩn trang sau</t>
  </si>
  <si>
    <t>(See the results of the calibration on the next page)</t>
  </si>
  <si>
    <t>(Date of issue)</t>
  </si>
  <si>
    <t>Người hiệu chuẩn</t>
  </si>
  <si>
    <t>Không đạt</t>
  </si>
  <si>
    <t>Ghi chú khác:</t>
  </si>
  <si>
    <t>4. Đánh giá độ không đảm bảo đo</t>
  </si>
  <si>
    <t>Người soát lại</t>
  </si>
  <si>
    <t>Người thực hiện</t>
  </si>
  <si>
    <t>u</t>
  </si>
  <si>
    <t>a</t>
  </si>
  <si>
    <t>Các thành phần ĐKĐBĐ; Đvi: µm</t>
  </si>
  <si>
    <t>Tên gọi</t>
  </si>
  <si>
    <t>Độ lớn</t>
  </si>
  <si>
    <r>
      <rPr>
        <sz val="13"/>
        <color theme="1"/>
        <rFont val="Calibri"/>
        <family val="2"/>
      </rPr>
      <t>°</t>
    </r>
    <r>
      <rPr>
        <sz val="13"/>
        <color theme="1"/>
        <rFont val="Times New Roman"/>
        <family val="1"/>
      </rPr>
      <t>C</t>
    </r>
  </si>
  <si>
    <t>%RH</t>
  </si>
  <si>
    <t>Độ không đảm bảo đo mở rộng:</t>
  </si>
  <si>
    <t>+</t>
  </si>
  <si>
    <t>(mm)</t>
  </si>
  <si>
    <t>Tống Công Dũng</t>
  </si>
  <si>
    <r>
      <rPr>
        <sz val="13"/>
        <color theme="1"/>
        <rFont val="Times New Roman"/>
        <family val="1"/>
        <charset val="163"/>
      </rPr>
      <t xml:space="preserve">Địa chỉ </t>
    </r>
    <r>
      <rPr>
        <i/>
        <sz val="10"/>
        <color theme="1"/>
        <rFont val="Times New Roman"/>
        <family val="1"/>
        <charset val="163"/>
      </rPr>
      <t>(Address)</t>
    </r>
    <r>
      <rPr>
        <sz val="13"/>
        <color theme="1"/>
        <rFont val="Times New Roman"/>
        <family val="1"/>
        <charset val="163"/>
      </rPr>
      <t>:</t>
    </r>
  </si>
  <si>
    <t xml:space="preserve"> </t>
  </si>
  <si>
    <r>
      <t xml:space="preserve">Tên phương tiện đo </t>
    </r>
    <r>
      <rPr>
        <i/>
        <sz val="10"/>
        <color theme="1"/>
        <rFont val="Times New Roman"/>
        <family val="1"/>
        <charset val="163"/>
      </rPr>
      <t>(Object)</t>
    </r>
    <r>
      <rPr>
        <sz val="13"/>
        <color theme="1"/>
        <rFont val="Times New Roman"/>
        <family val="1"/>
      </rPr>
      <t>:</t>
    </r>
  </si>
  <si>
    <r>
      <t xml:space="preserve">Kiểu </t>
    </r>
    <r>
      <rPr>
        <i/>
        <sz val="10"/>
        <color theme="1"/>
        <rFont val="Times New Roman"/>
        <family val="1"/>
        <charset val="163"/>
      </rPr>
      <t>(Type)</t>
    </r>
    <r>
      <rPr>
        <sz val="13"/>
        <color theme="1"/>
        <rFont val="Times New Roman"/>
        <family val="1"/>
      </rPr>
      <t>:</t>
    </r>
  </si>
  <si>
    <r>
      <t xml:space="preserve">Cơ sở sản xuất </t>
    </r>
    <r>
      <rPr>
        <i/>
        <sz val="10"/>
        <color theme="1"/>
        <rFont val="Times New Roman"/>
        <family val="1"/>
        <charset val="163"/>
      </rPr>
      <t>(Manufacturer)</t>
    </r>
    <r>
      <rPr>
        <sz val="13"/>
        <color theme="1"/>
        <rFont val="Times New Roman"/>
        <family val="1"/>
      </rPr>
      <t>:</t>
    </r>
  </si>
  <si>
    <r>
      <rPr>
        <sz val="12"/>
        <color theme="1"/>
        <rFont val="Times New Roman"/>
        <family val="1"/>
        <charset val="163"/>
      </rPr>
      <t>Số</t>
    </r>
    <r>
      <rPr>
        <sz val="13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  <charset val="163"/>
      </rPr>
      <t>(Serial №)</t>
    </r>
    <r>
      <rPr>
        <sz val="13"/>
        <color theme="1"/>
        <rFont val="Times New Roman"/>
        <family val="1"/>
      </rPr>
      <t>/</t>
    </r>
    <r>
      <rPr>
        <sz val="12"/>
        <color theme="1"/>
        <rFont val="Times New Roman"/>
        <family val="1"/>
        <charset val="163"/>
      </rPr>
      <t>Mã QL</t>
    </r>
    <r>
      <rPr>
        <sz val="13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  <charset val="163"/>
      </rPr>
      <t>(Code)</t>
    </r>
    <r>
      <rPr>
        <sz val="13"/>
        <color theme="1"/>
        <rFont val="Times New Roman"/>
        <family val="1"/>
      </rPr>
      <t>:</t>
    </r>
  </si>
  <si>
    <r>
      <t xml:space="preserve">Năm sản xuất </t>
    </r>
    <r>
      <rPr>
        <i/>
        <sz val="10"/>
        <color theme="1"/>
        <rFont val="Times New Roman"/>
        <family val="1"/>
        <charset val="163"/>
      </rPr>
      <t>(year)</t>
    </r>
    <r>
      <rPr>
        <sz val="13"/>
        <color theme="1"/>
        <rFont val="Times New Roman"/>
        <family val="1"/>
      </rPr>
      <t>:</t>
    </r>
  </si>
  <si>
    <r>
      <t xml:space="preserve">Đặc trưng kỹ thuật </t>
    </r>
    <r>
      <rPr>
        <i/>
        <sz val="10"/>
        <color theme="1"/>
        <rFont val="Times New Roman"/>
        <family val="1"/>
        <charset val="163"/>
      </rPr>
      <t>(Specification)</t>
    </r>
    <r>
      <rPr>
        <sz val="13"/>
        <color theme="1"/>
        <rFont val="Times New Roman"/>
        <family val="1"/>
      </rPr>
      <t>:</t>
    </r>
  </si>
  <si>
    <t>Report of calibration</t>
  </si>
  <si>
    <r>
      <t xml:space="preserve">Cơ sở sử dụng </t>
    </r>
    <r>
      <rPr>
        <i/>
        <sz val="10"/>
        <color theme="1"/>
        <rFont val="Times New Roman"/>
        <family val="1"/>
        <charset val="163"/>
      </rPr>
      <t>(Customer)</t>
    </r>
    <r>
      <rPr>
        <sz val="13"/>
        <color theme="1"/>
        <rFont val="Times New Roman"/>
        <family val="1"/>
      </rPr>
      <t>:</t>
    </r>
  </si>
  <si>
    <r>
      <t xml:space="preserve">Địa chỉ </t>
    </r>
    <r>
      <rPr>
        <i/>
        <sz val="10"/>
        <color theme="1"/>
        <rFont val="Times New Roman"/>
        <family val="1"/>
        <charset val="163"/>
      </rPr>
      <t>(Address)</t>
    </r>
    <r>
      <rPr>
        <sz val="13"/>
        <color theme="1"/>
        <rFont val="Times New Roman"/>
        <family val="1"/>
      </rPr>
      <t xml:space="preserve">: </t>
    </r>
  </si>
  <si>
    <r>
      <t xml:space="preserve">Số phiếu nhận mẫu </t>
    </r>
    <r>
      <rPr>
        <i/>
        <sz val="10"/>
        <color theme="1"/>
        <rFont val="Times New Roman"/>
        <family val="1"/>
        <charset val="163"/>
      </rPr>
      <t>(Form of request, items receipt and return №)</t>
    </r>
    <r>
      <rPr>
        <sz val="13"/>
        <color theme="1"/>
        <rFont val="Times New Roman"/>
        <family val="1"/>
        <charset val="163"/>
      </rPr>
      <t>:</t>
    </r>
  </si>
  <si>
    <r>
      <t xml:space="preserve">Ngày nhận mẫu </t>
    </r>
    <r>
      <rPr>
        <i/>
        <sz val="10"/>
        <color theme="1"/>
        <rFont val="Times New Roman"/>
        <family val="1"/>
        <charset val="163"/>
      </rPr>
      <t>(Date of receive items)</t>
    </r>
    <r>
      <rPr>
        <sz val="13"/>
        <color theme="1"/>
        <rFont val="Times New Roman"/>
        <family val="1"/>
        <charset val="163"/>
      </rPr>
      <t>:</t>
    </r>
  </si>
  <si>
    <r>
      <t xml:space="preserve">Phương pháp thực hiện </t>
    </r>
    <r>
      <rPr>
        <i/>
        <sz val="10"/>
        <color theme="1"/>
        <rFont val="Times New Roman"/>
        <family val="1"/>
        <charset val="163"/>
      </rPr>
      <t>(Method)</t>
    </r>
    <r>
      <rPr>
        <sz val="13"/>
        <color theme="1"/>
        <rFont val="Times New Roman"/>
        <family val="1"/>
      </rPr>
      <t>:</t>
    </r>
  </si>
  <si>
    <r>
      <t xml:space="preserve">Chuẩn, thiết bị chính sử dụng </t>
    </r>
    <r>
      <rPr>
        <i/>
        <sz val="10"/>
        <color theme="1"/>
        <rFont val="Times New Roman"/>
        <family val="1"/>
        <charset val="163"/>
      </rPr>
      <t>(Standards, equipment used)</t>
    </r>
    <r>
      <rPr>
        <sz val="13"/>
        <color theme="1"/>
        <rFont val="Times New Roman"/>
        <family val="1"/>
      </rPr>
      <t>:</t>
    </r>
  </si>
  <si>
    <r>
      <t xml:space="preserve">Điều kiện môi trường </t>
    </r>
    <r>
      <rPr>
        <i/>
        <sz val="10"/>
        <color theme="1"/>
        <rFont val="Times New Roman"/>
        <family val="1"/>
        <charset val="163"/>
      </rPr>
      <t>(Environment conditional)</t>
    </r>
    <r>
      <rPr>
        <sz val="13"/>
        <color theme="1"/>
        <rFont val="Times New Roman"/>
        <family val="1"/>
      </rPr>
      <t xml:space="preserve">: </t>
    </r>
  </si>
  <si>
    <r>
      <t xml:space="preserve">Người thực hiện </t>
    </r>
    <r>
      <rPr>
        <i/>
        <sz val="10"/>
        <color theme="1"/>
        <rFont val="Times New Roman"/>
        <family val="1"/>
        <charset val="163"/>
      </rPr>
      <t>(Person in charge)</t>
    </r>
    <r>
      <rPr>
        <sz val="13"/>
        <color theme="1"/>
        <rFont val="Times New Roman"/>
        <family val="1"/>
      </rPr>
      <t>:</t>
    </r>
  </si>
  <si>
    <r>
      <t xml:space="preserve">Ngày thực hiện </t>
    </r>
    <r>
      <rPr>
        <i/>
        <sz val="10"/>
        <color theme="1"/>
        <rFont val="Times New Roman"/>
        <family val="1"/>
        <charset val="163"/>
      </rPr>
      <t>(Date)</t>
    </r>
    <r>
      <rPr>
        <sz val="13"/>
        <color theme="1"/>
        <rFont val="Times New Roman"/>
        <family val="1"/>
      </rPr>
      <t>:</t>
    </r>
  </si>
  <si>
    <r>
      <t xml:space="preserve">Địa điểm thực hiện </t>
    </r>
    <r>
      <rPr>
        <i/>
        <sz val="10"/>
        <color theme="1"/>
        <rFont val="Times New Roman"/>
        <family val="1"/>
        <charset val="163"/>
      </rPr>
      <t>(Place)</t>
    </r>
    <r>
      <rPr>
        <sz val="13"/>
        <color theme="1"/>
        <rFont val="Times New Roman"/>
        <family val="1"/>
      </rPr>
      <t>:</t>
    </r>
  </si>
  <si>
    <t>Đạt</t>
  </si>
  <si>
    <r>
      <t xml:space="preserve">Kết quả </t>
    </r>
    <r>
      <rPr>
        <b/>
        <i/>
        <sz val="10"/>
        <color theme="1"/>
        <rFont val="Times New Roman"/>
        <family val="1"/>
        <charset val="163"/>
      </rPr>
      <t>(Results)</t>
    </r>
    <r>
      <rPr>
        <b/>
        <sz val="13"/>
        <color theme="1"/>
        <rFont val="Times New Roman"/>
        <family val="1"/>
      </rPr>
      <t>:</t>
    </r>
  </si>
  <si>
    <t>Checked by</t>
  </si>
  <si>
    <t>Person in charge</t>
  </si>
  <si>
    <r>
      <t xml:space="preserve">Ngày hiệu chuẩn đề nghị </t>
    </r>
    <r>
      <rPr>
        <i/>
        <sz val="10"/>
        <color theme="1"/>
        <rFont val="Times New Roman"/>
        <family val="1"/>
      </rPr>
      <t>(Recalibration recommended)</t>
    </r>
    <r>
      <rPr>
        <sz val="13"/>
        <color theme="1"/>
        <rFont val="Times New Roman"/>
        <family val="1"/>
      </rPr>
      <t>:</t>
    </r>
  </si>
  <si>
    <t>•  Nơi tiến hành hiệu chuẩn:</t>
  </si>
  <si>
    <r>
      <t xml:space="preserve">Phạm vi đo </t>
    </r>
    <r>
      <rPr>
        <i/>
        <sz val="10"/>
        <color theme="1"/>
        <rFont val="Times New Roman"/>
        <family val="1"/>
        <charset val="163"/>
      </rPr>
      <t>(Range)</t>
    </r>
    <r>
      <rPr>
        <sz val="13"/>
        <color theme="1"/>
        <rFont val="Times New Roman"/>
        <family val="1"/>
      </rPr>
      <t>:</t>
    </r>
  </si>
  <si>
    <r>
      <t xml:space="preserve">Giá trị độ chia </t>
    </r>
    <r>
      <rPr>
        <i/>
        <sz val="10"/>
        <color theme="1"/>
        <rFont val="Times New Roman"/>
        <family val="1"/>
        <charset val="163"/>
      </rPr>
      <t>(Scale Interval)</t>
    </r>
    <r>
      <rPr>
        <sz val="13"/>
        <color theme="1"/>
        <rFont val="Times New Roman"/>
        <family val="1"/>
      </rPr>
      <t>:</t>
    </r>
  </si>
  <si>
    <r>
      <t>u</t>
    </r>
    <r>
      <rPr>
        <b/>
        <vertAlign val="subscript"/>
        <sz val="13"/>
        <color theme="1"/>
        <rFont val="Times New Roman"/>
        <family val="1"/>
      </rPr>
      <t>s</t>
    </r>
  </si>
  <si>
    <r>
      <t>u</t>
    </r>
    <r>
      <rPr>
        <b/>
        <vertAlign val="subscript"/>
        <sz val="13"/>
        <color theme="1"/>
        <rFont val="Times New Roman"/>
        <family val="1"/>
      </rPr>
      <t>ΔT</t>
    </r>
  </si>
  <si>
    <r>
      <t>u</t>
    </r>
    <r>
      <rPr>
        <b/>
        <vertAlign val="subscript"/>
        <sz val="13"/>
        <color theme="1"/>
        <rFont val="Times New Roman"/>
        <family val="1"/>
      </rPr>
      <t>α</t>
    </r>
  </si>
  <si>
    <t>b.L</t>
  </si>
  <si>
    <t>c.u</t>
  </si>
  <si>
    <t>Phân bố</t>
  </si>
  <si>
    <t>HCN</t>
  </si>
  <si>
    <t>(Standards are traceable to the international system of unit SI)</t>
  </si>
  <si>
    <t>DANH MỤC CÁC THIẾT BỊ</t>
  </si>
  <si>
    <t>List of equipment</t>
  </si>
  <si>
    <t>TT</t>
  </si>
  <si>
    <t>Mã số</t>
  </si>
  <si>
    <t>Tên thiết bị</t>
  </si>
  <si>
    <t>(Name of equipment)</t>
  </si>
  <si>
    <t>Hãng sản xuất</t>
  </si>
  <si>
    <t>Đặc trưng kỹ thuật và đo lường</t>
  </si>
  <si>
    <t>Số serial</t>
  </si>
  <si>
    <t>Độ KĐBĐ</t>
  </si>
  <si>
    <t>Đơn vị</t>
  </si>
  <si>
    <r>
      <t xml:space="preserve">Nhiệt độ </t>
    </r>
    <r>
      <rPr>
        <i/>
        <sz val="10"/>
        <color theme="1"/>
        <rFont val="Times New Roman"/>
        <family val="1"/>
        <charset val="163"/>
      </rPr>
      <t>(Temparature)</t>
    </r>
    <r>
      <rPr>
        <sz val="13"/>
        <color theme="1"/>
        <rFont val="Times New Roman"/>
        <family val="1"/>
      </rPr>
      <t>: (20 ±</t>
    </r>
  </si>
  <si>
    <t>1)</t>
  </si>
  <si>
    <t>Ngô Ngọc Anh</t>
  </si>
  <si>
    <t>Nguyễn Thị Thanh Huyền</t>
  </si>
  <si>
    <t>Vũ Khánh Phan</t>
  </si>
  <si>
    <t>Trần Nam Anh</t>
  </si>
  <si>
    <t>Danh sách nhân viên</t>
  </si>
  <si>
    <t>Danh mục phòng TN</t>
  </si>
  <si>
    <r>
      <t>Số</t>
    </r>
    <r>
      <rPr>
        <i/>
        <sz val="10"/>
        <color theme="1"/>
        <rFont val="Times New Roman"/>
        <family val="1"/>
        <charset val="163"/>
      </rPr>
      <t>(№)</t>
    </r>
    <r>
      <rPr>
        <i/>
        <sz val="13"/>
        <color theme="1"/>
        <rFont val="Times New Roman"/>
        <family val="1"/>
      </rPr>
      <t xml:space="preserve">: </t>
    </r>
    <r>
      <rPr>
        <sz val="13"/>
        <color theme="1"/>
        <rFont val="Times New Roman"/>
        <family val="1"/>
        <charset val="163"/>
      </rPr>
      <t>V01.CN2.</t>
    </r>
  </si>
  <si>
    <t>Tên phương tiện đo</t>
  </si>
  <si>
    <t>Tiếng Việt</t>
  </si>
  <si>
    <t>Tiếng Anh</t>
  </si>
  <si>
    <t>) mm</t>
  </si>
  <si>
    <t>Vật liệu</t>
  </si>
  <si>
    <t>Ngày HC tới:</t>
  </si>
  <si>
    <t>Ngày HC tới</t>
  </si>
  <si>
    <t>Có</t>
  </si>
  <si>
    <t>Không</t>
  </si>
  <si>
    <t>Trùng ngày HC</t>
  </si>
  <si>
    <t>STT</t>
  </si>
  <si>
    <t>Chuẩn được liên kết đến hệ đơn vị quốc tế SI</t>
  </si>
  <si>
    <t>(Calibrated by)</t>
  </si>
  <si>
    <r>
      <t xml:space="preserve">Độ ẩm </t>
    </r>
    <r>
      <rPr>
        <i/>
        <sz val="10"/>
        <color theme="1"/>
        <rFont val="Times New Roman"/>
        <family val="1"/>
        <charset val="163"/>
      </rPr>
      <t>(Humidity)</t>
    </r>
    <r>
      <rPr>
        <sz val="13"/>
        <color theme="1"/>
        <rFont val="Times New Roman"/>
        <family val="1"/>
      </rPr>
      <t>: (60 ±</t>
    </r>
  </si>
  <si>
    <t>10)</t>
  </si>
  <si>
    <t>1400</t>
  </si>
  <si>
    <t>Trần Xuân Đạt</t>
  </si>
  <si>
    <t>Thước cuộn</t>
  </si>
  <si>
    <t>Thước cuộn quả dọi</t>
  </si>
  <si>
    <t>Vị trí đo</t>
  </si>
  <si>
    <t>Độ rộng vạch chia</t>
  </si>
  <si>
    <t xml:space="preserve">Bảng 1: Xác định độ rộng vạch chia </t>
  </si>
  <si>
    <r>
      <t xml:space="preserve">Vị trí đo
</t>
    </r>
    <r>
      <rPr>
        <b/>
        <i/>
        <sz val="13"/>
        <color theme="1"/>
        <rFont val="Times New Roman"/>
        <family val="1"/>
      </rPr>
      <t>(m)</t>
    </r>
  </si>
  <si>
    <r>
      <t xml:space="preserve">Kèm theo giấy chứng nhận hiệu chuẩn số </t>
    </r>
    <r>
      <rPr>
        <i/>
        <sz val="10"/>
        <color theme="1"/>
        <rFont val="Times New Roman"/>
        <family val="1"/>
        <charset val="163"/>
      </rPr>
      <t>(Attached to certificate №)</t>
    </r>
    <r>
      <rPr>
        <sz val="13"/>
        <color theme="1"/>
        <rFont val="Times New Roman"/>
        <family val="1"/>
      </rPr>
      <t>:</t>
    </r>
  </si>
  <si>
    <t>Vị trí kiểm</t>
  </si>
  <si>
    <t>(Meas. Positions)</t>
  </si>
  <si>
    <t>Sai số</t>
  </si>
  <si>
    <t>(Error)</t>
  </si>
  <si>
    <t>Lê Xuân Dũng</t>
  </si>
  <si>
    <t>Hạn hiệu chuẩn</t>
  </si>
  <si>
    <r>
      <t>Hệ số dãn nở nhiệt (10</t>
    </r>
    <r>
      <rPr>
        <vertAlign val="superscript"/>
        <sz val="13"/>
        <color theme="1"/>
        <rFont val="Times New Roman"/>
        <family val="1"/>
        <charset val="163"/>
      </rPr>
      <t>-6</t>
    </r>
    <r>
      <rPr>
        <sz val="13"/>
        <color theme="1"/>
        <rFont val="Times New Roman"/>
        <family val="1"/>
      </rPr>
      <t>/K)</t>
    </r>
  </si>
  <si>
    <r>
      <t xml:space="preserve">•  Môi trường hiệu chuẩn </t>
    </r>
    <r>
      <rPr>
        <i/>
        <sz val="10"/>
        <color theme="1"/>
        <rFont val="Times New Roman"/>
        <family val="1"/>
        <charset val="163"/>
      </rPr>
      <t>(Environmental conditions for calibration)</t>
    </r>
    <r>
      <rPr>
        <sz val="13"/>
        <color theme="1"/>
        <rFont val="Times New Roman"/>
        <family val="1"/>
      </rPr>
      <t>:</t>
    </r>
  </si>
  <si>
    <r>
      <t xml:space="preserve">-  Nhiệt độ </t>
    </r>
    <r>
      <rPr>
        <i/>
        <sz val="10"/>
        <color theme="1"/>
        <rFont val="Times New Roman"/>
        <family val="1"/>
        <charset val="163"/>
      </rPr>
      <t>(Temperature)</t>
    </r>
    <r>
      <rPr>
        <sz val="13"/>
        <color theme="1"/>
        <rFont val="Times New Roman"/>
        <family val="1"/>
      </rPr>
      <t>:</t>
    </r>
  </si>
  <si>
    <r>
      <t>-  Độ ẩm</t>
    </r>
    <r>
      <rPr>
        <sz val="10"/>
        <color theme="1"/>
        <rFont val="Times New Roman"/>
        <family val="1"/>
        <charset val="163"/>
      </rPr>
      <t xml:space="preserve"> </t>
    </r>
    <r>
      <rPr>
        <i/>
        <sz val="10"/>
        <color theme="1"/>
        <rFont val="Times New Roman"/>
        <family val="1"/>
        <charset val="163"/>
      </rPr>
      <t>(Humidity)</t>
    </r>
    <r>
      <rPr>
        <sz val="13"/>
        <color theme="1"/>
        <rFont val="Times New Roman"/>
        <family val="1"/>
      </rPr>
      <t>:</t>
    </r>
  </si>
  <si>
    <r>
      <t xml:space="preserve">•  Độ không đảm bảo đo mở rộng </t>
    </r>
    <r>
      <rPr>
        <i/>
        <sz val="10"/>
        <color theme="1"/>
        <rFont val="Times New Roman"/>
        <family val="1"/>
        <charset val="163"/>
      </rPr>
      <t>(Expanded uncertainty)</t>
    </r>
    <r>
      <rPr>
        <sz val="13"/>
        <color theme="1"/>
        <rFont val="Times New Roman"/>
        <family val="1"/>
      </rPr>
      <t>:</t>
    </r>
  </si>
  <si>
    <r>
      <t xml:space="preserve">   tương ứng với độ tin cậy </t>
    </r>
    <r>
      <rPr>
        <i/>
        <sz val="10"/>
        <color theme="1"/>
        <rFont val="Times New Roman"/>
        <family val="1"/>
        <charset val="163"/>
      </rPr>
      <t>(level of confidence)</t>
    </r>
    <r>
      <rPr>
        <sz val="13"/>
        <color theme="1"/>
        <rFont val="Times New Roman"/>
        <family val="1"/>
      </rPr>
      <t xml:space="preserve"> P ≈ 95%, hệ số phủ </t>
    </r>
    <r>
      <rPr>
        <i/>
        <sz val="10"/>
        <color theme="1"/>
        <rFont val="Times New Roman"/>
        <family val="1"/>
        <charset val="163"/>
      </rPr>
      <t>(converage factor)</t>
    </r>
    <r>
      <rPr>
        <sz val="10"/>
        <color theme="1"/>
        <rFont val="Times New Roman"/>
        <family val="1"/>
        <charset val="163"/>
      </rPr>
      <t xml:space="preserve"> </t>
    </r>
    <r>
      <rPr>
        <sz val="13"/>
        <color theme="1"/>
        <rFont val="Times New Roman"/>
        <family val="1"/>
      </rPr>
      <t>k = 2.</t>
    </r>
  </si>
  <si>
    <r>
      <t>Phạm vi đo</t>
    </r>
    <r>
      <rPr>
        <i/>
        <sz val="10"/>
        <color theme="1"/>
        <rFont val="Times New Roman"/>
        <family val="1"/>
        <charset val="163"/>
      </rPr>
      <t xml:space="preserve"> (Measuring range)</t>
    </r>
    <r>
      <rPr>
        <sz val="13"/>
        <color theme="1"/>
        <rFont val="Times New Roman"/>
        <family val="1"/>
      </rPr>
      <t>:</t>
    </r>
  </si>
  <si>
    <r>
      <t>Giá trị độ chia</t>
    </r>
    <r>
      <rPr>
        <i/>
        <sz val="10"/>
        <color theme="1"/>
        <rFont val="Times New Roman"/>
        <family val="1"/>
        <charset val="163"/>
      </rPr>
      <t xml:space="preserve"> (Scale interval)</t>
    </r>
    <r>
      <rPr>
        <i/>
        <sz val="10"/>
        <color theme="1"/>
        <rFont val="Times New Roman"/>
        <family val="1"/>
      </rPr>
      <t>:</t>
    </r>
  </si>
  <si>
    <t>(Measuring Tape)</t>
  </si>
  <si>
    <t>(Dipping Tape)</t>
  </si>
  <si>
    <t>Thước vạch</t>
  </si>
  <si>
    <t>(Ruler)</t>
  </si>
  <si>
    <t>Hệ thống thiết bị hiệu chuẩn/kiểm định thước vạch, thước cuộn</t>
  </si>
  <si>
    <t>Việt Nam</t>
  </si>
  <si>
    <r>
      <t xml:space="preserve">‒ Phạm vi đo: (0 </t>
    </r>
    <r>
      <rPr>
        <sz val="13"/>
        <color theme="1"/>
        <rFont val="Calibri"/>
        <family val="2"/>
      </rPr>
      <t>÷</t>
    </r>
    <r>
      <rPr>
        <sz val="13"/>
        <color theme="1"/>
        <rFont val="Times New Roman"/>
        <family val="1"/>
      </rPr>
      <t xml:space="preserve"> 30000) mm</t>
    </r>
  </si>
  <si>
    <t>P112-114</t>
  </si>
  <si>
    <t>(Calibration/verification system for rulers and tape measures)</t>
  </si>
  <si>
    <t>15-06-2025</t>
  </si>
  <si>
    <t xml:space="preserve">VMI - CP    : 2025 </t>
  </si>
  <si>
    <t>Quy trình hiệu chuẩn thước cuộn, thước vạch</t>
  </si>
  <si>
    <r>
      <t xml:space="preserve">Cấp </t>
    </r>
    <r>
      <rPr>
        <vertAlign val="subscript"/>
        <sz val="13"/>
        <rFont val="Times New Roman"/>
        <family val="1"/>
      </rPr>
      <t>(Grade)</t>
    </r>
    <r>
      <rPr>
        <sz val="13"/>
        <rFont val="Times New Roman"/>
        <family val="1"/>
      </rPr>
      <t>:</t>
    </r>
  </si>
  <si>
    <t>No.</t>
  </si>
  <si>
    <t>Laser</t>
  </si>
  <si>
    <t>DUT</t>
  </si>
  <si>
    <t>Pe</t>
  </si>
  <si>
    <t>Rhe</t>
  </si>
  <si>
    <t>Te</t>
  </si>
  <si>
    <t>ºC</t>
  </si>
  <si>
    <r>
      <t>T</t>
    </r>
    <r>
      <rPr>
        <b/>
        <vertAlign val="subscript"/>
        <sz val="13"/>
        <color theme="1"/>
        <rFont val="Times New Roman"/>
        <family val="1"/>
      </rPr>
      <t>material</t>
    </r>
  </si>
  <si>
    <r>
      <t>T</t>
    </r>
    <r>
      <rPr>
        <b/>
        <vertAlign val="subscript"/>
        <sz val="13"/>
        <color theme="1"/>
        <rFont val="Times New Roman"/>
        <family val="1"/>
      </rPr>
      <t>e</t>
    </r>
  </si>
  <si>
    <r>
      <t>RH</t>
    </r>
    <r>
      <rPr>
        <b/>
        <vertAlign val="subscript"/>
        <sz val="13"/>
        <color theme="1"/>
        <rFont val="Times New Roman"/>
        <family val="1"/>
      </rPr>
      <t>e</t>
    </r>
  </si>
  <si>
    <r>
      <t>P</t>
    </r>
    <r>
      <rPr>
        <b/>
        <vertAlign val="subscript"/>
        <sz val="13"/>
        <color theme="1"/>
        <rFont val="Times New Roman"/>
        <family val="1"/>
      </rPr>
      <t>e</t>
    </r>
  </si>
  <si>
    <t>Quy trình hiệu chuẩn thước cuộn, thước vạch bằng hệ thống thiết bị hiệu chuẩn/ kiểm định thước vạch, thước cuộn</t>
  </si>
  <si>
    <t>(Calibration procedure Measuring tapes, Rules with tapes calibration/verification equipment system)</t>
  </si>
  <si>
    <t>STT
No.</t>
  </si>
  <si>
    <r>
      <t xml:space="preserve">Laser
</t>
    </r>
    <r>
      <rPr>
        <b/>
        <i/>
        <sz val="13"/>
        <color theme="1"/>
        <rFont val="Times New Roman"/>
        <family val="1"/>
      </rPr>
      <t>(mm)</t>
    </r>
  </si>
  <si>
    <t>Reading</t>
  </si>
  <si>
    <t>Factor</t>
  </si>
  <si>
    <t>Standard value</t>
  </si>
  <si>
    <r>
      <t xml:space="preserve">DUT
</t>
    </r>
    <r>
      <rPr>
        <b/>
        <i/>
        <sz val="13"/>
        <color theme="1"/>
        <rFont val="Times New Roman"/>
        <family val="1"/>
      </rPr>
      <t>(mm)</t>
    </r>
  </si>
  <si>
    <t>DUT value</t>
  </si>
  <si>
    <r>
      <t xml:space="preserve">Error
</t>
    </r>
    <r>
      <rPr>
        <b/>
        <i/>
        <sz val="13"/>
        <color theme="1"/>
        <rFont val="Times New Roman"/>
        <family val="1"/>
      </rPr>
      <t>(mm)</t>
    </r>
  </si>
  <si>
    <t>Tmaterial</t>
  </si>
  <si>
    <r>
      <t xml:space="preserve">Vật liệu </t>
    </r>
    <r>
      <rPr>
        <vertAlign val="subscript"/>
        <sz val="13"/>
        <color theme="1"/>
        <rFont val="Times New Roman"/>
        <family val="1"/>
      </rPr>
      <t>(Material)</t>
    </r>
    <r>
      <rPr>
        <sz val="13"/>
        <color theme="1"/>
        <rFont val="Times New Roman"/>
        <family val="1"/>
      </rPr>
      <t>:</t>
    </r>
  </si>
  <si>
    <t>α =</t>
  </si>
  <si>
    <t>Chênh lệch nhiệt độ thân thước với 20 ̊C</t>
  </si>
  <si>
    <t>Sai số đo nhiệt độ của bộ thu thập nhiệt độ đa kênh</t>
  </si>
  <si>
    <t>Thép</t>
  </si>
  <si>
    <r>
      <t>(10</t>
    </r>
    <r>
      <rPr>
        <vertAlign val="superscript"/>
        <sz val="12"/>
        <color theme="1"/>
        <rFont val="Times New Roman"/>
        <family val="1"/>
      </rPr>
      <t>-6</t>
    </r>
    <r>
      <rPr>
        <sz val="12"/>
        <color theme="1"/>
        <rFont val="Times New Roman"/>
        <family val="1"/>
      </rPr>
      <t>/K)</t>
    </r>
  </si>
  <si>
    <t>Chuẩn</t>
  </si>
  <si>
    <t>0,03+0,03L</t>
  </si>
  <si>
    <t>mmHg</t>
  </si>
  <si>
    <t>Điều kiện tiêu chuẩn</t>
  </si>
  <si>
    <t>n</t>
  </si>
  <si>
    <r>
      <t>u</t>
    </r>
    <r>
      <rPr>
        <b/>
        <vertAlign val="subscript"/>
        <sz val="13"/>
        <color theme="1"/>
        <rFont val="Times New Roman"/>
        <family val="1"/>
      </rPr>
      <t>Δt</t>
    </r>
  </si>
  <si>
    <t>b</t>
  </si>
  <si>
    <t>U</t>
  </si>
  <si>
    <t>U (mm)
(k=2; P=95%)</t>
  </si>
  <si>
    <t>u (µm)</t>
  </si>
  <si>
    <t>CMC
(mm)</t>
  </si>
  <si>
    <t>∆T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</si>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</sst>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dd\-mm\-yyyy"/>
    <numFmt numFmtId="167" formatCode="0.0000"/>
    <numFmt numFmtId="168" formatCode="0.000000"/>
    <numFmt numFmtId="169" formatCode="0.0000000"/>
  </numFmts>
  <fonts count="36" x14ac:knownFonts="1"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Calibri"/>
      <family val="2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2"/>
    </font>
    <font>
      <sz val="13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13"/>
      <color theme="1"/>
      <name val="Calibri"/>
      <family val="2"/>
      <charset val="163"/>
      <scheme val="minor"/>
    </font>
    <font>
      <i/>
      <sz val="11"/>
      <color theme="1"/>
      <name val="Times New Roman"/>
      <family val="1"/>
      <charset val="163"/>
    </font>
    <font>
      <b/>
      <i/>
      <sz val="10"/>
      <color theme="1"/>
      <name val="Times New Roman"/>
      <family val="1"/>
      <charset val="163"/>
    </font>
    <font>
      <b/>
      <i/>
      <sz val="14"/>
      <color theme="1"/>
      <name val="Times New Roman"/>
      <family val="1"/>
      <charset val="163"/>
    </font>
    <font>
      <b/>
      <sz val="11"/>
      <color theme="1"/>
      <name val="Times New Roman"/>
      <family val="1"/>
    </font>
    <font>
      <b/>
      <vertAlign val="subscript"/>
      <sz val="13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0"/>
      <color theme="1"/>
      <name val="Times New Roman"/>
      <family val="1"/>
    </font>
    <font>
      <sz val="13"/>
      <color theme="0"/>
      <name val="Times New Roman"/>
      <family val="1"/>
    </font>
    <font>
      <b/>
      <sz val="13"/>
      <color theme="1"/>
      <name val="Times New Roman"/>
      <family val="1"/>
      <charset val="163"/>
    </font>
    <font>
      <sz val="10"/>
      <name val="Arial"/>
      <family val="2"/>
    </font>
    <font>
      <vertAlign val="superscript"/>
      <sz val="13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sz val="11"/>
      <color rgb="FFFF0000"/>
      <name val="Times New Roman"/>
      <family val="1"/>
    </font>
    <font>
      <sz val="13"/>
      <name val="Times New Roman"/>
      <family val="1"/>
    </font>
    <font>
      <vertAlign val="subscript"/>
      <sz val="13"/>
      <name val="Times New Roman"/>
      <family val="1"/>
    </font>
    <font>
      <vertAlign val="subscript"/>
      <sz val="13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0"/>
      <color theme="1"/>
      <name val="Times New Roman"/>
      <family val="1"/>
      <charset val="16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7" fillId="0" borderId="0"/>
  </cellStyleXfs>
  <cellXfs count="20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left" vertical="center" indent="4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Protection="1">
      <protection hidden="1"/>
    </xf>
    <xf numFmtId="14" fontId="1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/>
    <xf numFmtId="49" fontId="1" fillId="0" borderId="0" xfId="0" applyNumberFormat="1" applyFont="1" applyAlignment="1">
      <alignment vertical="center"/>
    </xf>
    <xf numFmtId="0" fontId="1" fillId="0" borderId="0" xfId="0" quotePrefix="1" applyFont="1"/>
    <xf numFmtId="0" fontId="1" fillId="0" borderId="2" xfId="0" applyFont="1" applyBorder="1"/>
    <xf numFmtId="0" fontId="1" fillId="0" borderId="11" xfId="0" applyFont="1" applyBorder="1" applyAlignment="1">
      <alignment horizontal="left" vertical="center" indent="4"/>
    </xf>
    <xf numFmtId="0" fontId="1" fillId="0" borderId="12" xfId="0" applyFont="1" applyBorder="1"/>
    <xf numFmtId="0" fontId="1" fillId="0" borderId="0" xfId="0" applyFont="1" applyAlignment="1">
      <alignment horizontal="left" indent="4"/>
    </xf>
    <xf numFmtId="0" fontId="11" fillId="0" borderId="0" xfId="0" applyFont="1"/>
    <xf numFmtId="0" fontId="1" fillId="0" borderId="14" xfId="0" applyFont="1" applyBorder="1"/>
    <xf numFmtId="0" fontId="15" fillId="0" borderId="0" xfId="0" applyFont="1"/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4" xfId="0" applyFont="1" applyBorder="1" applyAlignment="1">
      <alignment horizontal="left" indent="4"/>
    </xf>
    <xf numFmtId="0" fontId="3" fillId="0" borderId="0" xfId="0" applyFont="1"/>
    <xf numFmtId="0" fontId="1" fillId="0" borderId="11" xfId="0" applyFont="1" applyBorder="1"/>
    <xf numFmtId="49" fontId="1" fillId="0" borderId="0" xfId="0" applyNumberFormat="1" applyFont="1"/>
    <xf numFmtId="0" fontId="1" fillId="0" borderId="11" xfId="0" applyFont="1" applyBorder="1" applyAlignment="1">
      <alignment horizontal="left" vertical="center" indent="1"/>
    </xf>
    <xf numFmtId="0" fontId="12" fillId="0" borderId="11" xfId="0" applyFont="1" applyBorder="1" applyAlignment="1">
      <alignment horizontal="left" indent="1"/>
    </xf>
    <xf numFmtId="0" fontId="1" fillId="0" borderId="7" xfId="0" applyFont="1" applyBorder="1" applyAlignment="1">
      <alignment horizontal="left" vertical="center" indent="1"/>
    </xf>
    <xf numFmtId="0" fontId="10" fillId="0" borderId="0" xfId="0" applyFont="1" applyAlignment="1">
      <alignment horizontal="left"/>
    </xf>
    <xf numFmtId="0" fontId="19" fillId="0" borderId="0" xfId="0" applyFont="1"/>
    <xf numFmtId="49" fontId="6" fillId="0" borderId="0" xfId="0" applyNumberFormat="1" applyFont="1" applyAlignment="1">
      <alignment vertical="top"/>
    </xf>
    <xf numFmtId="0" fontId="2" fillId="0" borderId="1" xfId="0" applyFont="1" applyBorder="1" applyAlignment="1">
      <alignment horizontal="center" vertical="center" wrapText="1"/>
    </xf>
    <xf numFmtId="0" fontId="20" fillId="0" borderId="0" xfId="0" applyFont="1" applyAlignment="1" applyProtection="1">
      <alignment horizontal="center" vertical="center" wrapText="1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165" fontId="1" fillId="0" borderId="1" xfId="0" applyNumberFormat="1" applyFont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165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/>
    <xf numFmtId="49" fontId="1" fillId="0" borderId="0" xfId="0" applyNumberFormat="1" applyFont="1" applyAlignment="1">
      <alignment wrapText="1"/>
    </xf>
    <xf numFmtId="164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 indent="1"/>
    </xf>
    <xf numFmtId="0" fontId="1" fillId="0" borderId="1" xfId="0" applyFont="1" applyBorder="1"/>
    <xf numFmtId="0" fontId="1" fillId="0" borderId="1" xfId="0" applyFont="1" applyBorder="1" applyAlignment="1">
      <alignment horizontal="left" vertical="center" wrapText="1" indent="2"/>
    </xf>
    <xf numFmtId="0" fontId="1" fillId="0" borderId="5" xfId="0" applyFont="1" applyBorder="1"/>
    <xf numFmtId="0" fontId="10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10" fillId="0" borderId="15" xfId="0" applyFont="1" applyBorder="1" applyAlignment="1">
      <alignment vertical="center" wrapText="1"/>
    </xf>
    <xf numFmtId="0" fontId="0" fillId="0" borderId="13" xfId="0" applyBorder="1"/>
    <xf numFmtId="0" fontId="5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vertical="top"/>
    </xf>
    <xf numFmtId="0" fontId="24" fillId="0" borderId="13" xfId="0" applyFont="1" applyBorder="1"/>
    <xf numFmtId="0" fontId="1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>
      <alignment horizontal="left" indent="2"/>
    </xf>
    <xf numFmtId="0" fontId="1" fillId="0" borderId="10" xfId="0" applyFont="1" applyBorder="1" applyAlignment="1" applyProtection="1">
      <alignment horizontal="left" vertical="center" indent="1"/>
      <protection locked="0"/>
    </xf>
    <xf numFmtId="0" fontId="1" fillId="0" borderId="13" xfId="0" applyFont="1" applyBorder="1" applyAlignment="1" applyProtection="1">
      <alignment horizontal="left" indent="4"/>
      <protection locked="0"/>
    </xf>
    <xf numFmtId="0" fontId="1" fillId="0" borderId="13" xfId="0" applyFont="1" applyBorder="1" applyProtection="1">
      <protection locked="0"/>
    </xf>
    <xf numFmtId="1" fontId="1" fillId="0" borderId="0" xfId="0" applyNumberFormat="1" applyFont="1"/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25" fillId="0" borderId="0" xfId="0" applyFont="1" applyAlignment="1">
      <alignment horizontal="center" vertical="center"/>
    </xf>
    <xf numFmtId="0" fontId="1" fillId="10" borderId="0" xfId="0" applyFont="1" applyFill="1"/>
    <xf numFmtId="0" fontId="1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/>
    <xf numFmtId="2" fontId="1" fillId="0" borderId="0" xfId="0" applyNumberFormat="1" applyFont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5" fillId="0" borderId="0" xfId="0" applyFont="1" applyAlignment="1">
      <alignment vertical="top"/>
    </xf>
    <xf numFmtId="2" fontId="1" fillId="0" borderId="0" xfId="0" applyNumberFormat="1" applyFont="1"/>
    <xf numFmtId="164" fontId="1" fillId="0" borderId="0" xfId="0" applyNumberFormat="1" applyFont="1" applyAlignment="1">
      <alignment vertical="center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center"/>
    </xf>
    <xf numFmtId="17" fontId="16" fillId="0" borderId="1" xfId="0" quotePrefix="1" applyNumberFormat="1" applyFont="1" applyBorder="1" applyAlignment="1">
      <alignment horizontal="center" vertical="center"/>
    </xf>
    <xf numFmtId="0" fontId="24" fillId="0" borderId="0" xfId="0" applyFont="1"/>
    <xf numFmtId="0" fontId="14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14" fontId="5" fillId="0" borderId="0" xfId="0" applyNumberFormat="1" applyFont="1" applyAlignment="1">
      <alignment horizontal="left" vertical="center"/>
    </xf>
    <xf numFmtId="0" fontId="31" fillId="0" borderId="0" xfId="0" applyFont="1" applyProtection="1">
      <protection hidden="1"/>
    </xf>
    <xf numFmtId="1" fontId="1" fillId="0" borderId="0" xfId="0" applyNumberFormat="1" applyFont="1" applyAlignment="1">
      <alignment vertical="center"/>
    </xf>
    <xf numFmtId="0" fontId="14" fillId="0" borderId="0" xfId="0" applyFont="1" applyAlignment="1">
      <alignment vertical="top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167" fontId="1" fillId="0" borderId="1" xfId="0" applyNumberFormat="1" applyFont="1" applyBorder="1" applyAlignment="1" applyProtection="1">
      <alignment horizontal="center" vertical="center"/>
      <protection locked="0"/>
    </xf>
    <xf numFmtId="169" fontId="1" fillId="0" borderId="1" xfId="0" applyNumberFormat="1" applyFont="1" applyBorder="1" applyAlignment="1" applyProtection="1">
      <alignment horizontal="center" vertical="center"/>
      <protection locked="0"/>
    </xf>
    <xf numFmtId="16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30" fillId="0" borderId="0" xfId="0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left"/>
    </xf>
    <xf numFmtId="0" fontId="12" fillId="0" borderId="1" xfId="0" applyFont="1" applyBorder="1" applyAlignment="1">
      <alignment horizontal="center"/>
    </xf>
    <xf numFmtId="1" fontId="10" fillId="8" borderId="0" xfId="0" applyNumberFormat="1" applyFont="1" applyFill="1" applyAlignment="1">
      <alignment horizontal="center"/>
    </xf>
    <xf numFmtId="165" fontId="10" fillId="8" borderId="0" xfId="0" applyNumberFormat="1" applyFont="1" applyFill="1" applyAlignment="1">
      <alignment horizontal="center"/>
    </xf>
    <xf numFmtId="0" fontId="26" fillId="0" borderId="0" xfId="0" applyFont="1" applyAlignment="1">
      <alignment horizontal="center"/>
    </xf>
    <xf numFmtId="0" fontId="1" fillId="8" borderId="0" xfId="0" applyFont="1" applyFill="1" applyAlignment="1">
      <alignment horizontal="left"/>
    </xf>
    <xf numFmtId="0" fontId="1" fillId="8" borderId="12" xfId="0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8" borderId="0" xfId="0" quotePrefix="1" applyFont="1" applyFill="1" applyAlignment="1">
      <alignment horizontal="center"/>
    </xf>
    <xf numFmtId="0" fontId="1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5" borderId="0" xfId="0" applyFont="1" applyFill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3"/>
    </xf>
    <xf numFmtId="166" fontId="1" fillId="8" borderId="0" xfId="0" quotePrefix="1" applyNumberFormat="1" applyFont="1" applyFill="1" applyAlignment="1">
      <alignment horizontal="center"/>
    </xf>
    <xf numFmtId="166" fontId="1" fillId="8" borderId="0" xfId="0" applyNumberFormat="1" applyFont="1" applyFill="1" applyAlignment="1">
      <alignment horizontal="center"/>
    </xf>
    <xf numFmtId="166" fontId="1" fillId="8" borderId="12" xfId="0" applyNumberFormat="1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0" borderId="0" xfId="0" applyFont="1"/>
    <xf numFmtId="49" fontId="6" fillId="0" borderId="14" xfId="0" applyNumberFormat="1" applyFont="1" applyBorder="1" applyAlignment="1">
      <alignment horizontal="left" vertical="top" indent="2"/>
    </xf>
    <xf numFmtId="49" fontId="6" fillId="9" borderId="14" xfId="0" applyNumberFormat="1" applyFont="1" applyFill="1" applyBorder="1" applyAlignment="1">
      <alignment horizontal="center" vertical="top"/>
    </xf>
    <xf numFmtId="0" fontId="1" fillId="10" borderId="14" xfId="0" applyFont="1" applyFill="1" applyBorder="1" applyAlignment="1">
      <alignment horizontal="center"/>
    </xf>
    <xf numFmtId="0" fontId="2" fillId="9" borderId="13" xfId="0" applyFont="1" applyFill="1" applyBorder="1" applyAlignment="1" applyProtection="1">
      <alignment horizontal="right"/>
      <protection locked="0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49" fontId="26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6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3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0" fillId="0" borderId="8" xfId="0" applyFont="1" applyBorder="1" applyAlignment="1" applyProtection="1">
      <alignment horizontal="center" vertical="center" wrapText="1"/>
      <protection locked="0"/>
    </xf>
    <xf numFmtId="0" fontId="20" fillId="0" borderId="9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</cellXfs>
  <cellStyles count="2">
    <cellStyle name="Bình thường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25</xdr:row>
          <xdr:rowOff>12700</xdr:rowOff>
        </xdr:from>
        <xdr:to>
          <xdr:col>20</xdr:col>
          <xdr:colOff>190500</xdr:colOff>
          <xdr:row>25</xdr:row>
          <xdr:rowOff>190500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25</xdr:row>
          <xdr:rowOff>12700</xdr:rowOff>
        </xdr:from>
        <xdr:to>
          <xdr:col>11</xdr:col>
          <xdr:colOff>171450</xdr:colOff>
          <xdr:row>25</xdr:row>
          <xdr:rowOff>190500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0</xdr:colOff>
      <xdr:row>0</xdr:row>
      <xdr:rowOff>57150</xdr:rowOff>
    </xdr:from>
    <xdr:to>
      <xdr:col>18</xdr:col>
      <xdr:colOff>76200</xdr:colOff>
      <xdr:row>0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228850" y="57150"/>
          <a:ext cx="2305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28</xdr:row>
          <xdr:rowOff>12700</xdr:rowOff>
        </xdr:from>
        <xdr:to>
          <xdr:col>20</xdr:col>
          <xdr:colOff>190500</xdr:colOff>
          <xdr:row>28</xdr:row>
          <xdr:rowOff>190500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12700</xdr:colOff>
          <xdr:row>28</xdr:row>
          <xdr:rowOff>12700</xdr:rowOff>
        </xdr:from>
        <xdr:to>
          <xdr:col>11</xdr:col>
          <xdr:colOff>171450</xdr:colOff>
          <xdr:row>28</xdr:row>
          <xdr:rowOff>190500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0067925" y="2314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0067925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0067925" y="3076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0067925" y="3076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10067925" y="3267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0067925" y="3267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10067925" y="3457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0</xdr:colOff>
      <xdr:row>4</xdr:row>
      <xdr:rowOff>0</xdr:rowOff>
    </xdr:from>
    <xdr:ext cx="65" cy="162224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4</xdr:row>
      <xdr:rowOff>0</xdr:rowOff>
    </xdr:from>
    <xdr:ext cx="65" cy="162224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4</xdr:row>
      <xdr:rowOff>0</xdr:rowOff>
    </xdr:from>
    <xdr:ext cx="65" cy="162224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4</xdr:row>
      <xdr:rowOff>0</xdr:rowOff>
    </xdr:from>
    <xdr:ext cx="65" cy="162224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4</xdr:row>
      <xdr:rowOff>0</xdr:rowOff>
    </xdr:from>
    <xdr:ext cx="65" cy="162224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4</xdr:row>
      <xdr:rowOff>0</xdr:rowOff>
    </xdr:from>
    <xdr:ext cx="65" cy="162224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4</xdr:row>
      <xdr:rowOff>28575</xdr:rowOff>
    </xdr:from>
    <xdr:ext cx="65" cy="162224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4</xdr:row>
      <xdr:rowOff>28575</xdr:rowOff>
    </xdr:from>
    <xdr:ext cx="65" cy="162224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4</xdr:row>
      <xdr:rowOff>28575</xdr:rowOff>
    </xdr:from>
    <xdr:ext cx="65" cy="162224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4</xdr:row>
      <xdr:rowOff>28575</xdr:rowOff>
    </xdr:from>
    <xdr:ext cx="65" cy="162224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4</xdr:row>
      <xdr:rowOff>28575</xdr:rowOff>
    </xdr:from>
    <xdr:ext cx="65" cy="162224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5</xdr:row>
      <xdr:rowOff>0</xdr:rowOff>
    </xdr:from>
    <xdr:ext cx="65" cy="162224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5</xdr:row>
      <xdr:rowOff>0</xdr:rowOff>
    </xdr:from>
    <xdr:ext cx="65" cy="162224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5</xdr:row>
      <xdr:rowOff>0</xdr:rowOff>
    </xdr:from>
    <xdr:ext cx="65" cy="162224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5</xdr:row>
      <xdr:rowOff>0</xdr:rowOff>
    </xdr:from>
    <xdr:ext cx="65" cy="162224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19</xdr:col>
      <xdr:colOff>514350</xdr:colOff>
      <xdr:row>5</xdr:row>
      <xdr:rowOff>0</xdr:rowOff>
    </xdr:from>
    <xdr:ext cx="65" cy="162224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514350</xdr:colOff>
      <xdr:row>4</xdr:row>
      <xdr:rowOff>0</xdr:rowOff>
    </xdr:from>
    <xdr:ext cx="65" cy="162224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4</xdr:row>
      <xdr:rowOff>0</xdr:rowOff>
    </xdr:from>
    <xdr:ext cx="65" cy="162224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6</xdr:col>
      <xdr:colOff>514350</xdr:colOff>
      <xdr:row>4</xdr:row>
      <xdr:rowOff>0</xdr:rowOff>
    </xdr:from>
    <xdr:ext cx="65" cy="162224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 txBox="1"/>
      </xdr:nvSpPr>
      <xdr:spPr>
        <a:xfrm>
          <a:off x="3733800" y="2505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26</xdr:col>
      <xdr:colOff>514350</xdr:colOff>
      <xdr:row>9</xdr:row>
      <xdr:rowOff>0</xdr:rowOff>
    </xdr:from>
    <xdr:ext cx="65" cy="162224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 txBox="1"/>
      </xdr:nvSpPr>
      <xdr:spPr>
        <a:xfrm>
          <a:off x="3733800" y="2695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65" cy="162224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 txBox="1"/>
      </xdr:nvSpPr>
      <xdr:spPr>
        <a:xfrm>
          <a:off x="14249400" y="3914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5</xdr:row>
      <xdr:rowOff>0</xdr:rowOff>
    </xdr:from>
    <xdr:ext cx="65" cy="162224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5</xdr:row>
      <xdr:rowOff>0</xdr:rowOff>
    </xdr:from>
    <xdr:ext cx="65" cy="162224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5</xdr:row>
      <xdr:rowOff>0</xdr:rowOff>
    </xdr:from>
    <xdr:ext cx="65" cy="162224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5</xdr:row>
      <xdr:rowOff>0</xdr:rowOff>
    </xdr:from>
    <xdr:ext cx="65" cy="162224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5</xdr:row>
      <xdr:rowOff>0</xdr:rowOff>
    </xdr:from>
    <xdr:ext cx="65" cy="162224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5</xdr:row>
      <xdr:rowOff>0</xdr:rowOff>
    </xdr:from>
    <xdr:ext cx="65" cy="162224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6</xdr:row>
      <xdr:rowOff>0</xdr:rowOff>
    </xdr:from>
    <xdr:ext cx="65" cy="162224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6</xdr:row>
      <xdr:rowOff>0</xdr:rowOff>
    </xdr:from>
    <xdr:ext cx="65" cy="162224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6</xdr:row>
      <xdr:rowOff>0</xdr:rowOff>
    </xdr:from>
    <xdr:ext cx="65" cy="162224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9</xdr:row>
      <xdr:rowOff>0</xdr:rowOff>
    </xdr:from>
    <xdr:ext cx="65" cy="162224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9</xdr:row>
      <xdr:rowOff>0</xdr:rowOff>
    </xdr:from>
    <xdr:ext cx="65" cy="162224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36</xdr:col>
      <xdr:colOff>514350</xdr:colOff>
      <xdr:row>9</xdr:row>
      <xdr:rowOff>0</xdr:rowOff>
    </xdr:from>
    <xdr:ext cx="65" cy="162224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 txBox="1"/>
      </xdr:nvSpPr>
      <xdr:spPr>
        <a:xfrm>
          <a:off x="328612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 txBox="1"/>
      </xdr:nvSpPr>
      <xdr:spPr>
        <a:xfrm>
          <a:off x="4867275" y="26574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 txBox="1"/>
      </xdr:nvSpPr>
      <xdr:spPr>
        <a:xfrm>
          <a:off x="4867275" y="29051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 txBox="1"/>
      </xdr:nvSpPr>
      <xdr:spPr>
        <a:xfrm>
          <a:off x="4867275" y="3152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 txBox="1"/>
      </xdr:nvSpPr>
      <xdr:spPr>
        <a:xfrm>
          <a:off x="4867275" y="34004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 txBox="1"/>
      </xdr:nvSpPr>
      <xdr:spPr>
        <a:xfrm>
          <a:off x="4867275" y="34004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 txBox="1"/>
      </xdr:nvSpPr>
      <xdr:spPr>
        <a:xfrm>
          <a:off x="4867275" y="3648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 txBox="1"/>
      </xdr:nvSpPr>
      <xdr:spPr>
        <a:xfrm>
          <a:off x="4867275" y="36480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 txBox="1"/>
      </xdr:nvSpPr>
      <xdr:spPr>
        <a:xfrm>
          <a:off x="4867275" y="38957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 txBox="1"/>
      </xdr:nvSpPr>
      <xdr:spPr>
        <a:xfrm>
          <a:off x="4867275" y="389572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 txBox="1"/>
      </xdr:nvSpPr>
      <xdr:spPr>
        <a:xfrm>
          <a:off x="4867275" y="41433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0</xdr:rowOff>
    </xdr:from>
    <xdr:ext cx="65" cy="162224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 txBox="1"/>
      </xdr:nvSpPr>
      <xdr:spPr>
        <a:xfrm>
          <a:off x="4867275" y="41433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4</xdr:row>
      <xdr:rowOff>28575</xdr:rowOff>
    </xdr:from>
    <xdr:ext cx="65" cy="162224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 txBox="1"/>
      </xdr:nvSpPr>
      <xdr:spPr>
        <a:xfrm>
          <a:off x="4867275" y="44481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 txBox="1"/>
      </xdr:nvSpPr>
      <xdr:spPr>
        <a:xfrm>
          <a:off x="48672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 txBox="1"/>
      </xdr:nvSpPr>
      <xdr:spPr>
        <a:xfrm>
          <a:off x="48672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 txBox="1"/>
      </xdr:nvSpPr>
      <xdr:spPr>
        <a:xfrm>
          <a:off x="48672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 txBox="1"/>
      </xdr:nvSpPr>
      <xdr:spPr>
        <a:xfrm>
          <a:off x="48672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 txBox="1"/>
      </xdr:nvSpPr>
      <xdr:spPr>
        <a:xfrm>
          <a:off x="48672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 txBox="1"/>
      </xdr:nvSpPr>
      <xdr:spPr>
        <a:xfrm>
          <a:off x="48672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 txBox="1"/>
      </xdr:nvSpPr>
      <xdr:spPr>
        <a:xfrm>
          <a:off x="48672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 txBox="1"/>
      </xdr:nvSpPr>
      <xdr:spPr>
        <a:xfrm>
          <a:off x="48672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 txBox="1"/>
      </xdr:nvSpPr>
      <xdr:spPr>
        <a:xfrm>
          <a:off x="48672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 txBox="1"/>
      </xdr:nvSpPr>
      <xdr:spPr>
        <a:xfrm>
          <a:off x="48672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 txBox="1"/>
      </xdr:nvSpPr>
      <xdr:spPr>
        <a:xfrm>
          <a:off x="4867275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 txBox="1"/>
      </xdr:nvSpPr>
      <xdr:spPr>
        <a:xfrm>
          <a:off x="4867275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 txBox="1"/>
      </xdr:nvSpPr>
      <xdr:spPr>
        <a:xfrm>
          <a:off x="4867275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 txBox="1"/>
      </xdr:nvSpPr>
      <xdr:spPr>
        <a:xfrm>
          <a:off x="4867275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 txBox="1"/>
      </xdr:nvSpPr>
      <xdr:spPr>
        <a:xfrm>
          <a:off x="4867275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 txBox="1"/>
      </xdr:nvSpPr>
      <xdr:spPr>
        <a:xfrm>
          <a:off x="4867275" y="56673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 txBox="1"/>
      </xdr:nvSpPr>
      <xdr:spPr>
        <a:xfrm>
          <a:off x="4867275" y="56673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 txBox="1"/>
      </xdr:nvSpPr>
      <xdr:spPr>
        <a:xfrm>
          <a:off x="4867275" y="56673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 txBox="1"/>
      </xdr:nvSpPr>
      <xdr:spPr>
        <a:xfrm>
          <a:off x="4867275" y="56673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5</xdr:row>
      <xdr:rowOff>0</xdr:rowOff>
    </xdr:from>
    <xdr:ext cx="65" cy="162224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 txBox="1"/>
      </xdr:nvSpPr>
      <xdr:spPr>
        <a:xfrm>
          <a:off x="4867275" y="56673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5</xdr:row>
      <xdr:rowOff>28575</xdr:rowOff>
    </xdr:from>
    <xdr:ext cx="65" cy="162224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 txBox="1"/>
      </xdr:nvSpPr>
      <xdr:spPr>
        <a:xfrm>
          <a:off x="4867275" y="59721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5</xdr:row>
      <xdr:rowOff>28575</xdr:rowOff>
    </xdr:from>
    <xdr:ext cx="65" cy="162224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 txBox="1"/>
      </xdr:nvSpPr>
      <xdr:spPr>
        <a:xfrm>
          <a:off x="4867275" y="59721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5</xdr:row>
      <xdr:rowOff>28575</xdr:rowOff>
    </xdr:from>
    <xdr:ext cx="65" cy="162224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 txBox="1"/>
      </xdr:nvSpPr>
      <xdr:spPr>
        <a:xfrm>
          <a:off x="4867275" y="59721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5</xdr:row>
      <xdr:rowOff>28575</xdr:rowOff>
    </xdr:from>
    <xdr:ext cx="65" cy="162224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 txBox="1"/>
      </xdr:nvSpPr>
      <xdr:spPr>
        <a:xfrm>
          <a:off x="4867275" y="59721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5</xdr:row>
      <xdr:rowOff>28575</xdr:rowOff>
    </xdr:from>
    <xdr:ext cx="65" cy="162224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 txBox="1"/>
      </xdr:nvSpPr>
      <xdr:spPr>
        <a:xfrm>
          <a:off x="4867275" y="59721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6</xdr:row>
      <xdr:rowOff>28575</xdr:rowOff>
    </xdr:from>
    <xdr:ext cx="65" cy="162224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 txBox="1"/>
      </xdr:nvSpPr>
      <xdr:spPr>
        <a:xfrm>
          <a:off x="4867275" y="6276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6</xdr:row>
      <xdr:rowOff>28575</xdr:rowOff>
    </xdr:from>
    <xdr:ext cx="65" cy="162224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 txBox="1"/>
      </xdr:nvSpPr>
      <xdr:spPr>
        <a:xfrm>
          <a:off x="4867275" y="6276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6</xdr:row>
      <xdr:rowOff>28575</xdr:rowOff>
    </xdr:from>
    <xdr:ext cx="65" cy="162224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 txBox="1"/>
      </xdr:nvSpPr>
      <xdr:spPr>
        <a:xfrm>
          <a:off x="4867275" y="6276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6</xdr:row>
      <xdr:rowOff>28575</xdr:rowOff>
    </xdr:from>
    <xdr:ext cx="65" cy="162224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 txBox="1"/>
      </xdr:nvSpPr>
      <xdr:spPr>
        <a:xfrm>
          <a:off x="4867275" y="6276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6</xdr:row>
      <xdr:rowOff>28575</xdr:rowOff>
    </xdr:from>
    <xdr:ext cx="65" cy="162224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 txBox="1"/>
      </xdr:nvSpPr>
      <xdr:spPr>
        <a:xfrm>
          <a:off x="4867275" y="6276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8</xdr:row>
      <xdr:rowOff>28575</xdr:rowOff>
    </xdr:from>
    <xdr:ext cx="65" cy="162224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 txBox="1"/>
      </xdr:nvSpPr>
      <xdr:spPr>
        <a:xfrm>
          <a:off x="4867275" y="6581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8</xdr:row>
      <xdr:rowOff>28575</xdr:rowOff>
    </xdr:from>
    <xdr:ext cx="65" cy="162224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 txBox="1"/>
      </xdr:nvSpPr>
      <xdr:spPr>
        <a:xfrm>
          <a:off x="4867275" y="6581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8</xdr:row>
      <xdr:rowOff>28575</xdr:rowOff>
    </xdr:from>
    <xdr:ext cx="65" cy="162224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 txBox="1"/>
      </xdr:nvSpPr>
      <xdr:spPr>
        <a:xfrm>
          <a:off x="4867275" y="6581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8</xdr:row>
      <xdr:rowOff>28575</xdr:rowOff>
    </xdr:from>
    <xdr:ext cx="65" cy="162224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 txBox="1"/>
      </xdr:nvSpPr>
      <xdr:spPr>
        <a:xfrm>
          <a:off x="4867275" y="6581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15</xdr:col>
      <xdr:colOff>514350</xdr:colOff>
      <xdr:row>8</xdr:row>
      <xdr:rowOff>28575</xdr:rowOff>
    </xdr:from>
    <xdr:ext cx="65" cy="162224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 txBox="1"/>
      </xdr:nvSpPr>
      <xdr:spPr>
        <a:xfrm>
          <a:off x="4867275" y="6581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 txBox="1"/>
      </xdr:nvSpPr>
      <xdr:spPr>
        <a:xfrm>
          <a:off x="17049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 txBox="1"/>
      </xdr:nvSpPr>
      <xdr:spPr>
        <a:xfrm>
          <a:off x="17049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 txBox="1"/>
      </xdr:nvSpPr>
      <xdr:spPr>
        <a:xfrm>
          <a:off x="17049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 txBox="1"/>
      </xdr:nvSpPr>
      <xdr:spPr>
        <a:xfrm>
          <a:off x="17049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 txBox="1"/>
      </xdr:nvSpPr>
      <xdr:spPr>
        <a:xfrm>
          <a:off x="1704975" y="47529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 txBox="1"/>
      </xdr:nvSpPr>
      <xdr:spPr>
        <a:xfrm>
          <a:off x="17049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 txBox="1"/>
      </xdr:nvSpPr>
      <xdr:spPr>
        <a:xfrm>
          <a:off x="17049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 txBox="1"/>
      </xdr:nvSpPr>
      <xdr:spPr>
        <a:xfrm>
          <a:off x="17049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 txBox="1"/>
      </xdr:nvSpPr>
      <xdr:spPr>
        <a:xfrm>
          <a:off x="17049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34</xdr:col>
      <xdr:colOff>514350</xdr:colOff>
      <xdr:row>5</xdr:row>
      <xdr:rowOff>0</xdr:rowOff>
    </xdr:from>
    <xdr:ext cx="65" cy="162224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 txBox="1"/>
      </xdr:nvSpPr>
      <xdr:spPr>
        <a:xfrm>
          <a:off x="1704975" y="50577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5</xdr:row>
      <xdr:rowOff>0</xdr:rowOff>
    </xdr:from>
    <xdr:ext cx="65" cy="162224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 txBox="1"/>
      </xdr:nvSpPr>
      <xdr:spPr>
        <a:xfrm>
          <a:off x="2495550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5</xdr:row>
      <xdr:rowOff>0</xdr:rowOff>
    </xdr:from>
    <xdr:ext cx="65" cy="162224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 txBox="1"/>
      </xdr:nvSpPr>
      <xdr:spPr>
        <a:xfrm>
          <a:off x="2495550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5</xdr:row>
      <xdr:rowOff>0</xdr:rowOff>
    </xdr:from>
    <xdr:ext cx="65" cy="162224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 txBox="1"/>
      </xdr:nvSpPr>
      <xdr:spPr>
        <a:xfrm>
          <a:off x="2495550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5</xdr:row>
      <xdr:rowOff>0</xdr:rowOff>
    </xdr:from>
    <xdr:ext cx="65" cy="162224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 txBox="1"/>
      </xdr:nvSpPr>
      <xdr:spPr>
        <a:xfrm>
          <a:off x="2495550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35</xdr:col>
      <xdr:colOff>514350</xdr:colOff>
      <xdr:row>5</xdr:row>
      <xdr:rowOff>0</xdr:rowOff>
    </xdr:from>
    <xdr:ext cx="65" cy="162224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 txBox="1"/>
      </xdr:nvSpPr>
      <xdr:spPr>
        <a:xfrm>
          <a:off x="2495550" y="5362575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18</xdr:col>
      <xdr:colOff>514350</xdr:colOff>
      <xdr:row>11</xdr:row>
      <xdr:rowOff>0</xdr:rowOff>
    </xdr:from>
    <xdr:ext cx="65" cy="162224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 txBox="1"/>
      </xdr:nvSpPr>
      <xdr:spPr>
        <a:xfrm>
          <a:off x="4867275" y="77724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65" cy="162224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 txBox="1"/>
      </xdr:nvSpPr>
      <xdr:spPr>
        <a:xfrm>
          <a:off x="7677150" y="411480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31</xdr:col>
      <xdr:colOff>0</xdr:colOff>
      <xdr:row>5</xdr:row>
      <xdr:rowOff>0</xdr:rowOff>
    </xdr:from>
    <xdr:ext cx="65" cy="162224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 txBox="1"/>
      </xdr:nvSpPr>
      <xdr:spPr>
        <a:xfrm>
          <a:off x="14205857" y="993321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vi-VN" sz="1100"/>
        </a:p>
      </xdr:txBody>
    </xdr:sp>
    <xdr:clientData/>
  </xdr:one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BF79"/>
  <sheetViews>
    <sheetView tabSelected="1" view="pageLayout" topLeftCell="J1" zoomScale="85" zoomScaleNormal="100" zoomScaleSheetLayoutView="100" zoomScalePageLayoutView="85" workbookViewId="0">
      <selection activeCell="AH10" sqref="AH10"/>
    </sheetView>
  </sheetViews>
  <sheetFormatPr defaultColWidth="3" defaultRowHeight="16.5" x14ac:dyDescent="0.35"/>
  <cols>
    <col min="1" max="23" width="3.453125" style="1" customWidth="1"/>
    <col min="24" max="24" width="4" style="1" customWidth="1"/>
    <col min="25" max="29" width="3.453125" style="1" customWidth="1"/>
    <col min="30" max="16384" width="3" style="1"/>
  </cols>
  <sheetData>
    <row r="1" spans="1:58" ht="8.25" customHeight="1" x14ac:dyDescent="0.3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58" s="4" customFormat="1" ht="17.5" x14ac:dyDescent="0.35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29"/>
    </row>
    <row r="3" spans="1:58" s="4" customFormat="1" ht="19.5" x14ac:dyDescent="0.35">
      <c r="A3" s="147" t="s">
        <v>44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36"/>
      <c r="AC3" s="163" t="s">
        <v>142</v>
      </c>
      <c r="AD3" s="163"/>
      <c r="AE3" s="163" t="s">
        <v>143</v>
      </c>
      <c r="AF3" s="163"/>
      <c r="AG3" s="163"/>
      <c r="AH3" s="163"/>
      <c r="AI3" s="163"/>
      <c r="AJ3" s="163" t="s">
        <v>144</v>
      </c>
      <c r="AK3" s="163"/>
      <c r="AL3" s="163"/>
      <c r="AM3" s="163"/>
      <c r="AN3" s="163"/>
      <c r="AO3" s="163" t="s">
        <v>149</v>
      </c>
      <c r="AP3" s="163"/>
      <c r="AQ3" s="163"/>
      <c r="AR3" s="163"/>
      <c r="AS3" s="163" t="s">
        <v>150</v>
      </c>
      <c r="AT3" s="163"/>
      <c r="AU3" s="163"/>
      <c r="AV3" s="163"/>
      <c r="AW3" s="163" t="s">
        <v>151</v>
      </c>
      <c r="AX3" s="163"/>
      <c r="AY3" s="163"/>
      <c r="AZ3" s="163"/>
      <c r="BA3" s="163" t="s">
        <v>152</v>
      </c>
      <c r="BB3" s="163"/>
      <c r="BC3" s="163"/>
      <c r="BD3" s="163"/>
      <c r="BE3" s="204" t="s">
        <v>181</v>
      </c>
      <c r="BF3" s="205"/>
    </row>
    <row r="4" spans="1:58" s="4" customFormat="1" ht="24" customHeight="1" x14ac:dyDescent="0.35">
      <c r="B4" s="37"/>
      <c r="C4" s="37"/>
      <c r="D4" s="37"/>
      <c r="E4" s="37"/>
      <c r="F4" s="37"/>
      <c r="G4" s="37"/>
      <c r="H4" s="37"/>
      <c r="I4" s="156" t="s">
        <v>90</v>
      </c>
      <c r="J4" s="156"/>
      <c r="K4" s="156"/>
      <c r="L4" s="156"/>
      <c r="M4" s="156"/>
      <c r="N4" s="156"/>
      <c r="O4" s="157" t="s">
        <v>106</v>
      </c>
      <c r="P4" s="157"/>
      <c r="Q4" s="72" t="str">
        <f>"."&amp;RIGHT(W22,2)</f>
        <v>.25</v>
      </c>
      <c r="R4" s="37"/>
      <c r="S4" s="37"/>
      <c r="T4" s="37"/>
      <c r="U4" s="37"/>
      <c r="V4" s="37"/>
      <c r="W4" s="37"/>
      <c r="X4" s="37"/>
      <c r="Y4" s="37"/>
      <c r="Z4" s="37"/>
      <c r="AA4" s="37"/>
      <c r="AC4" s="163"/>
      <c r="AD4" s="163"/>
      <c r="AE4" s="165" t="s">
        <v>0</v>
      </c>
      <c r="AF4" s="165"/>
      <c r="AG4" s="165"/>
      <c r="AH4" s="165"/>
      <c r="AI4" s="165"/>
      <c r="AJ4" s="165" t="s">
        <v>0</v>
      </c>
      <c r="AK4" s="165"/>
      <c r="AL4" s="165"/>
      <c r="AM4" s="165"/>
      <c r="AN4" s="165"/>
      <c r="AO4" s="165" t="s">
        <v>148</v>
      </c>
      <c r="AP4" s="165"/>
      <c r="AQ4" s="165"/>
      <c r="AR4" s="165"/>
      <c r="AS4" s="165" t="s">
        <v>148</v>
      </c>
      <c r="AT4" s="165"/>
      <c r="AU4" s="165"/>
      <c r="AV4" s="165"/>
      <c r="AW4" s="165" t="s">
        <v>31</v>
      </c>
      <c r="AX4" s="165"/>
      <c r="AY4" s="165"/>
      <c r="AZ4" s="165"/>
      <c r="BA4" s="165" t="s">
        <v>172</v>
      </c>
      <c r="BB4" s="165"/>
      <c r="BC4" s="165"/>
      <c r="BD4" s="165"/>
      <c r="BE4" s="165" t="s">
        <v>182</v>
      </c>
      <c r="BF4" s="165"/>
    </row>
    <row r="5" spans="1:58" ht="19.75" customHeight="1" x14ac:dyDescent="0.35">
      <c r="A5" s="76" t="s">
        <v>38</v>
      </c>
      <c r="B5" s="77"/>
      <c r="C5" s="78"/>
      <c r="D5" s="78"/>
      <c r="E5" s="78"/>
      <c r="F5" s="78"/>
      <c r="G5" s="78"/>
      <c r="H5" s="78"/>
      <c r="I5" s="159" t="s">
        <v>108</v>
      </c>
      <c r="J5" s="159"/>
      <c r="K5" s="159"/>
      <c r="L5" s="159"/>
      <c r="M5" s="159"/>
      <c r="N5" s="159"/>
      <c r="O5" s="159"/>
      <c r="P5" s="73"/>
      <c r="Q5" s="73"/>
      <c r="R5" s="73"/>
      <c r="S5" s="73"/>
      <c r="T5" s="73"/>
      <c r="U5" s="73"/>
      <c r="V5" s="73"/>
      <c r="W5" s="73"/>
      <c r="X5" s="73"/>
      <c r="Y5" s="68"/>
      <c r="Z5" s="17"/>
      <c r="AC5" s="166">
        <v>1</v>
      </c>
      <c r="AD5" s="166"/>
      <c r="AE5" s="166">
        <v>999.995</v>
      </c>
      <c r="AF5" s="166"/>
      <c r="AG5" s="166"/>
      <c r="AH5" s="166"/>
      <c r="AI5" s="166"/>
      <c r="AJ5" s="166">
        <v>1000</v>
      </c>
      <c r="AK5" s="166"/>
      <c r="AL5" s="166"/>
      <c r="AM5" s="166"/>
      <c r="AN5" s="166"/>
      <c r="AO5" s="166">
        <v>20.6</v>
      </c>
      <c r="AP5" s="166"/>
      <c r="AQ5" s="166"/>
      <c r="AR5" s="166"/>
      <c r="AS5" s="166">
        <v>20.5</v>
      </c>
      <c r="AT5" s="166"/>
      <c r="AU5" s="166"/>
      <c r="AV5" s="166"/>
      <c r="AW5" s="166">
        <v>54.2</v>
      </c>
      <c r="AX5" s="166"/>
      <c r="AY5" s="166"/>
      <c r="AZ5" s="166"/>
      <c r="BA5" s="166">
        <v>758.6</v>
      </c>
      <c r="BB5" s="166"/>
      <c r="BC5" s="166"/>
      <c r="BD5" s="166"/>
      <c r="BE5" s="206"/>
      <c r="BF5" s="207"/>
    </row>
    <row r="6" spans="1:58" ht="19.75" customHeight="1" x14ac:dyDescent="0.35">
      <c r="A6" s="32" t="s">
        <v>39</v>
      </c>
      <c r="E6" s="137" t="s">
        <v>37</v>
      </c>
      <c r="F6" s="137"/>
      <c r="G6" s="137"/>
      <c r="H6" s="137"/>
      <c r="I6" s="137"/>
      <c r="J6" s="75" t="s">
        <v>41</v>
      </c>
      <c r="R6" s="132"/>
      <c r="S6" s="132"/>
      <c r="T6" s="132"/>
      <c r="U6" s="132"/>
      <c r="V6" s="132"/>
      <c r="W6" s="132"/>
      <c r="X6" s="132"/>
      <c r="Y6" s="132"/>
      <c r="Z6" s="133"/>
    </row>
    <row r="7" spans="1:58" ht="19.75" customHeight="1" x14ac:dyDescent="0.35">
      <c r="A7" s="32" t="s">
        <v>40</v>
      </c>
      <c r="B7" s="20"/>
      <c r="I7" s="132"/>
      <c r="J7" s="132"/>
      <c r="K7" s="132"/>
      <c r="L7" s="132"/>
      <c r="M7" s="132"/>
      <c r="N7" s="132"/>
      <c r="O7" s="132"/>
      <c r="P7" s="1" t="s">
        <v>42</v>
      </c>
      <c r="Z7" s="19"/>
    </row>
    <row r="8" spans="1:58" ht="19.75" customHeight="1" x14ac:dyDescent="0.35">
      <c r="A8" s="32" t="s">
        <v>43</v>
      </c>
      <c r="B8" s="20"/>
      <c r="J8" s="155" t="s">
        <v>61</v>
      </c>
      <c r="K8" s="155"/>
      <c r="L8" s="155"/>
      <c r="M8" s="155"/>
      <c r="N8" s="155"/>
      <c r="O8" s="155"/>
      <c r="P8" s="138" t="str">
        <f>"(0 ÷"</f>
        <v>(0 ÷</v>
      </c>
      <c r="Q8" s="138"/>
      <c r="R8" s="142"/>
      <c r="S8" s="142"/>
      <c r="T8" s="142"/>
      <c r="U8" s="1" t="s">
        <v>94</v>
      </c>
      <c r="Z8" s="19"/>
    </row>
    <row r="9" spans="1:58" ht="19.75" customHeight="1" x14ac:dyDescent="0.35">
      <c r="A9" s="18"/>
      <c r="B9" s="20"/>
      <c r="J9" s="148" t="s">
        <v>62</v>
      </c>
      <c r="K9" s="148"/>
      <c r="L9" s="148"/>
      <c r="M9" s="148"/>
      <c r="N9" s="148"/>
      <c r="O9" s="148"/>
      <c r="P9" s="148"/>
      <c r="Q9" s="148"/>
      <c r="R9" s="129"/>
      <c r="S9" s="129"/>
      <c r="T9" s="1" t="s">
        <v>0</v>
      </c>
      <c r="Z9" s="19"/>
    </row>
    <row r="10" spans="1:58" ht="19.75" customHeight="1" x14ac:dyDescent="0.5">
      <c r="J10" s="109" t="s">
        <v>141</v>
      </c>
      <c r="M10" s="129"/>
      <c r="N10" s="129"/>
    </row>
    <row r="11" spans="1:58" ht="19.75" customHeight="1" x14ac:dyDescent="0.5">
      <c r="J11" s="1" t="s">
        <v>164</v>
      </c>
      <c r="O11" s="129" t="s">
        <v>168</v>
      </c>
      <c r="P11" s="129"/>
      <c r="Q11" s="129"/>
      <c r="R11" s="129"/>
      <c r="T11" s="164" t="s">
        <v>165</v>
      </c>
      <c r="U11" s="164"/>
      <c r="V11" s="130">
        <v>11.5</v>
      </c>
      <c r="W11" s="130"/>
      <c r="X11" s="127" t="s">
        <v>169</v>
      </c>
      <c r="Y11" s="126"/>
      <c r="Z11" s="126"/>
    </row>
    <row r="12" spans="1:58" ht="19.75" customHeight="1" x14ac:dyDescent="0.35">
      <c r="A12" s="32" t="s">
        <v>45</v>
      </c>
      <c r="B12" s="20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4"/>
    </row>
    <row r="13" spans="1:58" ht="19.75" customHeight="1" x14ac:dyDescent="0.35">
      <c r="A13" s="32" t="s">
        <v>46</v>
      </c>
      <c r="B13" s="20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4"/>
    </row>
    <row r="14" spans="1:58" ht="19.75" customHeight="1" x14ac:dyDescent="0.35">
      <c r="A14" s="33" t="s">
        <v>47</v>
      </c>
      <c r="B14" s="20"/>
      <c r="G14" s="26"/>
      <c r="H14" s="26"/>
      <c r="I14" s="26"/>
      <c r="J14" s="26"/>
      <c r="K14" s="26"/>
      <c r="L14" s="26"/>
      <c r="M14" s="26"/>
      <c r="N14" s="26"/>
      <c r="O14" s="26"/>
      <c r="Q14" s="143"/>
      <c r="R14" s="143"/>
      <c r="S14" s="143"/>
      <c r="T14" s="143"/>
      <c r="Y14" s="26"/>
      <c r="Z14" s="27"/>
      <c r="AA14" s="26"/>
    </row>
    <row r="15" spans="1:58" ht="19.75" customHeight="1" x14ac:dyDescent="0.35">
      <c r="A15" s="33" t="s">
        <v>48</v>
      </c>
      <c r="B15" s="20"/>
      <c r="G15" s="26"/>
      <c r="H15" s="26"/>
      <c r="I15" s="26"/>
      <c r="J15" s="26"/>
      <c r="Y15" s="26"/>
      <c r="Z15" s="27"/>
      <c r="AA15" s="26"/>
    </row>
    <row r="16" spans="1:58" ht="19.75" customHeight="1" x14ac:dyDescent="0.35">
      <c r="A16" s="32" t="s">
        <v>49</v>
      </c>
      <c r="B16" s="20"/>
      <c r="J16" s="1" t="s">
        <v>140</v>
      </c>
      <c r="Z16" s="19"/>
      <c r="AA16" s="26"/>
    </row>
    <row r="17" spans="1:27" ht="19.75" customHeight="1" x14ac:dyDescent="0.35">
      <c r="A17" s="18"/>
      <c r="B17" s="20"/>
      <c r="J17" s="148" t="s">
        <v>139</v>
      </c>
      <c r="K17" s="148"/>
      <c r="L17" s="148"/>
      <c r="M17" s="148"/>
      <c r="N17" s="148"/>
      <c r="O17" s="148"/>
      <c r="P17" s="148"/>
      <c r="Q17" s="148"/>
      <c r="R17" s="148"/>
      <c r="Z17" s="19"/>
    </row>
    <row r="18" spans="1:27" ht="19.75" customHeight="1" x14ac:dyDescent="0.35">
      <c r="A18" s="32" t="s">
        <v>50</v>
      </c>
      <c r="B18" s="20"/>
      <c r="P18" s="144" t="s">
        <v>133</v>
      </c>
      <c r="Q18" s="144"/>
      <c r="R18" s="144"/>
      <c r="S18" s="144"/>
      <c r="T18" s="144"/>
      <c r="U18" s="144"/>
      <c r="V18" s="144"/>
      <c r="W18" s="144"/>
      <c r="X18" s="144"/>
      <c r="Y18" s="144"/>
      <c r="Z18" s="19"/>
    </row>
    <row r="19" spans="1:27" ht="19.75" customHeight="1" x14ac:dyDescent="0.35">
      <c r="A19" s="32"/>
      <c r="B19" s="20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9"/>
    </row>
    <row r="20" spans="1:27" ht="19.75" customHeight="1" x14ac:dyDescent="0.35">
      <c r="A20" s="32" t="s">
        <v>51</v>
      </c>
      <c r="B20" s="20"/>
      <c r="Z20" s="19"/>
    </row>
    <row r="21" spans="1:27" ht="19.75" customHeight="1" x14ac:dyDescent="0.4">
      <c r="A21" s="30"/>
      <c r="D21" s="139" t="s">
        <v>82</v>
      </c>
      <c r="E21" s="139"/>
      <c r="F21" s="139"/>
      <c r="G21" s="139"/>
      <c r="H21" s="139"/>
      <c r="I21" s="139"/>
      <c r="J21" s="139"/>
      <c r="K21" s="139"/>
      <c r="L21" s="85" t="s">
        <v>83</v>
      </c>
      <c r="M21" s="21" t="s">
        <v>30</v>
      </c>
      <c r="Q21" s="139" t="s">
        <v>104</v>
      </c>
      <c r="R21" s="139"/>
      <c r="S21" s="139"/>
      <c r="T21" s="139"/>
      <c r="U21" s="139"/>
      <c r="V21" s="139"/>
      <c r="W21" s="139"/>
      <c r="X21" s="85" t="s">
        <v>105</v>
      </c>
      <c r="Y21" s="35" t="s">
        <v>31</v>
      </c>
      <c r="Z21" s="19"/>
    </row>
    <row r="22" spans="1:27" ht="19.75" customHeight="1" x14ac:dyDescent="0.35">
      <c r="A22" s="32" t="s">
        <v>52</v>
      </c>
      <c r="B22" s="20"/>
      <c r="J22" s="140" t="s">
        <v>87</v>
      </c>
      <c r="K22" s="140"/>
      <c r="L22" s="140"/>
      <c r="M22" s="140"/>
      <c r="N22" s="140"/>
      <c r="P22" s="149" t="s">
        <v>53</v>
      </c>
      <c r="Q22" s="149"/>
      <c r="R22" s="149"/>
      <c r="S22" s="149"/>
      <c r="T22" s="149"/>
      <c r="U22" s="149"/>
      <c r="V22" s="149"/>
      <c r="W22" s="150" t="s">
        <v>138</v>
      </c>
      <c r="X22" s="151"/>
      <c r="Y22" s="151"/>
      <c r="Z22" s="152"/>
      <c r="AA22" s="31"/>
    </row>
    <row r="23" spans="1:27" ht="19.75" customHeight="1" x14ac:dyDescent="0.35">
      <c r="A23" s="34" t="s">
        <v>54</v>
      </c>
      <c r="B23" s="28"/>
      <c r="C23" s="22"/>
      <c r="D23" s="22"/>
      <c r="E23" s="22"/>
      <c r="F23" s="22"/>
      <c r="G23" s="22"/>
      <c r="H23" s="22"/>
      <c r="I23" s="141" t="s">
        <v>136</v>
      </c>
      <c r="J23" s="141"/>
      <c r="K23" s="141"/>
      <c r="L23" s="22"/>
      <c r="M23" s="22"/>
      <c r="N23" s="22"/>
      <c r="O23" s="22"/>
      <c r="P23" s="22"/>
      <c r="Q23" s="22" t="s">
        <v>96</v>
      </c>
      <c r="R23" s="22"/>
      <c r="S23" s="22"/>
      <c r="T23" s="22"/>
      <c r="U23" s="158" t="s">
        <v>99</v>
      </c>
      <c r="V23" s="158"/>
      <c r="W23" s="158"/>
      <c r="X23" s="158"/>
      <c r="Y23" s="22"/>
      <c r="Z23" s="63"/>
    </row>
    <row r="24" spans="1:27" x14ac:dyDescent="0.35">
      <c r="B24" s="134" t="s">
        <v>56</v>
      </c>
      <c r="C24" s="134"/>
      <c r="D24" s="134"/>
      <c r="E24" s="134"/>
      <c r="F24" s="134"/>
      <c r="G24" s="134"/>
    </row>
    <row r="25" spans="1:27" x14ac:dyDescent="0.35">
      <c r="B25" s="134"/>
      <c r="C25" s="134"/>
      <c r="D25" s="134"/>
      <c r="E25" s="134"/>
      <c r="F25" s="134"/>
      <c r="G25" s="134"/>
    </row>
    <row r="26" spans="1:27" x14ac:dyDescent="0.35">
      <c r="B26" s="3" t="s">
        <v>2</v>
      </c>
      <c r="K26" s="5" t="s">
        <v>55</v>
      </c>
      <c r="R26" s="5"/>
      <c r="T26" s="5" t="s">
        <v>20</v>
      </c>
    </row>
    <row r="27" spans="1:27" x14ac:dyDescent="0.35">
      <c r="B27" s="136" t="s">
        <v>21</v>
      </c>
      <c r="C27" s="136"/>
      <c r="D27" s="136"/>
      <c r="E27" s="136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6"/>
    </row>
    <row r="28" spans="1:27" x14ac:dyDescent="0.35">
      <c r="B28" s="136"/>
      <c r="C28" s="136"/>
      <c r="D28" s="136"/>
      <c r="E28" s="136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6"/>
    </row>
    <row r="29" spans="1:27" x14ac:dyDescent="0.35">
      <c r="B29" s="3" t="s">
        <v>3</v>
      </c>
      <c r="D29" s="5"/>
      <c r="E29" s="5"/>
      <c r="F29" s="5"/>
      <c r="H29" s="5"/>
      <c r="I29" s="5"/>
      <c r="K29" s="5" t="s">
        <v>55</v>
      </c>
      <c r="R29" s="5"/>
      <c r="T29" s="5" t="s">
        <v>20</v>
      </c>
    </row>
    <row r="30" spans="1:27" x14ac:dyDescent="0.35">
      <c r="B30" s="136" t="s">
        <v>21</v>
      </c>
      <c r="C30" s="136"/>
      <c r="D30" s="136"/>
      <c r="E30" s="136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6"/>
    </row>
    <row r="31" spans="1:27" x14ac:dyDescent="0.35">
      <c r="B31" s="136"/>
      <c r="C31" s="136"/>
      <c r="D31" s="136"/>
      <c r="E31" s="136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6"/>
    </row>
    <row r="32" spans="1:27" x14ac:dyDescent="0.35">
      <c r="C32"/>
      <c r="D32"/>
      <c r="E32"/>
      <c r="F32"/>
      <c r="G32"/>
      <c r="H32"/>
    </row>
    <row r="33" spans="1:25" x14ac:dyDescent="0.35">
      <c r="B33" s="3"/>
      <c r="C33"/>
      <c r="D33"/>
      <c r="E33"/>
      <c r="F33"/>
      <c r="G33"/>
      <c r="H33"/>
    </row>
    <row r="34" spans="1:25" x14ac:dyDescent="0.35">
      <c r="B34" s="3"/>
      <c r="C34"/>
      <c r="D34"/>
      <c r="E34"/>
      <c r="F34" s="131" t="s">
        <v>112</v>
      </c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</row>
    <row r="35" spans="1:25" x14ac:dyDescent="0.35">
      <c r="B35" s="3"/>
      <c r="C35"/>
      <c r="D35"/>
      <c r="E35"/>
      <c r="F35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</row>
    <row r="36" spans="1:25" x14ac:dyDescent="0.35">
      <c r="B36" s="3"/>
      <c r="C36"/>
      <c r="D36"/>
      <c r="E36"/>
      <c r="F36"/>
      <c r="G36" s="128" t="s">
        <v>110</v>
      </c>
      <c r="H36" s="128"/>
      <c r="I36" s="128"/>
      <c r="J36" s="128"/>
      <c r="K36" s="128" t="s">
        <v>111</v>
      </c>
      <c r="L36" s="128"/>
      <c r="M36" s="128"/>
      <c r="N36" s="128"/>
      <c r="O36" s="128"/>
      <c r="P36" s="128"/>
      <c r="Q36" s="128"/>
    </row>
    <row r="37" spans="1:25" x14ac:dyDescent="0.35">
      <c r="B37" s="3"/>
      <c r="C37"/>
      <c r="D37"/>
      <c r="E37"/>
      <c r="F37"/>
      <c r="G37" s="128" t="s">
        <v>34</v>
      </c>
      <c r="H37" s="128"/>
      <c r="I37" s="128"/>
      <c r="J37" s="128"/>
      <c r="K37" s="128" t="s">
        <v>34</v>
      </c>
      <c r="L37" s="128"/>
      <c r="M37" s="128"/>
      <c r="N37" s="128"/>
      <c r="O37" s="128"/>
      <c r="P37" s="128"/>
      <c r="Q37" s="128"/>
    </row>
    <row r="38" spans="1:25" x14ac:dyDescent="0.35">
      <c r="B38" s="3"/>
      <c r="C38"/>
      <c r="D38"/>
      <c r="E38"/>
      <c r="F3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</row>
    <row r="39" spans="1:25" x14ac:dyDescent="0.35">
      <c r="B39" s="3"/>
      <c r="C39"/>
      <c r="D39"/>
      <c r="E39"/>
      <c r="F39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</row>
    <row r="40" spans="1:25" x14ac:dyDescent="0.35">
      <c r="B40" s="3"/>
      <c r="C40"/>
      <c r="D40"/>
      <c r="E40"/>
      <c r="F40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</row>
    <row r="41" spans="1:25" x14ac:dyDescent="0.35">
      <c r="B41" s="3"/>
      <c r="C41"/>
      <c r="D41"/>
      <c r="E41"/>
      <c r="F41"/>
      <c r="G41"/>
      <c r="H41"/>
    </row>
    <row r="42" spans="1:25" x14ac:dyDescent="0.35">
      <c r="A42" s="3" t="s">
        <v>4</v>
      </c>
      <c r="B42" s="3"/>
      <c r="C42"/>
      <c r="D42"/>
      <c r="E42"/>
      <c r="F42"/>
      <c r="G42"/>
      <c r="H42"/>
    </row>
    <row r="43" spans="1:25" x14ac:dyDescent="0.35">
      <c r="B43" s="3"/>
      <c r="C43"/>
      <c r="D43"/>
      <c r="E43"/>
      <c r="F43"/>
      <c r="G43"/>
      <c r="H43"/>
    </row>
    <row r="44" spans="1:25" x14ac:dyDescent="0.35">
      <c r="B44" s="3"/>
      <c r="C44"/>
      <c r="F44"/>
      <c r="G44"/>
      <c r="P44" s="89"/>
      <c r="Q44" s="89"/>
      <c r="R44" s="89"/>
      <c r="S44" s="89"/>
      <c r="Y44" s="79"/>
    </row>
    <row r="45" spans="1:25" ht="19.75" customHeight="1" x14ac:dyDescent="0.35">
      <c r="A45"/>
      <c r="B45" s="145" t="s">
        <v>22</v>
      </c>
      <c r="C45" s="145"/>
      <c r="D45" s="145"/>
      <c r="E45" s="145"/>
      <c r="F45" s="145"/>
      <c r="G45" s="145"/>
      <c r="H45" s="145"/>
      <c r="I45" s="145"/>
      <c r="J45" s="145"/>
      <c r="K45" s="145"/>
      <c r="P45" s="89"/>
      <c r="Q45" s="89"/>
      <c r="R45" s="89"/>
      <c r="S45" s="89"/>
    </row>
    <row r="46" spans="1:25" ht="19.75" customHeight="1" x14ac:dyDescent="0.35">
      <c r="A46"/>
      <c r="C46" s="71" t="s">
        <v>32</v>
      </c>
      <c r="D46"/>
      <c r="E46"/>
      <c r="F46"/>
      <c r="G46"/>
      <c r="L46" s="80" t="str">
        <f>ĐKĐBĐ!AJ12</f>
        <v>U = (0.03+0.01L) mm; [L]:m</v>
      </c>
      <c r="M46" s="47"/>
      <c r="N46" s="47"/>
      <c r="P46" s="89"/>
      <c r="Q46" s="89"/>
      <c r="R46" s="89"/>
      <c r="S46" s="89"/>
    </row>
    <row r="47" spans="1:25" ht="19.75" customHeight="1" x14ac:dyDescent="0.35">
      <c r="A47"/>
      <c r="B47"/>
      <c r="C47" s="162" t="s">
        <v>23</v>
      </c>
      <c r="D47" s="162"/>
      <c r="E47" s="162"/>
      <c r="F47" s="162"/>
      <c r="G47" s="162"/>
      <c r="H47"/>
      <c r="R47" s="162" t="s">
        <v>24</v>
      </c>
      <c r="S47" s="162"/>
      <c r="T47" s="162"/>
      <c r="U47" s="162"/>
      <c r="V47" s="162"/>
      <c r="W47" s="162"/>
      <c r="X47" s="162"/>
    </row>
    <row r="48" spans="1:25" ht="19.75" customHeight="1" x14ac:dyDescent="0.35">
      <c r="A48"/>
      <c r="B48"/>
      <c r="C48" s="160" t="s">
        <v>57</v>
      </c>
      <c r="D48" s="161"/>
      <c r="E48" s="161"/>
      <c r="F48" s="161"/>
      <c r="G48" s="161"/>
      <c r="H48"/>
      <c r="I48"/>
      <c r="R48" s="160" t="s">
        <v>58</v>
      </c>
      <c r="S48" s="135"/>
      <c r="T48" s="135"/>
      <c r="U48" s="135"/>
      <c r="V48" s="135"/>
      <c r="W48" s="135"/>
      <c r="X48" s="135"/>
    </row>
    <row r="49" spans="1:24" ht="19.75" customHeight="1" x14ac:dyDescent="0.35">
      <c r="A49"/>
      <c r="B49"/>
      <c r="C49"/>
      <c r="D49"/>
      <c r="E49"/>
      <c r="F49"/>
      <c r="G49"/>
      <c r="H49"/>
      <c r="I49"/>
    </row>
    <row r="50" spans="1:24" ht="19.75" customHeight="1" x14ac:dyDescent="0.35">
      <c r="A50"/>
      <c r="B50"/>
      <c r="C50"/>
      <c r="D50"/>
      <c r="E50"/>
      <c r="F50"/>
      <c r="G50"/>
      <c r="H50"/>
      <c r="I50"/>
    </row>
    <row r="51" spans="1:24" ht="19.75" customHeight="1" x14ac:dyDescent="0.35">
      <c r="J51" s="2"/>
      <c r="R51" s="139" t="str">
        <f>J22</f>
        <v>Trần Nam Anh</v>
      </c>
      <c r="S51" s="139"/>
      <c r="T51" s="139"/>
      <c r="U51" s="139"/>
      <c r="V51" s="139"/>
      <c r="W51" s="139"/>
      <c r="X51" s="139"/>
    </row>
    <row r="52" spans="1:24" ht="19.75" customHeight="1" x14ac:dyDescent="0.35"/>
    <row r="53" spans="1:24" ht="19.75" customHeight="1" x14ac:dyDescent="0.35"/>
    <row r="54" spans="1:24" ht="19.75" customHeight="1" x14ac:dyDescent="0.35"/>
    <row r="55" spans="1:24" ht="19.75" customHeight="1" x14ac:dyDescent="0.35"/>
    <row r="56" spans="1:24" ht="19.75" customHeight="1" x14ac:dyDescent="0.35"/>
    <row r="57" spans="1:24" ht="19.75" customHeight="1" x14ac:dyDescent="0.35"/>
    <row r="58" spans="1:24" ht="19.75" customHeight="1" x14ac:dyDescent="0.35"/>
    <row r="59" spans="1:24" ht="19.75" customHeight="1" x14ac:dyDescent="0.35"/>
    <row r="60" spans="1:24" ht="19.75" customHeight="1" x14ac:dyDescent="0.35"/>
    <row r="61" spans="1:24" ht="19.75" customHeight="1" x14ac:dyDescent="0.35"/>
    <row r="62" spans="1:24" ht="19.75" customHeight="1" x14ac:dyDescent="0.35"/>
    <row r="63" spans="1:24" ht="19.75" customHeight="1" x14ac:dyDescent="0.35"/>
    <row r="64" spans="1:24" ht="19.75" customHeight="1" x14ac:dyDescent="0.35"/>
    <row r="65" spans="19:19" ht="19.75" customHeight="1" x14ac:dyDescent="0.35"/>
    <row r="66" spans="19:19" ht="19.75" customHeight="1" x14ac:dyDescent="0.35"/>
    <row r="67" spans="19:19" ht="19.75" customHeight="1" x14ac:dyDescent="0.35"/>
    <row r="68" spans="19:19" ht="19.75" customHeight="1" x14ac:dyDescent="0.35"/>
    <row r="79" spans="19:19" x14ac:dyDescent="0.35">
      <c r="S79" s="2"/>
    </row>
  </sheetData>
  <mergeCells count="74">
    <mergeCell ref="BE3:BF3"/>
    <mergeCell ref="BE4:BF4"/>
    <mergeCell ref="BE5:BF5"/>
    <mergeCell ref="AC5:AD5"/>
    <mergeCell ref="AJ5:AN5"/>
    <mergeCell ref="AE5:AI5"/>
    <mergeCell ref="BA5:BD5"/>
    <mergeCell ref="AW5:AZ5"/>
    <mergeCell ref="AS5:AV5"/>
    <mergeCell ref="AO5:AR5"/>
    <mergeCell ref="BA3:BD3"/>
    <mergeCell ref="AE4:AI4"/>
    <mergeCell ref="AC3:AD4"/>
    <mergeCell ref="AJ4:AN4"/>
    <mergeCell ref="AO4:AR4"/>
    <mergeCell ref="AS4:AV4"/>
    <mergeCell ref="AW4:AZ4"/>
    <mergeCell ref="BA4:BD4"/>
    <mergeCell ref="AE3:AI3"/>
    <mergeCell ref="AJ3:AN3"/>
    <mergeCell ref="AO3:AR3"/>
    <mergeCell ref="AS3:AV3"/>
    <mergeCell ref="AW3:AZ3"/>
    <mergeCell ref="R51:X51"/>
    <mergeCell ref="C48:G48"/>
    <mergeCell ref="R47:X47"/>
    <mergeCell ref="R48:X48"/>
    <mergeCell ref="C47:G47"/>
    <mergeCell ref="B45:K45"/>
    <mergeCell ref="A2:Z2"/>
    <mergeCell ref="A3:Z3"/>
    <mergeCell ref="B27:E28"/>
    <mergeCell ref="J17:R17"/>
    <mergeCell ref="P22:V22"/>
    <mergeCell ref="W22:Z22"/>
    <mergeCell ref="I7:O7"/>
    <mergeCell ref="H12:Z12"/>
    <mergeCell ref="F13:Z13"/>
    <mergeCell ref="J8:O8"/>
    <mergeCell ref="J9:Q9"/>
    <mergeCell ref="I4:N4"/>
    <mergeCell ref="O4:P4"/>
    <mergeCell ref="U23:X23"/>
    <mergeCell ref="I5:O5"/>
    <mergeCell ref="R6:Z6"/>
    <mergeCell ref="B24:G25"/>
    <mergeCell ref="F30:Z31"/>
    <mergeCell ref="B30:E31"/>
    <mergeCell ref="E6:I6"/>
    <mergeCell ref="P8:Q8"/>
    <mergeCell ref="R9:S9"/>
    <mergeCell ref="D21:K21"/>
    <mergeCell ref="J22:N22"/>
    <mergeCell ref="I23:K23"/>
    <mergeCell ref="R8:T8"/>
    <mergeCell ref="Q14:T14"/>
    <mergeCell ref="F27:Z28"/>
    <mergeCell ref="Q21:W21"/>
    <mergeCell ref="M10:N10"/>
    <mergeCell ref="P18:Y19"/>
    <mergeCell ref="O11:R11"/>
    <mergeCell ref="V11:W11"/>
    <mergeCell ref="F34:R34"/>
    <mergeCell ref="K36:Q36"/>
    <mergeCell ref="K37:Q37"/>
    <mergeCell ref="G37:J37"/>
    <mergeCell ref="G36:J36"/>
    <mergeCell ref="T11:U11"/>
    <mergeCell ref="K40:Q40"/>
    <mergeCell ref="K39:Q39"/>
    <mergeCell ref="K38:Q38"/>
    <mergeCell ref="G40:J40"/>
    <mergeCell ref="G39:J39"/>
    <mergeCell ref="G38:J38"/>
  </mergeCells>
  <dataValidations count="1">
    <dataValidation type="list" allowBlank="1" showInputMessage="1" showErrorMessage="1" sqref="J22:N22" xr:uid="{00000000-0002-0000-0000-000000000000}">
      <formula1>#REF!</formula1>
    </dataValidation>
  </dataValidations>
  <printOptions horizontalCentered="1"/>
  <pageMargins left="0.39370078740157483" right="0.39370078740157483" top="0.74803149606299213" bottom="0.74803149606299213" header="0.31496062992125984" footer="0.31496062992125984"/>
  <pageSetup paperSize="9" fitToHeight="0" orientation="portrait" r:id="rId1"/>
  <headerFooter differentFirst="1">
    <firstHeader>&amp;C&amp;"Times New Roman,Regular"&amp;12VIỆN ĐO LƯỜNG VIỆT NAM &amp;10(Vietnam Metrology Institute)&amp;12
PHÒNG ĐO LƯỜNG &amp;10(Laboratory)&amp;12 Độ dài</first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20</xdr:col>
                    <xdr:colOff>19050</xdr:colOff>
                    <xdr:row>25</xdr:row>
                    <xdr:rowOff>12700</xdr:rowOff>
                  </from>
                  <to>
                    <xdr:col>20</xdr:col>
                    <xdr:colOff>190500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11</xdr:col>
                    <xdr:colOff>12700</xdr:colOff>
                    <xdr:row>25</xdr:row>
                    <xdr:rowOff>12700</xdr:rowOff>
                  </from>
                  <to>
                    <xdr:col>11</xdr:col>
                    <xdr:colOff>171450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6" name="Check Box 12">
              <controlPr defaultSize="0" autoFill="0" autoLine="0" autoPict="0">
                <anchor moveWithCells="1">
                  <from>
                    <xdr:col>20</xdr:col>
                    <xdr:colOff>19050</xdr:colOff>
                    <xdr:row>28</xdr:row>
                    <xdr:rowOff>12700</xdr:rowOff>
                  </from>
                  <to>
                    <xdr:col>20</xdr:col>
                    <xdr:colOff>190500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" name="Check Box 13">
              <controlPr defaultSize="0" autoFill="0" autoLine="0" autoPict="0">
                <anchor moveWithCells="1">
                  <from>
                    <xdr:col>11</xdr:col>
                    <xdr:colOff>12700</xdr:colOff>
                    <xdr:row>28</xdr:row>
                    <xdr:rowOff>12700</xdr:rowOff>
                  </from>
                  <to>
                    <xdr:col>11</xdr:col>
                    <xdr:colOff>171450</xdr:colOff>
                    <xdr:row>28</xdr:row>
                    <xdr:rowOff>190500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'Danh sách chuẩn'!$D$9:$D$11</xm:f>
          </x14:formula1>
          <xm:sqref>I23:K23</xm:sqref>
        </x14:dataValidation>
        <x14:dataValidation type="list" allowBlank="1" showInputMessage="1" showErrorMessage="1" xr:uid="{00000000-0002-0000-0000-000002000000}">
          <x14:formula1>
            <xm:f>'Danh sách chuẩn'!$E$9:$E$11</xm:f>
          </x14:formula1>
          <xm:sqref>U23:X23</xm:sqref>
        </x14:dataValidation>
        <x14:dataValidation type="list" allowBlank="1" showInputMessage="1" showErrorMessage="1" xr:uid="{00000000-0002-0000-0000-000003000000}">
          <x14:formula1>
            <xm:f>'Danh sách chuẩn'!$G$10:$G$15</xm:f>
          </x14:formula1>
          <xm:sqref>P5:W5</xm:sqref>
        </x14:dataValidation>
        <x14:dataValidation type="list" allowBlank="1" showInputMessage="1" showErrorMessage="1" xr:uid="{00000000-0002-0000-0000-000005000000}">
          <x14:formula1>
            <xm:f>'Danh sách chuẩn'!$A$5:$A$7</xm:f>
          </x14:formula1>
          <xm:sqref>L21 X21</xm:sqref>
        </x14:dataValidation>
        <x14:dataValidation type="list" allowBlank="1" showInputMessage="1" showErrorMessage="1" xr:uid="{CF74B129-5ED4-431A-9791-26A0D3DA5D28}">
          <x14:formula1>
            <xm:f>'Danh sách chuẩn'!$C$5:$C$6</xm:f>
          </x14:formula1>
          <xm:sqref>P18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B531"/>
  <sheetViews>
    <sheetView view="pageLayout" topLeftCell="E37" zoomScaleNormal="100" workbookViewId="0">
      <selection activeCell="Q29" sqref="Q29"/>
    </sheetView>
  </sheetViews>
  <sheetFormatPr defaultColWidth="1.453125" defaultRowHeight="10" customHeight="1" x14ac:dyDescent="0.3"/>
  <cols>
    <col min="1" max="1" width="2" style="8" customWidth="1"/>
    <col min="2" max="5" width="3" style="8" customWidth="1"/>
    <col min="6" max="6" width="3.453125" style="8" customWidth="1"/>
    <col min="7" max="29" width="3" style="8" customWidth="1"/>
    <col min="30" max="30" width="3.1796875" style="8" customWidth="1"/>
    <col min="31" max="31" width="4.453125" style="8" customWidth="1"/>
    <col min="32" max="32" width="1.81640625" style="8" customWidth="1"/>
    <col min="33" max="78" width="3.1796875" style="8" customWidth="1"/>
    <col min="79" max="16384" width="1.453125" style="8"/>
  </cols>
  <sheetData>
    <row r="1" spans="1:29" ht="16.5" customHeight="1" x14ac:dyDescent="0.3"/>
    <row r="2" spans="1:29" ht="16.5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6.5" customHeigh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20.25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6.5" customHeight="1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145" t="s">
        <v>5</v>
      </c>
      <c r="L5" s="145"/>
      <c r="M5" s="145"/>
      <c r="N5" s="170" t="str">
        <f>"V01.CN5."&amp;'Biên bản'!O4&amp;'Biên bản'!Q4</f>
        <v>V01.CN5.1400.25</v>
      </c>
      <c r="O5" s="170"/>
      <c r="P5" s="170"/>
      <c r="Q5" s="170"/>
      <c r="R5" s="170"/>
      <c r="S5" s="170"/>
      <c r="T5" s="170"/>
      <c r="U5" s="170"/>
      <c r="V5" s="170"/>
      <c r="W5" s="170"/>
    </row>
    <row r="6" spans="1:29" ht="16.5" customHeight="1" x14ac:dyDescent="0.3">
      <c r="A6" s="7"/>
      <c r="C6" s="6"/>
      <c r="D6" s="6"/>
      <c r="E6" s="6"/>
      <c r="F6" s="6"/>
      <c r="G6" s="6"/>
      <c r="H6" s="6"/>
      <c r="I6" s="6"/>
      <c r="K6" s="81"/>
      <c r="L6" s="81"/>
      <c r="M6" s="81"/>
      <c r="N6" s="81"/>
      <c r="O6" s="81"/>
      <c r="P6" s="81"/>
      <c r="R6" s="82"/>
      <c r="S6" s="82"/>
      <c r="T6" s="82"/>
      <c r="U6" s="82"/>
      <c r="V6" s="82"/>
      <c r="W6" s="82"/>
      <c r="X6" s="82"/>
      <c r="Y6" s="82"/>
      <c r="Z6" s="82"/>
      <c r="AA6" s="7"/>
      <c r="AB6" s="7"/>
      <c r="AC6" s="7"/>
    </row>
    <row r="7" spans="1:29" ht="16.5" customHeight="1" x14ac:dyDescent="0.35">
      <c r="A7" s="9"/>
      <c r="B7" s="72" t="s">
        <v>6</v>
      </c>
      <c r="C7" s="6"/>
      <c r="D7" s="6"/>
      <c r="E7" s="6"/>
      <c r="F7" s="6"/>
      <c r="G7" s="6"/>
      <c r="H7" s="6"/>
      <c r="I7" s="6"/>
      <c r="J7" s="169" t="str">
        <f>'Biên bản'!I5</f>
        <v>Thước cuộn</v>
      </c>
      <c r="K7" s="169"/>
      <c r="L7" s="169"/>
      <c r="M7" s="169"/>
      <c r="N7" s="169"/>
      <c r="O7" s="169"/>
      <c r="P7" s="169"/>
      <c r="Q7" s="100" t="str">
        <f>CONCATENATE('Biên bản'!P5)</f>
        <v/>
      </c>
      <c r="R7" s="100"/>
      <c r="S7" s="100"/>
      <c r="T7" s="100"/>
      <c r="U7" s="100"/>
      <c r="V7" s="100"/>
      <c r="W7" s="82"/>
      <c r="X7" s="82"/>
      <c r="Y7" s="82"/>
      <c r="Z7" s="82"/>
      <c r="AA7" s="3"/>
      <c r="AB7" s="3"/>
      <c r="AC7" s="3"/>
    </row>
    <row r="8" spans="1:29" ht="16.5" customHeight="1" x14ac:dyDescent="0.35">
      <c r="A8" s="9"/>
      <c r="B8" s="1" t="s">
        <v>7</v>
      </c>
      <c r="C8" s="9"/>
      <c r="D8" s="9"/>
      <c r="E8" s="9"/>
      <c r="F8" s="1" t="str">
        <f>'Biên bản'!E6</f>
        <v xml:space="preserve"> </v>
      </c>
      <c r="G8" s="1"/>
      <c r="H8" s="1"/>
      <c r="I8" s="1"/>
      <c r="J8" s="1"/>
      <c r="K8" s="1"/>
      <c r="L8" s="1"/>
      <c r="M8" s="1"/>
      <c r="N8" s="1"/>
      <c r="O8" s="1" t="s">
        <v>8</v>
      </c>
      <c r="Q8" s="9"/>
      <c r="R8" s="9"/>
      <c r="S8" s="9"/>
      <c r="T8" s="9"/>
      <c r="U8" s="9"/>
      <c r="V8" s="9"/>
      <c r="W8" s="9"/>
      <c r="X8" s="6" t="str">
        <f>CONCATENATE(IF('Biên bản'!R6="",GCN!N5,'Biên bản'!R6))</f>
        <v>V01.CN5.1400.25</v>
      </c>
      <c r="Y8" s="6"/>
      <c r="Z8" s="6"/>
      <c r="AA8" s="6"/>
      <c r="AB8" s="6"/>
      <c r="AC8" s="6"/>
    </row>
    <row r="9" spans="1:29" ht="16.5" customHeight="1" x14ac:dyDescent="0.3">
      <c r="B9" s="6" t="s">
        <v>9</v>
      </c>
      <c r="C9" s="6"/>
      <c r="D9" s="6"/>
      <c r="E9" s="6"/>
      <c r="F9" s="6"/>
      <c r="G9" s="6"/>
      <c r="H9" s="6"/>
      <c r="I9" s="6"/>
      <c r="J9" s="6"/>
      <c r="K9" s="6">
        <f>'Biên bản'!I7</f>
        <v>0</v>
      </c>
      <c r="L9" s="6"/>
      <c r="M9" s="6"/>
      <c r="N9" s="6"/>
      <c r="O9" s="6"/>
      <c r="P9" s="6"/>
    </row>
    <row r="10" spans="1:29" ht="16.5" customHeight="1" x14ac:dyDescent="0.35">
      <c r="A10" s="9"/>
      <c r="B10" s="1" t="s">
        <v>10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" t="s">
        <v>127</v>
      </c>
      <c r="P10" s="1"/>
      <c r="Q10" s="1"/>
      <c r="R10" s="1"/>
      <c r="S10" s="1"/>
      <c r="T10" s="1"/>
      <c r="W10" s="1"/>
      <c r="X10" s="26" t="str">
        <f>'Biên bản'!P8&amp;" "&amp;'Biên bản'!R8&amp;'Biên bản'!U8</f>
        <v>(0 ÷ ) mm</v>
      </c>
      <c r="Z10" s="1"/>
    </row>
    <row r="11" spans="1:29" ht="16.5" customHeight="1" x14ac:dyDescent="0.3">
      <c r="A11" s="7"/>
      <c r="B11" s="7"/>
      <c r="C11" s="7"/>
      <c r="O11" s="6" t="s">
        <v>128</v>
      </c>
      <c r="P11" s="6"/>
      <c r="Q11" s="6"/>
      <c r="R11" s="6"/>
      <c r="S11" s="6"/>
      <c r="T11" s="6"/>
      <c r="U11" s="6"/>
      <c r="V11" s="6"/>
      <c r="W11" s="6"/>
      <c r="X11" s="6" t="str">
        <f>'Biên bản'!R9&amp;" "&amp;'Biên bản'!T9</f>
        <v xml:space="preserve"> mm</v>
      </c>
      <c r="Y11" s="6"/>
      <c r="Z11" s="6"/>
      <c r="AA11" s="6"/>
    </row>
    <row r="12" spans="1:29" ht="16.5" customHeight="1" x14ac:dyDescent="0.5">
      <c r="A12" s="7"/>
      <c r="B12" s="7"/>
      <c r="C12" s="7"/>
      <c r="O12" s="109" t="s">
        <v>141</v>
      </c>
      <c r="P12" s="6"/>
      <c r="Q12" s="6"/>
      <c r="R12" s="6"/>
      <c r="S12" s="110" t="str">
        <f>IF('Biên bản'!M10="","",'Biên bản'!M10)</f>
        <v/>
      </c>
      <c r="T12" s="6"/>
      <c r="U12" s="6"/>
      <c r="V12" s="6"/>
      <c r="W12" s="6"/>
      <c r="X12" s="6"/>
      <c r="Y12" s="6"/>
      <c r="Z12" s="6"/>
      <c r="AA12" s="6"/>
    </row>
    <row r="13" spans="1:29" ht="16.5" customHeight="1" x14ac:dyDescent="0.35">
      <c r="A13" s="7"/>
      <c r="B13" s="1" t="s">
        <v>11</v>
      </c>
      <c r="C13" s="7"/>
      <c r="D13" s="7"/>
      <c r="E13" s="7"/>
      <c r="F13" s="7"/>
      <c r="G13" s="7"/>
      <c r="H13" s="7"/>
      <c r="I13" s="7"/>
      <c r="J13" s="6">
        <f>'Biên bản'!H12</f>
        <v>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6.5" customHeight="1" x14ac:dyDescent="0.35">
      <c r="A14" s="7"/>
      <c r="B14" s="23" t="s">
        <v>36</v>
      </c>
      <c r="G14" s="1">
        <f>'Biên bản'!F13</f>
        <v>0</v>
      </c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6.5" customHeight="1" x14ac:dyDescent="0.35">
      <c r="A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8.75" customHeight="1" x14ac:dyDescent="0.3">
      <c r="B16" s="136" t="s">
        <v>12</v>
      </c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 t="str">
        <f>'Biên bản'!J17</f>
        <v xml:space="preserve">VMI - CP    : 2025 </v>
      </c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6"/>
      <c r="AB16" s="6"/>
      <c r="AC16" s="6"/>
    </row>
    <row r="17" spans="1:29" ht="32.25" customHeight="1" x14ac:dyDescent="0.3">
      <c r="A17" s="7"/>
      <c r="B17" s="6"/>
      <c r="D17" s="6"/>
      <c r="E17" s="6"/>
      <c r="G17" s="6"/>
      <c r="H17" s="171" t="s">
        <v>153</v>
      </c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</row>
    <row r="18" spans="1:29" ht="16.5" customHeight="1" x14ac:dyDescent="0.3">
      <c r="B18" s="6"/>
      <c r="C18" s="6"/>
      <c r="D18" s="6"/>
      <c r="G18" s="101" t="s">
        <v>154</v>
      </c>
      <c r="H18" s="6"/>
      <c r="I18" s="6"/>
      <c r="J18" s="6"/>
      <c r="K18" s="6"/>
      <c r="L18" s="6"/>
      <c r="M18" s="6"/>
      <c r="N18" s="6"/>
      <c r="O18" s="6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</row>
    <row r="19" spans="1:29" ht="16.5" customHeight="1" x14ac:dyDescent="0.35">
      <c r="A19" s="7"/>
      <c r="B19" s="1" t="s">
        <v>13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1" t="str">
        <f>'Biên bản'!P18</f>
        <v>Hệ thống thiết bị hiệu chuẩn/kiểm định thước vạch, thước cuộn</v>
      </c>
      <c r="N19" s="1"/>
      <c r="P19" s="1"/>
      <c r="Q19" s="1"/>
      <c r="R19" s="1"/>
      <c r="S19" s="93"/>
      <c r="T19" s="1"/>
    </row>
    <row r="20" spans="1:29" ht="16.5" customHeight="1" x14ac:dyDescent="0.35">
      <c r="A20" s="1"/>
      <c r="B20" s="1"/>
      <c r="C20" s="1"/>
      <c r="D20" s="10"/>
      <c r="E20" s="10"/>
      <c r="F20" s="10"/>
      <c r="J20" s="1" t="s">
        <v>14</v>
      </c>
      <c r="M20" s="9"/>
      <c r="N20" s="10"/>
      <c r="O20" s="9"/>
      <c r="P20" s="47"/>
      <c r="R20" s="47" t="str">
        <f>CONCATENATE("(",'Danh sách chuẩn'!I5,'Danh sách chuẩn'!J5,'Danh sách chuẩn'!K5,"L) ",'Danh sách chuẩn'!L5,"[L]:m; (k = 2, P ≈ 95%)")</f>
        <v>(0,03+0,03L) mm[L]:m; (k = 2, P ≈ 95%)</v>
      </c>
      <c r="T20" s="47"/>
      <c r="U20" s="47"/>
      <c r="V20" s="47"/>
      <c r="Y20" s="1"/>
      <c r="AA20" s="10"/>
      <c r="AB20" s="9"/>
      <c r="AC20" s="46"/>
    </row>
    <row r="21" spans="1:29" ht="16.5" customHeight="1" x14ac:dyDescent="0.35">
      <c r="A21" s="1"/>
      <c r="B21" s="7"/>
      <c r="C21" s="7"/>
      <c r="D21" s="7"/>
      <c r="E21" s="7"/>
      <c r="F21" s="7"/>
      <c r="G21" s="11"/>
      <c r="J21" s="10"/>
      <c r="K21" s="9"/>
      <c r="L21" s="9"/>
      <c r="M21" s="1" t="s">
        <v>102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6.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94" t="s">
        <v>70</v>
      </c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</row>
    <row r="23" spans="1:29" ht="21" customHeight="1" x14ac:dyDescent="0.35">
      <c r="A23" s="7"/>
      <c r="B23" s="1" t="s">
        <v>15</v>
      </c>
      <c r="C23" s="7"/>
      <c r="D23" s="7"/>
      <c r="E23" s="7"/>
      <c r="F23" s="7"/>
      <c r="G23" s="7"/>
      <c r="H23" s="139" t="s">
        <v>16</v>
      </c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7"/>
      <c r="W23" s="7"/>
      <c r="X23" s="7"/>
      <c r="Y23" s="7"/>
      <c r="Z23" s="7"/>
      <c r="AA23" s="7"/>
      <c r="AB23" s="7"/>
      <c r="AC23" s="7"/>
    </row>
    <row r="24" spans="1:29" ht="16.5" customHeight="1" x14ac:dyDescent="0.3">
      <c r="A24" s="7"/>
      <c r="B24" s="7"/>
      <c r="C24" s="7"/>
      <c r="D24" s="7"/>
      <c r="E24" s="7"/>
      <c r="F24" s="7"/>
      <c r="G24" s="7"/>
      <c r="H24" s="168" t="s">
        <v>17</v>
      </c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7"/>
      <c r="W24" s="7"/>
      <c r="X24" s="7"/>
      <c r="Y24" s="7"/>
      <c r="Z24" s="7"/>
      <c r="AA24" s="7"/>
      <c r="AB24" s="7"/>
      <c r="AC24" s="7"/>
    </row>
    <row r="25" spans="1:29" ht="16.5" customHeight="1" x14ac:dyDescent="0.3">
      <c r="A25" s="7"/>
      <c r="B25" s="6" t="s">
        <v>59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12" t="str">
        <f>IF('Biên bản'!U23="Có",IF(MID('Biên bản'!W22,4,2)="02","28",IF(OR(MID('Biên bản'!W22,4,2)="04",MID('Biên bản'!W22,4,2)="06",MID('Biên bản'!W22,4,2)="09",MID('Biên bản'!W22,4,2)="11"),"30","31"))&amp;" - "&amp;MID('Biên bản'!W22,4,2)&amp;" - "&amp;RIGHT('Biên bản'!W22,2)+1,IF('Biên bản'!U23="Không","Không áp dụng",LEFT('Biên bản'!W22,2)&amp;" - "&amp;MID('Biên bản'!W22,4,2)&amp;" - "&amp;RIGHT('Biên bản'!W22,2)+1))</f>
        <v>Không áp dụng</v>
      </c>
      <c r="U25" s="12"/>
      <c r="V25" s="12"/>
      <c r="W25" s="108" t="str">
        <f>IF(R25="Không áp dụng","(Non applicable)"," ")</f>
        <v>(Non applicable)</v>
      </c>
      <c r="X25" s="7"/>
      <c r="Y25" s="7"/>
      <c r="Z25" s="7"/>
      <c r="AA25" s="7"/>
      <c r="AB25" s="7"/>
      <c r="AC25" s="7"/>
    </row>
    <row r="26" spans="1:29" ht="36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6.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  <c r="R27" s="13"/>
      <c r="S27" s="13" t="str">
        <f>CONCATENATE("Hà Nội, ngày ",LEFT('Biên bản'!W22,2)," tháng ",MID('Biên bản'!W22,4,2)," năm ",RIGHT('Biên bản'!W22,4))</f>
        <v>Hà Nội, ngày 15 tháng 06 năm 2025</v>
      </c>
      <c r="T27" s="13"/>
      <c r="U27" s="13"/>
      <c r="V27" s="13"/>
      <c r="W27" s="13"/>
      <c r="X27" s="13"/>
      <c r="Y27" s="13"/>
      <c r="Z27" s="13"/>
      <c r="AA27" s="13"/>
      <c r="AB27" s="6"/>
    </row>
    <row r="28" spans="1:29" ht="16.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14"/>
      <c r="R28" s="14"/>
      <c r="S28" s="14"/>
      <c r="T28" s="14"/>
      <c r="W28" s="14" t="s">
        <v>18</v>
      </c>
      <c r="X28" s="14"/>
      <c r="Y28" s="14"/>
      <c r="Z28" s="14"/>
      <c r="AA28" s="14"/>
      <c r="AB28" s="14"/>
      <c r="AC28" s="6"/>
    </row>
    <row r="29" spans="1:29" ht="16.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6.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6.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6.5" customHeight="1" x14ac:dyDescent="0.3">
      <c r="A32" s="6"/>
      <c r="B32" s="6"/>
      <c r="C32" s="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54" ht="16.5" customHeight="1" x14ac:dyDescent="0.3">
      <c r="A33" s="15"/>
      <c r="B33" s="15"/>
      <c r="C33" s="7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54" ht="16.5" customHeight="1" x14ac:dyDescent="0.3">
      <c r="A34" s="15"/>
      <c r="B34" s="15"/>
      <c r="C34" s="7"/>
      <c r="D34" s="145" t="s">
        <v>35</v>
      </c>
      <c r="E34" s="145"/>
      <c r="F34" s="145"/>
      <c r="G34" s="145"/>
      <c r="H34" s="145"/>
      <c r="I34" s="145"/>
      <c r="J34" s="145"/>
      <c r="K34" s="14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54" ht="16.5" customHeight="1" x14ac:dyDescent="0.3">
      <c r="A35" s="15"/>
      <c r="B35" s="15"/>
      <c r="C35" s="7"/>
      <c r="D35" s="87"/>
      <c r="E35" s="87"/>
      <c r="F35" s="87"/>
      <c r="G35" s="87"/>
      <c r="H35" s="87"/>
      <c r="I35" s="87"/>
      <c r="J35" s="87"/>
      <c r="K35" s="87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54" ht="18.75" customHeight="1" x14ac:dyDescent="0.3">
      <c r="A36" s="15"/>
      <c r="B36" s="15"/>
      <c r="C36" s="7"/>
      <c r="D36" s="87"/>
      <c r="E36" s="87"/>
      <c r="F36" s="87"/>
      <c r="G36" s="87"/>
      <c r="H36" s="87"/>
      <c r="I36" s="87"/>
      <c r="J36" s="87"/>
      <c r="K36" s="87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spans="1:54" ht="18.75" customHeight="1" x14ac:dyDescent="0.35">
      <c r="A37" s="15"/>
      <c r="B37" s="15"/>
      <c r="C37" s="31" t="s">
        <v>114</v>
      </c>
      <c r="D37" s="7"/>
      <c r="E37" s="87"/>
      <c r="F37" s="87"/>
      <c r="G37" s="87"/>
      <c r="H37" s="87"/>
      <c r="I37" s="87"/>
      <c r="J37" s="87"/>
      <c r="K37" s="87"/>
      <c r="L37" s="87"/>
      <c r="N37" s="15"/>
      <c r="O37" s="15"/>
      <c r="P37" s="15"/>
      <c r="Q37" s="15"/>
      <c r="R37" s="15"/>
      <c r="S37" s="15"/>
      <c r="T37" s="15"/>
      <c r="U37" s="15"/>
      <c r="V37" s="15"/>
      <c r="W37" s="95" t="str">
        <f>CONCATENATE(N5)</f>
        <v>V01.CN5.1400.25</v>
      </c>
      <c r="X37" s="15"/>
      <c r="Z37" s="15"/>
      <c r="AA37" s="15"/>
      <c r="AB37" s="15"/>
      <c r="AC37" s="15"/>
    </row>
    <row r="38" spans="1:54" ht="18.75" customHeight="1" x14ac:dyDescent="0.35">
      <c r="A38" s="15"/>
      <c r="B38" s="15"/>
      <c r="C38" s="31"/>
      <c r="D38" s="7"/>
      <c r="E38" s="87"/>
      <c r="F38" s="87"/>
      <c r="G38" s="87"/>
      <c r="H38" s="87"/>
      <c r="I38" s="87"/>
      <c r="J38" s="87"/>
      <c r="K38" s="87"/>
      <c r="L38" s="87"/>
      <c r="N38" s="15"/>
      <c r="O38" s="15"/>
      <c r="P38" s="15"/>
      <c r="Q38" s="15"/>
      <c r="R38" s="15"/>
      <c r="S38" s="15"/>
      <c r="T38" s="15"/>
      <c r="U38" s="15"/>
      <c r="V38" s="15"/>
      <c r="W38" s="95"/>
      <c r="X38" s="15"/>
      <c r="Z38" s="15"/>
      <c r="AA38" s="15"/>
      <c r="AB38" s="15"/>
      <c r="AC38" s="15"/>
    </row>
    <row r="39" spans="1:54" ht="18.75" customHeight="1" x14ac:dyDescent="0.35">
      <c r="A39" s="15"/>
      <c r="B39" s="15"/>
      <c r="C39" s="31"/>
      <c r="D39" s="7"/>
      <c r="E39" s="87"/>
      <c r="F39" s="87"/>
      <c r="G39" s="87"/>
      <c r="H39" s="87"/>
      <c r="I39" s="178" t="s">
        <v>155</v>
      </c>
      <c r="J39" s="179"/>
      <c r="K39" s="179"/>
      <c r="L39" s="175" t="s">
        <v>115</v>
      </c>
      <c r="M39" s="175"/>
      <c r="N39" s="175"/>
      <c r="O39" s="175"/>
      <c r="P39" s="175"/>
      <c r="Q39" s="175"/>
      <c r="R39" s="180" t="s">
        <v>117</v>
      </c>
      <c r="S39" s="180"/>
      <c r="T39" s="180"/>
      <c r="U39" s="180"/>
      <c r="V39" s="180"/>
      <c r="W39" s="180"/>
      <c r="X39" s="15"/>
      <c r="Z39" s="15"/>
      <c r="AA39" s="15"/>
      <c r="AB39" s="15"/>
      <c r="AC39" s="15"/>
    </row>
    <row r="40" spans="1:54" ht="18.75" customHeight="1" x14ac:dyDescent="0.35">
      <c r="A40" s="15"/>
      <c r="B40" s="15"/>
      <c r="C40" s="31"/>
      <c r="D40" s="7"/>
      <c r="E40" s="87"/>
      <c r="F40" s="87"/>
      <c r="G40" s="87"/>
      <c r="H40" s="87"/>
      <c r="I40" s="179"/>
      <c r="J40" s="179"/>
      <c r="K40" s="179"/>
      <c r="L40" s="176" t="s">
        <v>116</v>
      </c>
      <c r="M40" s="176"/>
      <c r="N40" s="176"/>
      <c r="O40" s="176"/>
      <c r="P40" s="176"/>
      <c r="Q40" s="176"/>
      <c r="R40" s="181" t="s">
        <v>118</v>
      </c>
      <c r="S40" s="182"/>
      <c r="T40" s="182"/>
      <c r="U40" s="182"/>
      <c r="V40" s="182"/>
      <c r="W40" s="182"/>
      <c r="X40" s="15"/>
      <c r="Z40" s="15"/>
      <c r="AA40" s="15"/>
      <c r="AB40" s="15"/>
      <c r="AC40" s="15"/>
    </row>
    <row r="41" spans="1:54" ht="18.75" customHeight="1" x14ac:dyDescent="0.35">
      <c r="A41" s="15"/>
      <c r="B41" s="15"/>
      <c r="C41" s="31"/>
      <c r="D41" s="7"/>
      <c r="E41" s="87"/>
      <c r="F41" s="87"/>
      <c r="G41" s="87"/>
      <c r="H41" s="87"/>
      <c r="I41" s="179"/>
      <c r="J41" s="179"/>
      <c r="K41" s="179"/>
      <c r="L41" s="177" t="s">
        <v>34</v>
      </c>
      <c r="M41" s="177"/>
      <c r="N41" s="177"/>
      <c r="O41" s="177"/>
      <c r="P41" s="177"/>
      <c r="Q41" s="177"/>
      <c r="R41" s="177" t="s">
        <v>34</v>
      </c>
      <c r="S41" s="177"/>
      <c r="T41" s="177"/>
      <c r="U41" s="177"/>
      <c r="V41" s="177"/>
      <c r="W41" s="177"/>
      <c r="X41" s="15"/>
      <c r="Z41" s="15"/>
      <c r="AA41" s="15"/>
      <c r="AB41" s="15"/>
      <c r="AC41" s="15"/>
    </row>
    <row r="42" spans="1:54" ht="18" customHeight="1" x14ac:dyDescent="0.35">
      <c r="A42" s="15"/>
      <c r="B42" s="15"/>
      <c r="C42" s="7"/>
      <c r="D42" s="87"/>
      <c r="E42" s="87"/>
      <c r="F42" s="87"/>
      <c r="G42" s="87"/>
      <c r="H42" s="87"/>
      <c r="I42" s="173">
        <f>'Biên bản'!AC5</f>
        <v>1</v>
      </c>
      <c r="J42" s="173"/>
      <c r="K42" s="173"/>
      <c r="L42" s="174">
        <f>ĐKĐBĐ!C4</f>
        <v>1000</v>
      </c>
      <c r="M42" s="174"/>
      <c r="N42" s="174"/>
      <c r="O42" s="174"/>
      <c r="P42" s="174"/>
      <c r="Q42" s="174"/>
      <c r="R42" s="172">
        <f>ĐKĐBĐ!H4</f>
        <v>-8.779847188407075E-4</v>
      </c>
      <c r="S42" s="172"/>
      <c r="T42" s="172"/>
      <c r="U42" s="172"/>
      <c r="V42" s="172"/>
      <c r="W42" s="172"/>
      <c r="X42" s="15"/>
      <c r="Y42" s="15"/>
      <c r="Z42" s="15"/>
      <c r="AA42" s="15"/>
      <c r="AB42" s="15"/>
      <c r="AC42" s="15"/>
    </row>
    <row r="43" spans="1:54" ht="18" customHeight="1" x14ac:dyDescent="0.4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X43" s="6"/>
      <c r="Y43" s="6"/>
      <c r="Z43" s="6"/>
      <c r="AA43" s="45"/>
      <c r="AB43" s="45"/>
      <c r="AC43" s="1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</row>
    <row r="44" spans="1:54" ht="18" customHeight="1" x14ac:dyDescent="0.35">
      <c r="A44" s="1"/>
      <c r="B44" s="6" t="s">
        <v>125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96" t="str">
        <f>'Biên bản'!L46</f>
        <v>U = (0.03+0.01L) mm; [L]:m</v>
      </c>
      <c r="U44" s="96"/>
      <c r="V44" s="96"/>
      <c r="W44" s="96"/>
      <c r="X44" s="96"/>
      <c r="Y44" s="96"/>
      <c r="Z44" s="96"/>
      <c r="AA44" s="96"/>
      <c r="AB44" s="96"/>
      <c r="AC44" s="96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</row>
    <row r="45" spans="1:54" ht="18" customHeight="1" x14ac:dyDescent="0.3">
      <c r="B45" s="6" t="s">
        <v>126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54" ht="18" customHeight="1" x14ac:dyDescent="0.3">
      <c r="B46" s="6" t="s">
        <v>60</v>
      </c>
      <c r="C46" s="6"/>
      <c r="D46" s="6"/>
      <c r="E46" s="6"/>
      <c r="F46" s="6"/>
      <c r="G46" s="6"/>
      <c r="H46" s="6"/>
      <c r="I46" s="6"/>
      <c r="J46" s="6"/>
      <c r="K46" s="6" t="str">
        <f>IF('Biên bản'!I23="","","Khu CNC Hòa Lạc, Phòng ĐL Độ dài - Viện Đo lường Việt Nam")</f>
        <v>Khu CNC Hòa Lạc, Phòng ĐL Độ dài - Viện Đo lường Việt Nam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54" ht="18" customHeight="1" x14ac:dyDescent="0.3">
      <c r="A47" s="25"/>
      <c r="B47" s="111" t="str">
        <f>IF('Biên bản'!I23="","","      (Calibrated at: Hoa Lac Hitech, Laboratory of Length - Vietnam Metrology Institute)")</f>
        <v xml:space="preserve">      (Calibrated at: Hoa Lac Hitech, Laboratory of Length - Vietnam Metrology Institute)</v>
      </c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54" ht="18" customHeight="1" x14ac:dyDescent="0.35">
      <c r="B48" s="6" t="s">
        <v>122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1"/>
    </row>
    <row r="49" spans="1:29" ht="18" customHeight="1" x14ac:dyDescent="0.35">
      <c r="A49" s="25"/>
      <c r="C49" s="6"/>
      <c r="D49" s="6"/>
      <c r="E49" s="16" t="s">
        <v>123</v>
      </c>
      <c r="F49" s="1"/>
      <c r="G49" s="1"/>
      <c r="H49" s="1"/>
      <c r="M49" s="1" t="str">
        <f>MID('Biên bản'!D21,25,5)&amp;" "&amp;'Biên bản'!L21&amp;" "&amp;'Biên bản'!M21</f>
        <v>(20 ± 1) °C</v>
      </c>
      <c r="N49" s="1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1"/>
    </row>
    <row r="50" spans="1:29" ht="18" customHeight="1" x14ac:dyDescent="0.35">
      <c r="A50" s="25"/>
      <c r="B50" s="6"/>
      <c r="C50" s="6"/>
      <c r="D50" s="6"/>
      <c r="E50" s="83" t="s">
        <v>124</v>
      </c>
      <c r="F50" s="83"/>
      <c r="G50" s="83"/>
      <c r="H50" s="83"/>
      <c r="I50" s="83"/>
      <c r="J50" s="83"/>
      <c r="K50" s="86"/>
      <c r="L50" s="83"/>
      <c r="M50" s="26" t="str">
        <f>MID('Biên bản'!Q21,19,5)&amp;" "&amp;'Biên bản'!X21&amp;" "&amp;'Biên bản'!Y21</f>
        <v>(60 ± 10) %RH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1"/>
    </row>
    <row r="51" spans="1:29" ht="18" customHeight="1" x14ac:dyDescent="0.35">
      <c r="C51" s="1"/>
      <c r="D51" s="1"/>
      <c r="P51" s="1"/>
      <c r="Q51" s="1"/>
      <c r="R51" s="1"/>
      <c r="S51" s="1"/>
      <c r="T51" s="135" t="s">
        <v>19</v>
      </c>
      <c r="U51" s="135"/>
      <c r="V51" s="135"/>
      <c r="W51" s="135"/>
      <c r="X51" s="135"/>
      <c r="Y51" s="135"/>
      <c r="Z51" s="135"/>
      <c r="AA51" s="1"/>
      <c r="AB51" s="1"/>
      <c r="AC51" s="1"/>
    </row>
    <row r="52" spans="1:29" ht="18" customHeight="1" x14ac:dyDescent="0.35">
      <c r="C52" s="1"/>
      <c r="D52" s="1"/>
      <c r="F52" s="83"/>
      <c r="G52" s="83"/>
      <c r="H52" s="83"/>
      <c r="I52" s="83"/>
      <c r="J52" s="83"/>
      <c r="K52" s="83"/>
      <c r="L52" s="83"/>
      <c r="O52" s="6"/>
      <c r="P52" s="6"/>
      <c r="Q52" s="6"/>
      <c r="R52" s="6"/>
      <c r="S52" s="1"/>
      <c r="T52" s="167" t="s">
        <v>103</v>
      </c>
      <c r="U52" s="167"/>
      <c r="V52" s="167"/>
      <c r="W52" s="167"/>
      <c r="X52" s="167"/>
      <c r="Y52" s="167"/>
      <c r="Z52" s="167"/>
      <c r="AA52" s="1"/>
      <c r="AB52" s="1"/>
    </row>
    <row r="53" spans="1:29" ht="18" customHeight="1" x14ac:dyDescent="0.35">
      <c r="C53" s="1"/>
      <c r="D53" s="1"/>
      <c r="O53" s="6"/>
      <c r="P53" s="6"/>
      <c r="Q53" s="6"/>
      <c r="R53" s="6"/>
      <c r="S53" s="1"/>
      <c r="AA53" s="1"/>
      <c r="AB53" s="1"/>
    </row>
    <row r="54" spans="1:29" ht="18" customHeight="1" x14ac:dyDescent="0.3"/>
    <row r="55" spans="1:29" ht="18" customHeight="1" x14ac:dyDescent="0.3"/>
    <row r="56" spans="1:29" ht="18" customHeight="1" x14ac:dyDescent="0.35">
      <c r="T56" s="139" t="str">
        <f>'Biên bản'!J22</f>
        <v>Trần Nam Anh</v>
      </c>
      <c r="U56" s="139"/>
      <c r="V56" s="139"/>
      <c r="W56" s="139"/>
      <c r="X56" s="139"/>
      <c r="Y56" s="139"/>
      <c r="Z56" s="139"/>
    </row>
    <row r="57" spans="1:29" ht="18" customHeight="1" x14ac:dyDescent="0.3"/>
    <row r="58" spans="1:29" ht="18" customHeight="1" x14ac:dyDescent="0.3"/>
    <row r="59" spans="1:29" ht="18" customHeight="1" x14ac:dyDescent="0.3"/>
    <row r="60" spans="1:29" ht="17.149999999999999" customHeight="1" x14ac:dyDescent="0.3"/>
    <row r="61" spans="1:29" ht="17.149999999999999" customHeight="1" x14ac:dyDescent="0.3"/>
    <row r="62" spans="1:29" ht="17.149999999999999" customHeight="1" x14ac:dyDescent="0.3"/>
    <row r="63" spans="1:29" ht="17.149999999999999" customHeight="1" x14ac:dyDescent="0.3"/>
    <row r="64" spans="1:29" ht="17.149999999999999" customHeight="1" x14ac:dyDescent="0.3"/>
    <row r="65" ht="17.149999999999999" customHeight="1" x14ac:dyDescent="0.3"/>
    <row r="66" ht="17.149999999999999" customHeight="1" x14ac:dyDescent="0.3"/>
    <row r="67" ht="17.149999999999999" customHeight="1" x14ac:dyDescent="0.3"/>
    <row r="68" ht="17.149999999999999" customHeight="1" x14ac:dyDescent="0.3"/>
    <row r="69" ht="17.149999999999999" customHeight="1" x14ac:dyDescent="0.3"/>
    <row r="70" ht="17.149999999999999" customHeight="1" x14ac:dyDescent="0.3"/>
    <row r="71" ht="17.149999999999999" customHeight="1" x14ac:dyDescent="0.3"/>
    <row r="72" ht="17.149999999999999" customHeight="1" x14ac:dyDescent="0.3"/>
    <row r="73" ht="14" x14ac:dyDescent="0.3"/>
    <row r="74" ht="17.149999999999999" customHeight="1" x14ac:dyDescent="0.3"/>
    <row r="75" ht="17.149999999999999" customHeight="1" x14ac:dyDescent="0.3"/>
    <row r="76" ht="17.149999999999999" customHeight="1" x14ac:dyDescent="0.3"/>
    <row r="77" ht="17.149999999999999" customHeight="1" x14ac:dyDescent="0.3"/>
    <row r="78" ht="17.149999999999999" customHeight="1" x14ac:dyDescent="0.3"/>
    <row r="79" ht="17.149999999999999" customHeight="1" x14ac:dyDescent="0.3"/>
    <row r="80" ht="17.149999999999999" customHeight="1" x14ac:dyDescent="0.3"/>
    <row r="81" ht="17.149999999999999" customHeight="1" x14ac:dyDescent="0.3"/>
    <row r="82" ht="17.149999999999999" customHeight="1" x14ac:dyDescent="0.3"/>
    <row r="83" ht="17.149999999999999" customHeight="1" x14ac:dyDescent="0.3"/>
    <row r="84" ht="17.149999999999999" customHeight="1" x14ac:dyDescent="0.3"/>
    <row r="85" ht="17.149999999999999" customHeight="1" x14ac:dyDescent="0.3"/>
    <row r="86" ht="17.149999999999999" customHeight="1" x14ac:dyDescent="0.3"/>
    <row r="87" ht="17.149999999999999" customHeight="1" x14ac:dyDescent="0.3"/>
    <row r="88" ht="17.149999999999999" customHeight="1" x14ac:dyDescent="0.3"/>
    <row r="89" ht="17.149999999999999" customHeight="1" x14ac:dyDescent="0.3"/>
    <row r="90" ht="17.149999999999999" customHeight="1" x14ac:dyDescent="0.3"/>
    <row r="91" ht="17.149999999999999" customHeight="1" x14ac:dyDescent="0.3"/>
    <row r="92" ht="17.149999999999999" customHeight="1" x14ac:dyDescent="0.3"/>
    <row r="93" ht="17.149999999999999" customHeight="1" x14ac:dyDescent="0.3"/>
    <row r="94" ht="17.149999999999999" customHeight="1" x14ac:dyDescent="0.3"/>
    <row r="95" ht="17.149999999999999" customHeight="1" x14ac:dyDescent="0.3"/>
    <row r="96" ht="17.149999999999999" customHeight="1" x14ac:dyDescent="0.3"/>
    <row r="97" ht="17.149999999999999" customHeight="1" x14ac:dyDescent="0.3"/>
    <row r="98" ht="17.149999999999999" customHeight="1" x14ac:dyDescent="0.3"/>
    <row r="99" ht="17.149999999999999" customHeight="1" x14ac:dyDescent="0.3"/>
    <row r="100" ht="17.149999999999999" customHeight="1" x14ac:dyDescent="0.3"/>
    <row r="101" ht="17.149999999999999" customHeight="1" x14ac:dyDescent="0.3"/>
    <row r="102" ht="17.149999999999999" customHeight="1" x14ac:dyDescent="0.3"/>
    <row r="103" ht="17.149999999999999" customHeight="1" x14ac:dyDescent="0.3"/>
    <row r="104" ht="17.149999999999999" customHeight="1" x14ac:dyDescent="0.3"/>
    <row r="105" ht="17.149999999999999" customHeight="1" x14ac:dyDescent="0.3"/>
    <row r="106" ht="17.149999999999999" customHeight="1" x14ac:dyDescent="0.3"/>
    <row r="107" ht="17.149999999999999" customHeight="1" x14ac:dyDescent="0.3"/>
    <row r="108" ht="17.149999999999999" customHeight="1" x14ac:dyDescent="0.3"/>
    <row r="109" ht="17.149999999999999" customHeight="1" x14ac:dyDescent="0.3"/>
    <row r="110" ht="17.149999999999999" customHeight="1" x14ac:dyDescent="0.3"/>
    <row r="111" ht="67.400000000000006" customHeight="1" x14ac:dyDescent="0.3"/>
    <row r="112" ht="17.149999999999999" customHeight="1" x14ac:dyDescent="0.3"/>
    <row r="113" ht="17.149999999999999" customHeight="1" x14ac:dyDescent="0.3"/>
    <row r="114" ht="17.149999999999999" customHeight="1" x14ac:dyDescent="0.3"/>
    <row r="115" ht="17.149999999999999" customHeight="1" x14ac:dyDescent="0.3"/>
    <row r="116" ht="17.149999999999999" customHeight="1" x14ac:dyDescent="0.3"/>
    <row r="117" ht="17.149999999999999" customHeight="1" x14ac:dyDescent="0.3"/>
    <row r="118" ht="17.149999999999999" customHeight="1" x14ac:dyDescent="0.3"/>
    <row r="119" ht="17.149999999999999" customHeight="1" x14ac:dyDescent="0.3"/>
    <row r="120" ht="17.149999999999999" customHeight="1" x14ac:dyDescent="0.3"/>
    <row r="121" ht="17.149999999999999" customHeight="1" x14ac:dyDescent="0.3"/>
    <row r="122" ht="17.149999999999999" customHeight="1" x14ac:dyDescent="0.3"/>
    <row r="123" ht="17.149999999999999" customHeight="1" x14ac:dyDescent="0.3"/>
    <row r="124" ht="17.149999999999999" customHeight="1" x14ac:dyDescent="0.3"/>
    <row r="125" ht="17.149999999999999" customHeight="1" x14ac:dyDescent="0.3"/>
    <row r="126" ht="17.149999999999999" customHeight="1" x14ac:dyDescent="0.3"/>
    <row r="127" ht="17.149999999999999" customHeight="1" x14ac:dyDescent="0.3"/>
    <row r="128" ht="17.149999999999999" customHeight="1" x14ac:dyDescent="0.3"/>
    <row r="129" ht="17.149999999999999" customHeight="1" x14ac:dyDescent="0.3"/>
    <row r="130" ht="17.149999999999999" customHeight="1" x14ac:dyDescent="0.3"/>
    <row r="131" ht="17.149999999999999" customHeight="1" x14ac:dyDescent="0.3"/>
    <row r="132" ht="17.149999999999999" customHeight="1" x14ac:dyDescent="0.3"/>
    <row r="133" ht="17.149999999999999" customHeight="1" x14ac:dyDescent="0.3"/>
    <row r="134" ht="17.149999999999999" customHeight="1" x14ac:dyDescent="0.3"/>
    <row r="135" ht="17.149999999999999" customHeight="1" x14ac:dyDescent="0.3"/>
    <row r="136" ht="17.149999999999999" customHeight="1" x14ac:dyDescent="0.3"/>
    <row r="137" ht="17.149999999999999" customHeight="1" x14ac:dyDescent="0.3"/>
    <row r="138" ht="17.149999999999999" customHeight="1" x14ac:dyDescent="0.3"/>
    <row r="139" ht="17.149999999999999" customHeight="1" x14ac:dyDescent="0.3"/>
    <row r="140" ht="17.149999999999999" customHeight="1" x14ac:dyDescent="0.3"/>
    <row r="141" ht="17.149999999999999" customHeight="1" x14ac:dyDescent="0.3"/>
    <row r="142" ht="17.149999999999999" customHeight="1" x14ac:dyDescent="0.3"/>
    <row r="143" ht="17.149999999999999" customHeight="1" x14ac:dyDescent="0.3"/>
    <row r="144" ht="17.149999999999999" customHeight="1" x14ac:dyDescent="0.3"/>
    <row r="145" ht="17.149999999999999" customHeight="1" x14ac:dyDescent="0.3"/>
    <row r="146" ht="17.149999999999999" customHeight="1" x14ac:dyDescent="0.3"/>
    <row r="147" ht="17.149999999999999" customHeight="1" x14ac:dyDescent="0.3"/>
    <row r="148" ht="17.149999999999999" customHeight="1" x14ac:dyDescent="0.3"/>
    <row r="149" ht="67.400000000000006" customHeight="1" x14ac:dyDescent="0.3"/>
    <row r="150" ht="17.149999999999999" customHeight="1" x14ac:dyDescent="0.3"/>
    <row r="151" ht="17.149999999999999" customHeight="1" x14ac:dyDescent="0.3"/>
    <row r="152" ht="17.149999999999999" customHeight="1" x14ac:dyDescent="0.3"/>
    <row r="153" ht="17.149999999999999" customHeight="1" x14ac:dyDescent="0.3"/>
    <row r="154" ht="17.149999999999999" customHeight="1" x14ac:dyDescent="0.3"/>
    <row r="155" ht="17.149999999999999" customHeight="1" x14ac:dyDescent="0.3"/>
    <row r="156" ht="17.149999999999999" customHeight="1" x14ac:dyDescent="0.3"/>
    <row r="157" ht="17.149999999999999" customHeight="1" x14ac:dyDescent="0.3"/>
    <row r="158" ht="17.149999999999999" customHeight="1" x14ac:dyDescent="0.3"/>
    <row r="159" ht="17.149999999999999" customHeight="1" x14ac:dyDescent="0.3"/>
    <row r="160" ht="17.149999999999999" customHeight="1" x14ac:dyDescent="0.3"/>
    <row r="161" ht="17.149999999999999" customHeight="1" x14ac:dyDescent="0.3"/>
    <row r="162" ht="17.149999999999999" customHeight="1" x14ac:dyDescent="0.3"/>
    <row r="163" ht="17.149999999999999" customHeight="1" x14ac:dyDescent="0.3"/>
    <row r="164" ht="17.149999999999999" customHeight="1" x14ac:dyDescent="0.3"/>
    <row r="165" ht="17.149999999999999" customHeight="1" x14ac:dyDescent="0.3"/>
    <row r="166" ht="17.149999999999999" customHeight="1" x14ac:dyDescent="0.3"/>
    <row r="167" ht="17.149999999999999" customHeight="1" x14ac:dyDescent="0.3"/>
    <row r="168" ht="17.149999999999999" customHeight="1" x14ac:dyDescent="0.3"/>
    <row r="169" ht="17.149999999999999" customHeight="1" x14ac:dyDescent="0.3"/>
    <row r="170" ht="17.149999999999999" customHeight="1" x14ac:dyDescent="0.3"/>
    <row r="171" ht="17.149999999999999" customHeight="1" x14ac:dyDescent="0.3"/>
    <row r="172" ht="17.149999999999999" customHeight="1" x14ac:dyDescent="0.3"/>
    <row r="173" ht="17.149999999999999" customHeight="1" x14ac:dyDescent="0.3"/>
    <row r="174" ht="17.149999999999999" customHeight="1" x14ac:dyDescent="0.3"/>
    <row r="175" ht="17.149999999999999" customHeight="1" x14ac:dyDescent="0.3"/>
    <row r="176" ht="17.149999999999999" customHeight="1" x14ac:dyDescent="0.3"/>
    <row r="177" ht="17.149999999999999" customHeight="1" x14ac:dyDescent="0.3"/>
    <row r="178" ht="17.149999999999999" customHeight="1" x14ac:dyDescent="0.3"/>
    <row r="179" ht="17.149999999999999" customHeight="1" x14ac:dyDescent="0.3"/>
    <row r="180" ht="17.149999999999999" customHeight="1" x14ac:dyDescent="0.3"/>
    <row r="181" ht="17.149999999999999" customHeight="1" x14ac:dyDescent="0.3"/>
    <row r="182" ht="17.149999999999999" customHeight="1" x14ac:dyDescent="0.3"/>
    <row r="183" ht="17.149999999999999" customHeight="1" x14ac:dyDescent="0.3"/>
    <row r="184" ht="17.149999999999999" customHeight="1" x14ac:dyDescent="0.3"/>
    <row r="185" ht="17.149999999999999" customHeight="1" x14ac:dyDescent="0.3"/>
    <row r="186" ht="17.149999999999999" customHeight="1" x14ac:dyDescent="0.3"/>
    <row r="187" ht="67.400000000000006" customHeight="1" x14ac:dyDescent="0.3"/>
    <row r="188" ht="17.149999999999999" customHeight="1" x14ac:dyDescent="0.3"/>
    <row r="189" ht="17.149999999999999" customHeight="1" x14ac:dyDescent="0.3"/>
    <row r="190" ht="17.149999999999999" customHeight="1" x14ac:dyDescent="0.3"/>
    <row r="191" ht="17.149999999999999" customHeight="1" x14ac:dyDescent="0.3"/>
    <row r="192" ht="17.149999999999999" customHeight="1" x14ac:dyDescent="0.3"/>
    <row r="193" ht="17.149999999999999" customHeight="1" x14ac:dyDescent="0.3"/>
    <row r="194" ht="17.149999999999999" customHeight="1" x14ac:dyDescent="0.3"/>
    <row r="195" ht="17.149999999999999" customHeight="1" x14ac:dyDescent="0.3"/>
    <row r="196" ht="17.149999999999999" customHeight="1" x14ac:dyDescent="0.3"/>
    <row r="197" ht="17.149999999999999" customHeight="1" x14ac:dyDescent="0.3"/>
    <row r="198" ht="17.149999999999999" customHeight="1" x14ac:dyDescent="0.3"/>
    <row r="199" ht="17.149999999999999" customHeight="1" x14ac:dyDescent="0.3"/>
    <row r="200" ht="17.149999999999999" customHeight="1" x14ac:dyDescent="0.3"/>
    <row r="201" ht="17.149999999999999" customHeight="1" x14ac:dyDescent="0.3"/>
    <row r="202" ht="17.149999999999999" customHeight="1" x14ac:dyDescent="0.3"/>
    <row r="203" ht="17.149999999999999" customHeight="1" x14ac:dyDescent="0.3"/>
    <row r="204" ht="17.149999999999999" customHeight="1" x14ac:dyDescent="0.3"/>
    <row r="205" ht="17.149999999999999" customHeight="1" x14ac:dyDescent="0.3"/>
    <row r="206" ht="17.149999999999999" customHeight="1" x14ac:dyDescent="0.3"/>
    <row r="207" ht="17.149999999999999" customHeight="1" x14ac:dyDescent="0.3"/>
    <row r="208" ht="17.149999999999999" customHeight="1" x14ac:dyDescent="0.3"/>
    <row r="209" ht="17.149999999999999" customHeight="1" x14ac:dyDescent="0.3"/>
    <row r="210" ht="17.149999999999999" customHeight="1" x14ac:dyDescent="0.3"/>
    <row r="211" ht="17.149999999999999" customHeight="1" x14ac:dyDescent="0.3"/>
    <row r="212" ht="17.149999999999999" customHeight="1" x14ac:dyDescent="0.3"/>
    <row r="213" ht="17.149999999999999" customHeight="1" x14ac:dyDescent="0.3"/>
    <row r="214" ht="17.149999999999999" customHeight="1" x14ac:dyDescent="0.3"/>
    <row r="215" ht="17.149999999999999" customHeight="1" x14ac:dyDescent="0.3"/>
    <row r="216" ht="17.149999999999999" customHeight="1" x14ac:dyDescent="0.3"/>
    <row r="217" ht="17.149999999999999" customHeight="1" x14ac:dyDescent="0.3"/>
    <row r="218" ht="17.149999999999999" customHeight="1" x14ac:dyDescent="0.3"/>
    <row r="219" ht="17.149999999999999" customHeight="1" x14ac:dyDescent="0.3"/>
    <row r="220" ht="17.149999999999999" customHeight="1" x14ac:dyDescent="0.3"/>
    <row r="221" ht="17.149999999999999" customHeight="1" x14ac:dyDescent="0.3"/>
    <row r="222" ht="17.149999999999999" customHeight="1" x14ac:dyDescent="0.3"/>
    <row r="223" ht="17.149999999999999" customHeight="1" x14ac:dyDescent="0.3"/>
    <row r="224" ht="17.149999999999999" customHeight="1" x14ac:dyDescent="0.3"/>
    <row r="225" ht="67.400000000000006" customHeight="1" x14ac:dyDescent="0.3"/>
    <row r="226" ht="17.149999999999999" customHeight="1" x14ac:dyDescent="0.3"/>
    <row r="227" ht="17.149999999999999" customHeight="1" x14ac:dyDescent="0.3"/>
    <row r="228" ht="17.149999999999999" customHeight="1" x14ac:dyDescent="0.3"/>
    <row r="229" ht="17.149999999999999" customHeight="1" x14ac:dyDescent="0.3"/>
    <row r="230" ht="17.149999999999999" customHeight="1" x14ac:dyDescent="0.3"/>
    <row r="231" ht="17.149999999999999" customHeight="1" x14ac:dyDescent="0.3"/>
    <row r="232" ht="17.149999999999999" customHeight="1" x14ac:dyDescent="0.3"/>
    <row r="233" ht="17.149999999999999" customHeight="1" x14ac:dyDescent="0.3"/>
    <row r="234" ht="17.149999999999999" customHeight="1" x14ac:dyDescent="0.3"/>
    <row r="235" ht="17.149999999999999" customHeight="1" x14ac:dyDescent="0.3"/>
    <row r="236" ht="17.149999999999999" customHeight="1" x14ac:dyDescent="0.3"/>
    <row r="237" ht="17.149999999999999" customHeight="1" x14ac:dyDescent="0.3"/>
    <row r="238" ht="17.149999999999999" customHeight="1" x14ac:dyDescent="0.3"/>
    <row r="239" ht="17.149999999999999" customHeight="1" x14ac:dyDescent="0.3"/>
    <row r="240" ht="17.149999999999999" customHeight="1" x14ac:dyDescent="0.3"/>
    <row r="241" ht="17.149999999999999" customHeight="1" x14ac:dyDescent="0.3"/>
    <row r="242" ht="17.149999999999999" customHeight="1" x14ac:dyDescent="0.3"/>
    <row r="243" ht="17.149999999999999" customHeight="1" x14ac:dyDescent="0.3"/>
    <row r="244" ht="17.149999999999999" customHeight="1" x14ac:dyDescent="0.3"/>
    <row r="245" ht="17.149999999999999" customHeight="1" x14ac:dyDescent="0.3"/>
    <row r="246" ht="17.149999999999999" customHeight="1" x14ac:dyDescent="0.3"/>
    <row r="247" ht="17.149999999999999" customHeight="1" x14ac:dyDescent="0.3"/>
    <row r="248" ht="17.149999999999999" customHeight="1" x14ac:dyDescent="0.3"/>
    <row r="249" ht="17.149999999999999" customHeight="1" x14ac:dyDescent="0.3"/>
    <row r="250" ht="17.149999999999999" customHeight="1" x14ac:dyDescent="0.3"/>
    <row r="251" ht="17.149999999999999" customHeight="1" x14ac:dyDescent="0.3"/>
    <row r="252" ht="17.149999999999999" customHeight="1" x14ac:dyDescent="0.3"/>
    <row r="253" ht="17.149999999999999" customHeight="1" x14ac:dyDescent="0.3"/>
    <row r="254" ht="17.149999999999999" customHeight="1" x14ac:dyDescent="0.3"/>
    <row r="255" ht="17.149999999999999" customHeight="1" x14ac:dyDescent="0.3"/>
    <row r="256" ht="17.149999999999999" customHeight="1" x14ac:dyDescent="0.3"/>
    <row r="257" ht="17.149999999999999" customHeight="1" x14ac:dyDescent="0.3"/>
    <row r="258" ht="17.149999999999999" customHeight="1" x14ac:dyDescent="0.3"/>
    <row r="259" ht="17.149999999999999" customHeight="1" x14ac:dyDescent="0.3"/>
    <row r="260" ht="17.149999999999999" customHeight="1" x14ac:dyDescent="0.3"/>
    <row r="261" ht="17.149999999999999" customHeight="1" x14ac:dyDescent="0.3"/>
    <row r="262" ht="17.149999999999999" customHeight="1" x14ac:dyDescent="0.3"/>
    <row r="263" ht="17.149999999999999" customHeight="1" x14ac:dyDescent="0.3"/>
    <row r="264" ht="17.149999999999999" customHeight="1" x14ac:dyDescent="0.3"/>
    <row r="265" ht="17.149999999999999" customHeight="1" x14ac:dyDescent="0.3"/>
    <row r="266" ht="17.149999999999999" customHeight="1" x14ac:dyDescent="0.3"/>
    <row r="267" ht="17.149999999999999" customHeight="1" x14ac:dyDescent="0.3"/>
    <row r="268" ht="17.149999999999999" customHeight="1" x14ac:dyDescent="0.3"/>
    <row r="269" ht="17.149999999999999" customHeight="1" x14ac:dyDescent="0.3"/>
    <row r="270" ht="17.149999999999999" customHeight="1" x14ac:dyDescent="0.3"/>
    <row r="271" ht="17.149999999999999" customHeight="1" x14ac:dyDescent="0.3"/>
    <row r="272" ht="17.149999999999999" customHeight="1" x14ac:dyDescent="0.3"/>
    <row r="273" ht="17.149999999999999" customHeight="1" x14ac:dyDescent="0.3"/>
    <row r="274" ht="17.149999999999999" customHeight="1" x14ac:dyDescent="0.3"/>
    <row r="275" ht="17.149999999999999" customHeight="1" x14ac:dyDescent="0.3"/>
    <row r="276" ht="17.149999999999999" customHeight="1" x14ac:dyDescent="0.3"/>
    <row r="277" ht="17.149999999999999" customHeight="1" x14ac:dyDescent="0.3"/>
    <row r="278" ht="17.149999999999999" customHeight="1" x14ac:dyDescent="0.3"/>
    <row r="279" ht="17.149999999999999" customHeight="1" x14ac:dyDescent="0.3"/>
    <row r="280" ht="17.149999999999999" customHeight="1" x14ac:dyDescent="0.3"/>
    <row r="281" ht="17.149999999999999" customHeight="1" x14ac:dyDescent="0.3"/>
    <row r="282" ht="17.149999999999999" customHeight="1" x14ac:dyDescent="0.3"/>
    <row r="283" ht="17.149999999999999" customHeight="1" x14ac:dyDescent="0.3"/>
    <row r="284" ht="17.149999999999999" customHeight="1" x14ac:dyDescent="0.3"/>
    <row r="285" ht="17.149999999999999" customHeight="1" x14ac:dyDescent="0.3"/>
    <row r="286" ht="17.149999999999999" customHeight="1" x14ac:dyDescent="0.3"/>
    <row r="287" ht="17.149999999999999" customHeight="1" x14ac:dyDescent="0.3"/>
    <row r="288" ht="17.149999999999999" customHeight="1" x14ac:dyDescent="0.3"/>
    <row r="289" ht="17.149999999999999" customHeight="1" x14ac:dyDescent="0.3"/>
    <row r="290" ht="17.149999999999999" customHeight="1" x14ac:dyDescent="0.3"/>
    <row r="291" ht="17.149999999999999" customHeight="1" x14ac:dyDescent="0.3"/>
    <row r="292" ht="17.149999999999999" customHeight="1" x14ac:dyDescent="0.3"/>
    <row r="293" ht="17.149999999999999" customHeight="1" x14ac:dyDescent="0.3"/>
    <row r="294" ht="17.149999999999999" customHeight="1" x14ac:dyDescent="0.3"/>
    <row r="295" ht="17.149999999999999" customHeight="1" x14ac:dyDescent="0.3"/>
    <row r="296" ht="17.149999999999999" customHeight="1" x14ac:dyDescent="0.3"/>
    <row r="297" ht="17.149999999999999" customHeight="1" x14ac:dyDescent="0.3"/>
    <row r="298" ht="17.149999999999999" customHeight="1" x14ac:dyDescent="0.3"/>
    <row r="299" ht="17.149999999999999" customHeight="1" x14ac:dyDescent="0.3"/>
    <row r="300" ht="17.149999999999999" customHeight="1" x14ac:dyDescent="0.3"/>
    <row r="301" ht="17.149999999999999" customHeight="1" x14ac:dyDescent="0.3"/>
    <row r="302" ht="17.149999999999999" customHeight="1" x14ac:dyDescent="0.3"/>
    <row r="303" ht="17.149999999999999" customHeight="1" x14ac:dyDescent="0.3"/>
    <row r="304" ht="17.149999999999999" customHeight="1" x14ac:dyDescent="0.3"/>
    <row r="305" ht="17.149999999999999" customHeight="1" x14ac:dyDescent="0.3"/>
    <row r="306" ht="17.149999999999999" customHeight="1" x14ac:dyDescent="0.3"/>
    <row r="307" ht="17.149999999999999" customHeight="1" x14ac:dyDescent="0.3"/>
    <row r="308" ht="17.149999999999999" customHeight="1" x14ac:dyDescent="0.3"/>
    <row r="309" ht="17.149999999999999" customHeight="1" x14ac:dyDescent="0.3"/>
    <row r="310" ht="17.149999999999999" customHeight="1" x14ac:dyDescent="0.3"/>
    <row r="311" ht="17.149999999999999" customHeight="1" x14ac:dyDescent="0.3"/>
    <row r="312" ht="17.149999999999999" customHeight="1" x14ac:dyDescent="0.3"/>
    <row r="313" ht="17.149999999999999" customHeight="1" x14ac:dyDescent="0.3"/>
    <row r="314" ht="17.149999999999999" customHeight="1" x14ac:dyDescent="0.3"/>
    <row r="315" ht="17.149999999999999" customHeight="1" x14ac:dyDescent="0.3"/>
    <row r="316" ht="17.149999999999999" customHeight="1" x14ac:dyDescent="0.3"/>
    <row r="317" ht="17.149999999999999" customHeight="1" x14ac:dyDescent="0.3"/>
    <row r="318" ht="17.149999999999999" customHeight="1" x14ac:dyDescent="0.3"/>
    <row r="319" ht="17.149999999999999" customHeight="1" x14ac:dyDescent="0.3"/>
    <row r="320" ht="17.149999999999999" customHeight="1" x14ac:dyDescent="0.3"/>
    <row r="321" ht="17.149999999999999" customHeight="1" x14ac:dyDescent="0.3"/>
    <row r="322" ht="17.149999999999999" customHeight="1" x14ac:dyDescent="0.3"/>
    <row r="323" ht="17.149999999999999" customHeight="1" x14ac:dyDescent="0.3"/>
    <row r="324" ht="17.149999999999999" customHeight="1" x14ac:dyDescent="0.3"/>
    <row r="325" ht="17.149999999999999" customHeight="1" x14ac:dyDescent="0.3"/>
    <row r="326" ht="17.149999999999999" customHeight="1" x14ac:dyDescent="0.3"/>
    <row r="327" ht="17.149999999999999" customHeight="1" x14ac:dyDescent="0.3"/>
    <row r="328" ht="17.149999999999999" customHeight="1" x14ac:dyDescent="0.3"/>
    <row r="329" ht="17.149999999999999" customHeight="1" x14ac:dyDescent="0.3"/>
    <row r="330" ht="17.149999999999999" customHeight="1" x14ac:dyDescent="0.3"/>
    <row r="331" ht="17.149999999999999" customHeight="1" x14ac:dyDescent="0.3"/>
    <row r="332" ht="17.149999999999999" customHeight="1" x14ac:dyDescent="0.3"/>
    <row r="333" ht="17.149999999999999" customHeight="1" x14ac:dyDescent="0.3"/>
    <row r="334" ht="17.149999999999999" customHeight="1" x14ac:dyDescent="0.3"/>
    <row r="335" ht="17.149999999999999" customHeight="1" x14ac:dyDescent="0.3"/>
    <row r="336" ht="17.149999999999999" customHeight="1" x14ac:dyDescent="0.3"/>
    <row r="337" ht="17.149999999999999" customHeight="1" x14ac:dyDescent="0.3"/>
    <row r="338" ht="17.149999999999999" customHeight="1" x14ac:dyDescent="0.3"/>
    <row r="339" ht="17.149999999999999" customHeight="1" x14ac:dyDescent="0.3"/>
    <row r="340" ht="17.149999999999999" customHeight="1" x14ac:dyDescent="0.3"/>
    <row r="341" ht="17.149999999999999" customHeight="1" x14ac:dyDescent="0.3"/>
    <row r="342" ht="17.149999999999999" customHeight="1" x14ac:dyDescent="0.3"/>
    <row r="343" ht="17.149999999999999" customHeight="1" x14ac:dyDescent="0.3"/>
    <row r="344" ht="17.149999999999999" customHeight="1" x14ac:dyDescent="0.3"/>
    <row r="345" ht="17.149999999999999" customHeight="1" x14ac:dyDescent="0.3"/>
    <row r="346" ht="17.149999999999999" customHeight="1" x14ac:dyDescent="0.3"/>
    <row r="347" ht="17.149999999999999" customHeight="1" x14ac:dyDescent="0.3"/>
    <row r="348" ht="17.149999999999999" customHeight="1" x14ac:dyDescent="0.3"/>
    <row r="349" ht="17.149999999999999" customHeight="1" x14ac:dyDescent="0.3"/>
    <row r="350" ht="17.149999999999999" customHeight="1" x14ac:dyDescent="0.3"/>
    <row r="351" ht="17.149999999999999" customHeight="1" x14ac:dyDescent="0.3"/>
    <row r="352" ht="17.149999999999999" customHeight="1" x14ac:dyDescent="0.3"/>
    <row r="353" ht="17.149999999999999" customHeight="1" x14ac:dyDescent="0.3"/>
    <row r="354" ht="17.149999999999999" customHeight="1" x14ac:dyDescent="0.3"/>
    <row r="355" ht="17.149999999999999" customHeight="1" x14ac:dyDescent="0.3"/>
    <row r="356" ht="17.149999999999999" customHeight="1" x14ac:dyDescent="0.3"/>
    <row r="357" ht="17.149999999999999" customHeight="1" x14ac:dyDescent="0.3"/>
    <row r="358" ht="17.149999999999999" customHeight="1" x14ac:dyDescent="0.3"/>
    <row r="359" ht="17.149999999999999" customHeight="1" x14ac:dyDescent="0.3"/>
    <row r="360" ht="17.149999999999999" customHeight="1" x14ac:dyDescent="0.3"/>
    <row r="361" ht="17.149999999999999" customHeight="1" x14ac:dyDescent="0.3"/>
    <row r="362" ht="17.149999999999999" customHeight="1" x14ac:dyDescent="0.3"/>
    <row r="363" ht="17.149999999999999" customHeight="1" x14ac:dyDescent="0.3"/>
    <row r="364" ht="17.149999999999999" customHeight="1" x14ac:dyDescent="0.3"/>
    <row r="365" ht="17.149999999999999" customHeight="1" x14ac:dyDescent="0.3"/>
    <row r="366" ht="17.149999999999999" customHeight="1" x14ac:dyDescent="0.3"/>
    <row r="367" ht="17.149999999999999" customHeight="1" x14ac:dyDescent="0.3"/>
    <row r="368" ht="17.149999999999999" customHeight="1" x14ac:dyDescent="0.3"/>
    <row r="369" ht="17.149999999999999" customHeight="1" x14ac:dyDescent="0.3"/>
    <row r="370" ht="17.149999999999999" customHeight="1" x14ac:dyDescent="0.3"/>
    <row r="371" ht="17.149999999999999" customHeight="1" x14ac:dyDescent="0.3"/>
    <row r="372" ht="17.149999999999999" customHeight="1" x14ac:dyDescent="0.3"/>
    <row r="373" ht="17.149999999999999" customHeight="1" x14ac:dyDescent="0.3"/>
    <row r="374" ht="17.149999999999999" customHeight="1" x14ac:dyDescent="0.3"/>
    <row r="375" ht="17.149999999999999" customHeight="1" x14ac:dyDescent="0.3"/>
    <row r="376" ht="17.149999999999999" customHeight="1" x14ac:dyDescent="0.3"/>
    <row r="377" ht="17.149999999999999" customHeight="1" x14ac:dyDescent="0.3"/>
    <row r="378" ht="17.149999999999999" customHeight="1" x14ac:dyDescent="0.3"/>
    <row r="379" ht="17.149999999999999" customHeight="1" x14ac:dyDescent="0.3"/>
    <row r="380" ht="17.149999999999999" customHeight="1" x14ac:dyDescent="0.3"/>
    <row r="381" ht="17.149999999999999" customHeight="1" x14ac:dyDescent="0.3"/>
    <row r="382" ht="17.149999999999999" customHeight="1" x14ac:dyDescent="0.3"/>
    <row r="383" ht="17.149999999999999" customHeight="1" x14ac:dyDescent="0.3"/>
    <row r="384" ht="17.149999999999999" customHeight="1" x14ac:dyDescent="0.3"/>
    <row r="385" ht="17.149999999999999" customHeight="1" x14ac:dyDescent="0.3"/>
    <row r="386" ht="17.149999999999999" customHeight="1" x14ac:dyDescent="0.3"/>
    <row r="387" ht="17.149999999999999" customHeight="1" x14ac:dyDescent="0.3"/>
    <row r="388" ht="17.149999999999999" customHeight="1" x14ac:dyDescent="0.3"/>
    <row r="389" ht="17.149999999999999" customHeight="1" x14ac:dyDescent="0.3"/>
    <row r="390" ht="17.149999999999999" customHeight="1" x14ac:dyDescent="0.3"/>
    <row r="391" ht="17.149999999999999" customHeight="1" x14ac:dyDescent="0.3"/>
    <row r="392" ht="17.149999999999999" customHeight="1" x14ac:dyDescent="0.3"/>
    <row r="393" ht="17.149999999999999" customHeight="1" x14ac:dyDescent="0.3"/>
    <row r="394" ht="17.149999999999999" customHeight="1" x14ac:dyDescent="0.3"/>
    <row r="395" ht="17.149999999999999" customHeight="1" x14ac:dyDescent="0.3"/>
    <row r="396" ht="17.149999999999999" customHeight="1" x14ac:dyDescent="0.3"/>
    <row r="397" ht="17.149999999999999" customHeight="1" x14ac:dyDescent="0.3"/>
    <row r="398" ht="17.149999999999999" customHeight="1" x14ac:dyDescent="0.3"/>
    <row r="399" ht="17.149999999999999" customHeight="1" x14ac:dyDescent="0.3"/>
    <row r="400" ht="17.149999999999999" customHeight="1" x14ac:dyDescent="0.3"/>
    <row r="401" ht="17.149999999999999" customHeight="1" x14ac:dyDescent="0.3"/>
    <row r="402" ht="17.149999999999999" customHeight="1" x14ac:dyDescent="0.3"/>
    <row r="403" ht="17.149999999999999" customHeight="1" x14ac:dyDescent="0.3"/>
    <row r="404" ht="17.149999999999999" customHeight="1" x14ac:dyDescent="0.3"/>
    <row r="405" ht="17.149999999999999" customHeight="1" x14ac:dyDescent="0.3"/>
    <row r="406" ht="17.149999999999999" customHeight="1" x14ac:dyDescent="0.3"/>
    <row r="407" ht="17.149999999999999" customHeight="1" x14ac:dyDescent="0.3"/>
    <row r="408" ht="17.149999999999999" customHeight="1" x14ac:dyDescent="0.3"/>
    <row r="409" ht="17.149999999999999" customHeight="1" x14ac:dyDescent="0.3"/>
    <row r="410" ht="17.149999999999999" customHeight="1" x14ac:dyDescent="0.3"/>
    <row r="411" ht="17.149999999999999" customHeight="1" x14ac:dyDescent="0.3"/>
    <row r="412" ht="17.149999999999999" customHeight="1" x14ac:dyDescent="0.3"/>
    <row r="413" ht="17.149999999999999" customHeight="1" x14ac:dyDescent="0.3"/>
    <row r="414" ht="17.149999999999999" customHeight="1" x14ac:dyDescent="0.3"/>
    <row r="415" ht="17.149999999999999" customHeight="1" x14ac:dyDescent="0.3"/>
    <row r="416" ht="17.149999999999999" customHeight="1" x14ac:dyDescent="0.3"/>
    <row r="417" ht="17.149999999999999" customHeight="1" x14ac:dyDescent="0.3"/>
    <row r="418" ht="17.149999999999999" customHeight="1" x14ac:dyDescent="0.3"/>
    <row r="419" ht="17.149999999999999" customHeight="1" x14ac:dyDescent="0.3"/>
    <row r="420" ht="17.149999999999999" customHeight="1" x14ac:dyDescent="0.3"/>
    <row r="421" ht="17.149999999999999" customHeight="1" x14ac:dyDescent="0.3"/>
    <row r="422" ht="17.149999999999999" customHeight="1" x14ac:dyDescent="0.3"/>
    <row r="423" ht="17.149999999999999" customHeight="1" x14ac:dyDescent="0.3"/>
    <row r="424" ht="17.149999999999999" customHeight="1" x14ac:dyDescent="0.3"/>
    <row r="425" ht="17.149999999999999" customHeight="1" x14ac:dyDescent="0.3"/>
    <row r="426" ht="17.149999999999999" customHeight="1" x14ac:dyDescent="0.3"/>
    <row r="427" ht="17.149999999999999" customHeight="1" x14ac:dyDescent="0.3"/>
    <row r="428" ht="17.149999999999999" customHeight="1" x14ac:dyDescent="0.3"/>
    <row r="429" ht="17.149999999999999" customHeight="1" x14ac:dyDescent="0.3"/>
    <row r="430" ht="17.149999999999999" customHeight="1" x14ac:dyDescent="0.3"/>
    <row r="431" ht="17.149999999999999" customHeight="1" x14ac:dyDescent="0.3"/>
    <row r="432" ht="17.149999999999999" customHeight="1" x14ac:dyDescent="0.3"/>
    <row r="433" ht="17.149999999999999" customHeight="1" x14ac:dyDescent="0.3"/>
    <row r="434" ht="17.149999999999999" customHeight="1" x14ac:dyDescent="0.3"/>
    <row r="435" ht="17.149999999999999" customHeight="1" x14ac:dyDescent="0.3"/>
    <row r="436" ht="17.149999999999999" customHeight="1" x14ac:dyDescent="0.3"/>
    <row r="437" ht="17.149999999999999" customHeight="1" x14ac:dyDescent="0.3"/>
    <row r="438" ht="17.149999999999999" customHeight="1" x14ac:dyDescent="0.3"/>
    <row r="439" ht="17.149999999999999" customHeight="1" x14ac:dyDescent="0.3"/>
    <row r="440" ht="17.149999999999999" customHeight="1" x14ac:dyDescent="0.3"/>
    <row r="441" ht="17.149999999999999" customHeight="1" x14ac:dyDescent="0.3"/>
    <row r="442" ht="17.149999999999999" customHeight="1" x14ac:dyDescent="0.3"/>
    <row r="443" ht="17.149999999999999" customHeight="1" x14ac:dyDescent="0.3"/>
    <row r="444" ht="17.149999999999999" customHeight="1" x14ac:dyDescent="0.3"/>
    <row r="445" ht="17.149999999999999" customHeight="1" x14ac:dyDescent="0.3"/>
    <row r="446" ht="17.149999999999999" customHeight="1" x14ac:dyDescent="0.3"/>
    <row r="447" ht="17.149999999999999" customHeight="1" x14ac:dyDescent="0.3"/>
    <row r="448" ht="17.149999999999999" customHeight="1" x14ac:dyDescent="0.3"/>
    <row r="449" ht="17.149999999999999" customHeight="1" x14ac:dyDescent="0.3"/>
    <row r="450" ht="17.149999999999999" customHeight="1" x14ac:dyDescent="0.3"/>
    <row r="451" ht="17.149999999999999" customHeight="1" x14ac:dyDescent="0.3"/>
    <row r="452" ht="17.149999999999999" customHeight="1" x14ac:dyDescent="0.3"/>
    <row r="453" ht="17.149999999999999" customHeight="1" x14ac:dyDescent="0.3"/>
    <row r="454" ht="17.149999999999999" customHeight="1" x14ac:dyDescent="0.3"/>
    <row r="455" ht="17.149999999999999" customHeight="1" x14ac:dyDescent="0.3"/>
    <row r="456" ht="17.149999999999999" customHeight="1" x14ac:dyDescent="0.3"/>
    <row r="457" ht="17.149999999999999" customHeight="1" x14ac:dyDescent="0.3"/>
    <row r="458" ht="17.149999999999999" customHeight="1" x14ac:dyDescent="0.3"/>
    <row r="459" ht="17.149999999999999" customHeight="1" x14ac:dyDescent="0.3"/>
    <row r="460" ht="17.149999999999999" customHeight="1" x14ac:dyDescent="0.3"/>
    <row r="461" ht="17.149999999999999" customHeight="1" x14ac:dyDescent="0.3"/>
    <row r="462" ht="17.149999999999999" customHeight="1" x14ac:dyDescent="0.3"/>
    <row r="463" ht="17.149999999999999" customHeight="1" x14ac:dyDescent="0.3"/>
    <row r="464" ht="17.149999999999999" customHeight="1" x14ac:dyDescent="0.3"/>
    <row r="465" ht="17.149999999999999" customHeight="1" x14ac:dyDescent="0.3"/>
    <row r="466" ht="17.149999999999999" customHeight="1" x14ac:dyDescent="0.3"/>
    <row r="467" ht="17.149999999999999" customHeight="1" x14ac:dyDescent="0.3"/>
    <row r="468" ht="17.149999999999999" customHeight="1" x14ac:dyDescent="0.3"/>
    <row r="469" ht="17.149999999999999" customHeight="1" x14ac:dyDescent="0.3"/>
    <row r="470" ht="17.149999999999999" customHeight="1" x14ac:dyDescent="0.3"/>
    <row r="471" ht="17.149999999999999" customHeight="1" x14ac:dyDescent="0.3"/>
    <row r="472" ht="17.149999999999999" customHeight="1" x14ac:dyDescent="0.3"/>
    <row r="473" ht="17.149999999999999" customHeight="1" x14ac:dyDescent="0.3"/>
    <row r="474" ht="17.149999999999999" customHeight="1" x14ac:dyDescent="0.3"/>
    <row r="475" ht="17.149999999999999" customHeight="1" x14ac:dyDescent="0.3"/>
    <row r="476" ht="17.149999999999999" customHeight="1" x14ac:dyDescent="0.3"/>
    <row r="477" ht="17.149999999999999" customHeight="1" x14ac:dyDescent="0.3"/>
    <row r="478" ht="17.149999999999999" customHeight="1" x14ac:dyDescent="0.3"/>
    <row r="479" ht="17.149999999999999" customHeight="1" x14ac:dyDescent="0.3"/>
    <row r="480" ht="17.149999999999999" customHeight="1" x14ac:dyDescent="0.3"/>
    <row r="481" ht="17.149999999999999" customHeight="1" x14ac:dyDescent="0.3"/>
    <row r="482" ht="17.149999999999999" customHeight="1" x14ac:dyDescent="0.3"/>
    <row r="483" ht="17.149999999999999" customHeight="1" x14ac:dyDescent="0.3"/>
    <row r="484" ht="17.149999999999999" customHeight="1" x14ac:dyDescent="0.3"/>
    <row r="485" ht="17.149999999999999" customHeight="1" x14ac:dyDescent="0.3"/>
    <row r="486" ht="17.149999999999999" customHeight="1" x14ac:dyDescent="0.3"/>
    <row r="487" ht="17.149999999999999" customHeight="1" x14ac:dyDescent="0.3"/>
    <row r="488" ht="17.149999999999999" customHeight="1" x14ac:dyDescent="0.3"/>
    <row r="489" ht="17.149999999999999" customHeight="1" x14ac:dyDescent="0.3"/>
    <row r="490" ht="17.149999999999999" customHeight="1" x14ac:dyDescent="0.3"/>
    <row r="491" ht="17.149999999999999" customHeight="1" x14ac:dyDescent="0.3"/>
    <row r="492" ht="17.149999999999999" customHeight="1" x14ac:dyDescent="0.3"/>
    <row r="493" ht="17.149999999999999" customHeight="1" x14ac:dyDescent="0.3"/>
    <row r="494" ht="17.149999999999999" customHeight="1" x14ac:dyDescent="0.3"/>
    <row r="495" ht="17.149999999999999" customHeight="1" x14ac:dyDescent="0.3"/>
    <row r="496" ht="17.149999999999999" customHeight="1" x14ac:dyDescent="0.3"/>
    <row r="497" ht="17.149999999999999" customHeight="1" x14ac:dyDescent="0.3"/>
    <row r="498" ht="17.149999999999999" customHeight="1" x14ac:dyDescent="0.3"/>
    <row r="499" ht="17.149999999999999" customHeight="1" x14ac:dyDescent="0.3"/>
    <row r="500" ht="17.149999999999999" customHeight="1" x14ac:dyDescent="0.3"/>
    <row r="501" ht="17.149999999999999" customHeight="1" x14ac:dyDescent="0.3"/>
    <row r="502" ht="17.149999999999999" customHeight="1" x14ac:dyDescent="0.3"/>
    <row r="503" ht="17.149999999999999" customHeight="1" x14ac:dyDescent="0.3"/>
    <row r="504" ht="17.149999999999999" customHeight="1" x14ac:dyDescent="0.3"/>
    <row r="505" ht="17.149999999999999" customHeight="1" x14ac:dyDescent="0.3"/>
    <row r="506" ht="17.149999999999999" customHeight="1" x14ac:dyDescent="0.3"/>
    <row r="507" ht="17.149999999999999" customHeight="1" x14ac:dyDescent="0.3"/>
    <row r="508" ht="17.149999999999999" customHeight="1" x14ac:dyDescent="0.3"/>
    <row r="509" ht="17.149999999999999" customHeight="1" x14ac:dyDescent="0.3"/>
    <row r="510" ht="17.149999999999999" customHeight="1" x14ac:dyDescent="0.3"/>
    <row r="511" ht="17.149999999999999" customHeight="1" x14ac:dyDescent="0.3"/>
    <row r="512" ht="17.149999999999999" customHeight="1" x14ac:dyDescent="0.3"/>
    <row r="513" ht="17.149999999999999" customHeight="1" x14ac:dyDescent="0.3"/>
    <row r="514" ht="17.149999999999999" customHeight="1" x14ac:dyDescent="0.3"/>
    <row r="515" ht="17.149999999999999" customHeight="1" x14ac:dyDescent="0.3"/>
    <row r="516" ht="17.149999999999999" customHeight="1" x14ac:dyDescent="0.3"/>
    <row r="517" ht="17.149999999999999" customHeight="1" x14ac:dyDescent="0.3"/>
    <row r="518" ht="17.149999999999999" customHeight="1" x14ac:dyDescent="0.3"/>
    <row r="519" ht="17.149999999999999" customHeight="1" x14ac:dyDescent="0.3"/>
    <row r="520" ht="17.149999999999999" customHeight="1" x14ac:dyDescent="0.3"/>
    <row r="521" ht="17.149999999999999" customHeight="1" x14ac:dyDescent="0.3"/>
    <row r="522" ht="17.149999999999999" customHeight="1" x14ac:dyDescent="0.3"/>
    <row r="523" ht="17.149999999999999" customHeight="1" x14ac:dyDescent="0.3"/>
    <row r="524" ht="17.149999999999999" customHeight="1" x14ac:dyDescent="0.3"/>
    <row r="525" ht="17.149999999999999" customHeight="1" x14ac:dyDescent="0.3"/>
    <row r="526" ht="17.149999999999999" customHeight="1" x14ac:dyDescent="0.3"/>
    <row r="527" ht="17.149999999999999" customHeight="1" x14ac:dyDescent="0.3"/>
    <row r="528" ht="17.149999999999999" customHeight="1" x14ac:dyDescent="0.3"/>
    <row r="529" ht="17.149999999999999" customHeight="1" x14ac:dyDescent="0.3"/>
    <row r="530" ht="17.149999999999999" customHeight="1" x14ac:dyDescent="0.3"/>
    <row r="531" ht="17.149999999999999" customHeight="1" x14ac:dyDescent="0.3"/>
  </sheetData>
  <mergeCells count="22">
    <mergeCell ref="K5:M5"/>
    <mergeCell ref="H23:U23"/>
    <mergeCell ref="J7:P7"/>
    <mergeCell ref="P16:Z16"/>
    <mergeCell ref="B16:O16"/>
    <mergeCell ref="N5:W5"/>
    <mergeCell ref="H17:AC17"/>
    <mergeCell ref="T51:Z51"/>
    <mergeCell ref="T52:Z52"/>
    <mergeCell ref="T56:Z56"/>
    <mergeCell ref="D34:K34"/>
    <mergeCell ref="H24:U24"/>
    <mergeCell ref="R42:W42"/>
    <mergeCell ref="I42:K42"/>
    <mergeCell ref="L42:Q42"/>
    <mergeCell ref="L39:Q39"/>
    <mergeCell ref="L40:Q40"/>
    <mergeCell ref="L41:Q41"/>
    <mergeCell ref="I39:K41"/>
    <mergeCell ref="R39:W39"/>
    <mergeCell ref="R40:W40"/>
    <mergeCell ref="R41:W41"/>
  </mergeCells>
  <pageMargins left="0.39370078740157499" right="0.441176470588235" top="1.61" bottom="1.35" header="0.511811023622047" footer="0.97009803921568605"/>
  <pageSetup paperSize="9" orientation="portrait" r:id="rId1"/>
  <headerFooter differentFirst="1">
    <oddHeader xml:space="preserve">&amp;L&amp;"+,Regular"                  </oddHeader>
    <oddFooter>&amp;L&amp;"Times New Roman,Regular"&amp;13                        &amp;P / &amp;N</oddFooter>
    <firstFooter>&amp;L&amp;"+,Thường"&amp;13                 &amp;"Times New Roman,Thường"         &amp;P/&amp;N</first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'Danh sách chuẩn'!$C$9:$C$10</xm:f>
          </x14:formula1>
          <xm:sqref>D34:K34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applyStyles="1"/>
  </sheetPr>
  <dimension ref="A1:AQ49"/>
  <sheetViews>
    <sheetView zoomScale="70" zoomScaleNormal="70" workbookViewId="0">
      <selection activeCell="G5" sqref="G5"/>
    </sheetView>
  </sheetViews>
  <sheetFormatPr defaultColWidth="9" defaultRowHeight="14" x14ac:dyDescent="0.35"/>
  <cols>
    <col min="1" max="1" width="6.54296875" style="121" customWidth="1"/>
    <col min="2" max="2" width="10" style="121" customWidth="1"/>
    <col min="3" max="3" width="15.1796875" style="121" customWidth="1"/>
    <col min="4" max="4" width="17.1796875" style="121" customWidth="1"/>
    <col min="5" max="5" width="17.54296875" style="121" customWidth="1"/>
    <col min="6" max="6" width="14.7265625" style="121" customWidth="1"/>
    <col min="7" max="7" width="18.81640625" style="121" customWidth="1"/>
    <col min="8" max="12" width="15" style="121" customWidth="1"/>
    <col min="13" max="13" width="12.81640625" style="121" customWidth="1"/>
    <col min="14" max="14" width="14" style="121" customWidth="1"/>
    <col min="15" max="15" width="15.81640625" style="121" customWidth="1"/>
    <col min="16" max="16" width="10.81640625" style="121" customWidth="1"/>
    <col min="17" max="17" width="13.26953125" style="121" customWidth="1"/>
    <col min="18" max="18" width="11.26953125" style="121" customWidth="1"/>
    <col min="19" max="19" width="13.26953125" style="121" customWidth="1"/>
    <col min="20" max="20" width="11.81640625" style="121" customWidth="1"/>
    <col min="21" max="23" width="8.54296875" style="121" customWidth="1"/>
    <col min="24" max="26" width="11.26953125" style="121" customWidth="1"/>
    <col min="27" max="30" width="12.7265625" style="121" customWidth="1"/>
    <col min="31" max="31" width="11.81640625" style="121" customWidth="1"/>
    <col min="32" max="34" width="9.453125" style="121" bestFit="1" customWidth="1"/>
    <col min="35" max="35" width="13.7265625" style="121" customWidth="1"/>
    <col min="36" max="36" width="14" style="121" customWidth="1"/>
    <col min="37" max="37" width="10.54296875" style="121" customWidth="1"/>
    <col min="38" max="42" width="9" style="121"/>
    <col min="43" max="43" width="14.453125" style="121" customWidth="1"/>
    <col min="44" max="16384" width="9" style="121"/>
  </cols>
  <sheetData>
    <row r="1" spans="1:43" s="119" customFormat="1" ht="14.5" x14ac:dyDescent="0.35"/>
    <row r="2" spans="1:43" s="39" customFormat="1" ht="38.25" customHeight="1" x14ac:dyDescent="0.35">
      <c r="A2" s="191" t="s">
        <v>101</v>
      </c>
      <c r="B2" s="184" t="s">
        <v>113</v>
      </c>
      <c r="C2" s="195" t="s">
        <v>160</v>
      </c>
      <c r="D2" s="196"/>
      <c r="E2" s="184" t="s">
        <v>156</v>
      </c>
      <c r="F2" s="184"/>
      <c r="G2" s="184"/>
      <c r="H2" s="184" t="s">
        <v>162</v>
      </c>
      <c r="I2" s="106" t="s">
        <v>163</v>
      </c>
      <c r="J2" s="106" t="s">
        <v>147</v>
      </c>
      <c r="K2" s="106" t="s">
        <v>146</v>
      </c>
      <c r="L2" s="106" t="s">
        <v>145</v>
      </c>
      <c r="M2" s="192" t="s">
        <v>63</v>
      </c>
      <c r="N2" s="193"/>
      <c r="O2" s="194"/>
      <c r="P2" s="185" t="s">
        <v>64</v>
      </c>
      <c r="Q2" s="186"/>
      <c r="R2" s="187"/>
      <c r="S2" s="185" t="s">
        <v>65</v>
      </c>
      <c r="T2" s="186"/>
      <c r="U2" s="187"/>
      <c r="V2" s="185" t="s">
        <v>175</v>
      </c>
      <c r="W2" s="186"/>
      <c r="X2" s="187"/>
      <c r="Y2" s="185" t="s">
        <v>179</v>
      </c>
      <c r="Z2" s="186"/>
      <c r="AA2" s="187"/>
      <c r="AB2" s="185" t="s">
        <v>178</v>
      </c>
      <c r="AC2" s="186"/>
      <c r="AD2" s="187"/>
      <c r="AE2" s="197" t="s">
        <v>180</v>
      </c>
      <c r="AF2" s="119"/>
      <c r="AG2" s="119"/>
      <c r="AH2" s="119"/>
      <c r="AI2" s="119"/>
      <c r="AJ2" s="119"/>
      <c r="AK2" s="119"/>
      <c r="AL2" s="40"/>
    </row>
    <row r="3" spans="1:43" s="120" customFormat="1" ht="24" customHeight="1" x14ac:dyDescent="0.35">
      <c r="A3" s="191"/>
      <c r="B3" s="184"/>
      <c r="C3" s="106" t="s">
        <v>157</v>
      </c>
      <c r="D3" s="106" t="s">
        <v>161</v>
      </c>
      <c r="E3" s="106" t="s">
        <v>157</v>
      </c>
      <c r="F3" s="106" t="s">
        <v>158</v>
      </c>
      <c r="G3" s="106" t="s">
        <v>159</v>
      </c>
      <c r="H3" s="184"/>
      <c r="I3" s="107" t="s">
        <v>148</v>
      </c>
      <c r="J3" s="107" t="s">
        <v>148</v>
      </c>
      <c r="K3" s="107" t="s">
        <v>31</v>
      </c>
      <c r="L3" s="107" t="s">
        <v>172</v>
      </c>
      <c r="M3" s="105" t="s">
        <v>26</v>
      </c>
      <c r="N3" s="105" t="s">
        <v>66</v>
      </c>
      <c r="O3" s="105" t="s">
        <v>25</v>
      </c>
      <c r="P3" s="105" t="s">
        <v>25</v>
      </c>
      <c r="Q3" s="105" t="s">
        <v>67</v>
      </c>
      <c r="R3" s="105"/>
      <c r="S3" s="105" t="s">
        <v>25</v>
      </c>
      <c r="T3" s="105" t="s">
        <v>67</v>
      </c>
      <c r="U3" s="105"/>
      <c r="V3" s="105" t="s">
        <v>25</v>
      </c>
      <c r="W3" s="105" t="s">
        <v>67</v>
      </c>
      <c r="X3" s="105"/>
      <c r="Y3" s="105" t="s">
        <v>26</v>
      </c>
      <c r="Z3" s="105" t="s">
        <v>176</v>
      </c>
      <c r="AA3" s="105" t="s">
        <v>25</v>
      </c>
      <c r="AB3" s="105" t="s">
        <v>26</v>
      </c>
      <c r="AC3" s="105" t="s">
        <v>176</v>
      </c>
      <c r="AD3" s="105" t="s">
        <v>177</v>
      </c>
      <c r="AE3" s="198"/>
      <c r="AF3" s="119"/>
      <c r="AG3" s="119"/>
      <c r="AH3" s="119"/>
      <c r="AI3" s="119"/>
      <c r="AJ3" s="119"/>
      <c r="AK3" s="119"/>
      <c r="AL3" s="40"/>
    </row>
    <row r="4" spans="1:43" ht="21.75" customHeight="1" x14ac:dyDescent="0.35">
      <c r="A4" s="74">
        <v>1</v>
      </c>
      <c r="B4" s="125">
        <f>C4/1000</f>
        <v>1</v>
      </c>
      <c r="C4" s="124">
        <f>'Biên bản'!AJ5</f>
        <v>1000</v>
      </c>
      <c r="D4" s="43">
        <f>C4-(C4*$AJ$9*10^-6*(I4-20))</f>
        <v>999.99310000000003</v>
      </c>
      <c r="E4" s="112">
        <f>'Biên bản'!AE5</f>
        <v>999.995</v>
      </c>
      <c r="F4" s="114">
        <f>(1+(3.8369*10^-7*L4*(1+L4*(0.817-0.0133*J4)*10^-6)/(1+0.003661*J4))-5.607943*10^-8*K4*(4.07859739+0.44301857*J4+0.00232093*J4^2+0.00045785*J4^3)/100)/$AQ$9</f>
        <v>0.99999897797960879</v>
      </c>
      <c r="G4" s="113">
        <f>E4*F4</f>
        <v>999.99397798471887</v>
      </c>
      <c r="H4" s="116">
        <f>D4-G4</f>
        <v>-8.779847188407075E-4</v>
      </c>
      <c r="I4" s="41">
        <f>'Biên bản'!AO5</f>
        <v>20.6</v>
      </c>
      <c r="J4" s="41">
        <f>'Biên bản'!AS5</f>
        <v>20.5</v>
      </c>
      <c r="K4" s="41">
        <f>'Biên bản'!AW5</f>
        <v>54.2</v>
      </c>
      <c r="L4" s="41">
        <f>'Biên bản'!BA5</f>
        <v>758.6</v>
      </c>
      <c r="M4" s="91">
        <f>'Danh sách chuẩn'!$I$5*1000/2</f>
        <v>15</v>
      </c>
      <c r="N4" s="92">
        <f>'Danh sách chuẩn'!$K$5*1000/2</f>
        <v>15</v>
      </c>
      <c r="O4" s="90">
        <f>M4+N4*B4</f>
        <v>30</v>
      </c>
      <c r="P4" s="43">
        <f>ABS(I4-20)/SQRT(3)</f>
        <v>0.34641016151377629</v>
      </c>
      <c r="Q4" s="42">
        <f>P4*$AJ$9</f>
        <v>3.9837168574084272</v>
      </c>
      <c r="R4" s="117">
        <f>Q4*B4</f>
        <v>3.9837168574084272</v>
      </c>
      <c r="S4" s="43">
        <f>0.1*$AJ$9/SQRT(3)</f>
        <v>0.66395280956806979</v>
      </c>
      <c r="T4" s="42">
        <f>ABS(I4-20)*S4</f>
        <v>0.39837168574084281</v>
      </c>
      <c r="U4" s="118">
        <f>T4*B4</f>
        <v>0.39837168574084281</v>
      </c>
      <c r="V4" s="43">
        <f>$AJ$11/SQRT(3)</f>
        <v>5.7735026918962581E-2</v>
      </c>
      <c r="W4" s="42">
        <f>V4*$AJ$9</f>
        <v>0.66395280956806968</v>
      </c>
      <c r="X4" s="117">
        <f>W4*B4</f>
        <v>0.66395280956806968</v>
      </c>
      <c r="Y4" s="117">
        <f>SQRT(SUMSQ(M4))</f>
        <v>15</v>
      </c>
      <c r="Z4" s="117">
        <f>SQRT(SUMSQ(Q4,T4,W4))</f>
        <v>4.0582672821455965</v>
      </c>
      <c r="AA4" s="117">
        <f>Y4+Z4*B4</f>
        <v>19.058267282145597</v>
      </c>
      <c r="AB4" s="90">
        <f>ROUNDUP(Y4*2/1000,2)</f>
        <v>0.03</v>
      </c>
      <c r="AC4" s="90">
        <f>ROUNDUP(Z4*2/1000,2)</f>
        <v>0.01</v>
      </c>
      <c r="AD4" s="90">
        <f>AB4+AC4*B4</f>
        <v>0.04</v>
      </c>
      <c r="AE4" s="104"/>
      <c r="AF4" s="119"/>
      <c r="AG4" s="119"/>
      <c r="AH4" s="119"/>
      <c r="AI4" s="119"/>
      <c r="AJ4" s="119"/>
      <c r="AK4" s="119"/>
      <c r="AL4" s="40"/>
    </row>
    <row r="5" spans="1:43" s="7" customFormat="1" ht="24" customHeight="1" x14ac:dyDescent="0.35">
      <c r="F5" s="114"/>
      <c r="AF5" s="119"/>
      <c r="AG5" s="119"/>
      <c r="AH5" s="119"/>
      <c r="AI5" s="119"/>
      <c r="AJ5" s="119"/>
      <c r="AK5" s="119"/>
    </row>
    <row r="6" spans="1:43" s="7" customFormat="1" ht="24" customHeight="1" x14ac:dyDescent="0.35">
      <c r="AE6" s="122"/>
      <c r="AG6" s="185" t="s">
        <v>27</v>
      </c>
      <c r="AH6" s="186"/>
      <c r="AI6" s="186"/>
      <c r="AJ6" s="186"/>
      <c r="AK6" s="186"/>
      <c r="AL6" s="187"/>
      <c r="AN6" s="163" t="s">
        <v>173</v>
      </c>
      <c r="AO6" s="163"/>
      <c r="AP6" s="163"/>
      <c r="AQ6" s="163"/>
    </row>
    <row r="7" spans="1:43" s="7" customFormat="1" ht="31.5" customHeight="1" x14ac:dyDescent="0.35">
      <c r="D7" s="123"/>
      <c r="AE7" s="119"/>
      <c r="AG7" s="184" t="s">
        <v>28</v>
      </c>
      <c r="AH7" s="184"/>
      <c r="AI7" s="184"/>
      <c r="AJ7" s="106" t="s">
        <v>29</v>
      </c>
      <c r="AK7" s="106" t="s">
        <v>68</v>
      </c>
      <c r="AL7" s="106"/>
      <c r="AN7" s="106" t="s">
        <v>147</v>
      </c>
      <c r="AO7" s="106" t="s">
        <v>146</v>
      </c>
      <c r="AP7" s="106" t="s">
        <v>145</v>
      </c>
      <c r="AQ7" s="199" t="s">
        <v>174</v>
      </c>
    </row>
    <row r="8" spans="1:43" s="7" customFormat="1" ht="31.5" customHeight="1" x14ac:dyDescent="0.35">
      <c r="AE8" s="119"/>
      <c r="AG8" s="188" t="s">
        <v>170</v>
      </c>
      <c r="AH8" s="189"/>
      <c r="AI8" s="190"/>
      <c r="AJ8" s="107" t="s">
        <v>171</v>
      </c>
      <c r="AK8" s="107" t="s">
        <v>170</v>
      </c>
      <c r="AL8" s="106"/>
      <c r="AN8" s="107" t="s">
        <v>148</v>
      </c>
      <c r="AO8" s="107" t="s">
        <v>31</v>
      </c>
      <c r="AP8" s="107" t="s">
        <v>172</v>
      </c>
      <c r="AQ8" s="200"/>
    </row>
    <row r="9" spans="1:43" s="7" customFormat="1" ht="33" customHeight="1" x14ac:dyDescent="0.35">
      <c r="AE9" s="119"/>
      <c r="AG9" s="183" t="s">
        <v>121</v>
      </c>
      <c r="AH9" s="183"/>
      <c r="AI9" s="183"/>
      <c r="AJ9" s="44">
        <f>'Biên bản'!V11</f>
        <v>11.5</v>
      </c>
      <c r="AK9" s="107" t="s">
        <v>69</v>
      </c>
      <c r="AL9" s="44"/>
      <c r="AN9" s="53">
        <v>20</v>
      </c>
      <c r="AO9" s="53">
        <v>50</v>
      </c>
      <c r="AP9" s="53">
        <v>760</v>
      </c>
      <c r="AQ9" s="115">
        <f>1+(3.8369*10^-7*AP9*(1+AP9*(0.817-0.0133*AN9)*10^-6)/(1+0.003661*AN9))-5.607943*10^-8*AO9*(4.07859739+0.44301857*AN9+0.00232093*AN9^2+0.00045785*AN9^3)/100</f>
        <v>1.0002713320489154</v>
      </c>
    </row>
    <row r="10" spans="1:43" s="7" customFormat="1" ht="30" customHeight="1" x14ac:dyDescent="0.35">
      <c r="AE10" s="119"/>
      <c r="AG10" s="183" t="s">
        <v>166</v>
      </c>
      <c r="AH10" s="183"/>
      <c r="AI10" s="183"/>
      <c r="AJ10" s="44" t="str">
        <f>LEFT('Biên bản'!L21,1)</f>
        <v>1</v>
      </c>
      <c r="AK10" s="107" t="s">
        <v>69</v>
      </c>
      <c r="AL10" s="44"/>
    </row>
    <row r="11" spans="1:43" s="7" customFormat="1" ht="31.5" customHeight="1" x14ac:dyDescent="0.35">
      <c r="AE11" s="119"/>
      <c r="AG11" s="183" t="s">
        <v>167</v>
      </c>
      <c r="AH11" s="183"/>
      <c r="AI11" s="183"/>
      <c r="AJ11" s="44">
        <v>0.1</v>
      </c>
      <c r="AK11" s="107" t="s">
        <v>69</v>
      </c>
      <c r="AL11" s="43"/>
    </row>
    <row r="12" spans="1:43" s="7" customFormat="1" ht="24" customHeight="1" x14ac:dyDescent="0.35">
      <c r="AG12" s="2" t="s">
        <v>32</v>
      </c>
      <c r="AJ12" s="2" t="str">
        <f>"U = ("&amp;AB4&amp;"+"&amp;AC4&amp;"L) mm; [L]:m"</f>
        <v>U = (0.03+0.01L) mm; [L]:m</v>
      </c>
    </row>
    <row r="13" spans="1:43" s="7" customFormat="1" ht="24" customHeight="1" x14ac:dyDescent="0.35">
      <c r="AF13" s="119"/>
      <c r="AG13" s="119"/>
      <c r="AH13" s="119"/>
      <c r="AI13" s="119"/>
      <c r="AJ13" s="119"/>
      <c r="AK13" s="119"/>
      <c r="AL13" s="119"/>
    </row>
    <row r="14" spans="1:43" s="7" customFormat="1" ht="24" customHeight="1" x14ac:dyDescent="0.35">
      <c r="AF14" s="119"/>
      <c r="AG14" s="119"/>
      <c r="AH14" s="119"/>
      <c r="AI14" s="119"/>
      <c r="AJ14" s="119"/>
      <c r="AK14" s="119"/>
      <c r="AL14" s="119"/>
    </row>
    <row r="15" spans="1:43" s="7" customFormat="1" ht="24" customHeight="1" x14ac:dyDescent="0.35">
      <c r="AF15" s="119"/>
      <c r="AG15" s="119"/>
      <c r="AH15" s="119"/>
      <c r="AI15" s="119"/>
      <c r="AJ15" s="119"/>
      <c r="AK15" s="119"/>
      <c r="AL15" s="119"/>
    </row>
    <row r="16" spans="1:43" s="7" customFormat="1" ht="24" customHeight="1" x14ac:dyDescent="0.35">
      <c r="AF16" s="119"/>
      <c r="AG16" s="119"/>
      <c r="AH16" s="119"/>
      <c r="AI16" s="119"/>
      <c r="AJ16" s="119"/>
      <c r="AK16" s="119"/>
      <c r="AL16" s="119"/>
    </row>
    <row r="17" s="7" customFormat="1" ht="24" customHeight="1" x14ac:dyDescent="0.35"/>
    <row r="18" s="7" customFormat="1" ht="24" customHeight="1" x14ac:dyDescent="0.35"/>
    <row r="19" s="7" customFormat="1" ht="24" customHeight="1" x14ac:dyDescent="0.35"/>
    <row r="20" s="7" customFormat="1" ht="24" customHeight="1" x14ac:dyDescent="0.35"/>
    <row r="21" s="7" customFormat="1" ht="24" customHeight="1" x14ac:dyDescent="0.35"/>
    <row r="22" s="7" customFormat="1" ht="24" customHeight="1" x14ac:dyDescent="0.35"/>
    <row r="23" s="7" customFormat="1" ht="24" customHeight="1" x14ac:dyDescent="0.35"/>
    <row r="24" s="7" customFormat="1" ht="24" customHeight="1" x14ac:dyDescent="0.35"/>
    <row r="25" s="7" customFormat="1" ht="24" customHeight="1" x14ac:dyDescent="0.35"/>
    <row r="26" s="7" customFormat="1" ht="24" customHeight="1" x14ac:dyDescent="0.35"/>
    <row r="27" s="7" customFormat="1" ht="24" customHeight="1" x14ac:dyDescent="0.35"/>
    <row r="28" s="7" customFormat="1" ht="24" customHeight="1" x14ac:dyDescent="0.35"/>
    <row r="29" s="7" customFormat="1" ht="24" customHeight="1" x14ac:dyDescent="0.35"/>
    <row r="30" s="7" customFormat="1" ht="24" customHeight="1" x14ac:dyDescent="0.35"/>
    <row r="31" s="7" customFormat="1" ht="24" customHeight="1" x14ac:dyDescent="0.35"/>
    <row r="32" s="7" customFormat="1" ht="24" customHeight="1" x14ac:dyDescent="0.35"/>
    <row r="33" s="7" customFormat="1" ht="24" customHeight="1" x14ac:dyDescent="0.35"/>
    <row r="34" s="7" customFormat="1" ht="24" customHeight="1" x14ac:dyDescent="0.35"/>
    <row r="35" s="7" customFormat="1" ht="24" customHeight="1" x14ac:dyDescent="0.35"/>
    <row r="36" s="7" customFormat="1" ht="24" customHeight="1" x14ac:dyDescent="0.35"/>
    <row r="37" s="7" customFormat="1" ht="24" customHeight="1" x14ac:dyDescent="0.35"/>
    <row r="38" s="7" customFormat="1" ht="24" customHeight="1" x14ac:dyDescent="0.35"/>
    <row r="39" s="7" customFormat="1" ht="24" customHeight="1" x14ac:dyDescent="0.35"/>
    <row r="40" s="7" customFormat="1" ht="24" customHeight="1" x14ac:dyDescent="0.35"/>
    <row r="41" s="7" customFormat="1" ht="24" customHeight="1" x14ac:dyDescent="0.35"/>
    <row r="42" s="7" customFormat="1" ht="24" customHeight="1" x14ac:dyDescent="0.35"/>
    <row r="43" s="7" customFormat="1" ht="24" customHeight="1" x14ac:dyDescent="0.35"/>
    <row r="44" s="7" customFormat="1" ht="24" customHeight="1" x14ac:dyDescent="0.35"/>
    <row r="45" s="7" customFormat="1" ht="24" customHeight="1" x14ac:dyDescent="0.35"/>
    <row r="46" s="7" customFormat="1" ht="24" customHeight="1" x14ac:dyDescent="0.35"/>
    <row r="47" s="7" customFormat="1" ht="24" customHeight="1" x14ac:dyDescent="0.35"/>
    <row r="48" s="7" customFormat="1" ht="24" customHeight="1" x14ac:dyDescent="0.35"/>
    <row r="49" s="7" customFormat="1" ht="24" customHeight="1" x14ac:dyDescent="0.35"/>
  </sheetData>
  <mergeCells count="20">
    <mergeCell ref="AQ7:AQ8"/>
    <mergeCell ref="AN6:AQ6"/>
    <mergeCell ref="V2:X2"/>
    <mergeCell ref="Y2:AA2"/>
    <mergeCell ref="AB2:AD2"/>
    <mergeCell ref="A2:A3"/>
    <mergeCell ref="M2:O2"/>
    <mergeCell ref="H2:H3"/>
    <mergeCell ref="C2:D2"/>
    <mergeCell ref="AE2:AE3"/>
    <mergeCell ref="AG11:AI11"/>
    <mergeCell ref="B2:B3"/>
    <mergeCell ref="E2:G2"/>
    <mergeCell ref="AG7:AI7"/>
    <mergeCell ref="AG9:AI9"/>
    <mergeCell ref="AG10:AI10"/>
    <mergeCell ref="P2:R2"/>
    <mergeCell ref="AG6:AL6"/>
    <mergeCell ref="S2:U2"/>
    <mergeCell ref="AG8:AI8"/>
  </mergeCells>
  <pageMargins left="0.7" right="0.7" top="0.75" bottom="0.75" header="0.3" footer="0.3"/>
  <pageSetup paperSize="9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"/>
  <sheetViews>
    <sheetView topLeftCell="D1" workbookViewId="0">
      <selection activeCell="K6" sqref="K6"/>
    </sheetView>
  </sheetViews>
  <sheetFormatPr defaultRowHeight="14.5" x14ac:dyDescent="0.35"/>
  <cols>
    <col min="1" max="1" width="4.7265625" customWidth="1"/>
    <col min="2" max="2" width="13.453125" bestFit="1" customWidth="1"/>
    <col min="3" max="4" width="30.7265625" customWidth="1"/>
    <col min="5" max="5" width="16.81640625" customWidth="1"/>
    <col min="6" max="6" width="34.453125" customWidth="1"/>
    <col min="7" max="8" width="23.7265625" customWidth="1"/>
    <col min="9" max="9" width="7.7265625" customWidth="1"/>
    <col min="10" max="10" width="2.7265625" customWidth="1"/>
    <col min="11" max="11" width="7.7265625" customWidth="1"/>
    <col min="12" max="12" width="8.1796875" bestFit="1" customWidth="1"/>
    <col min="13" max="13" width="17.7265625" customWidth="1"/>
    <col min="14" max="14" width="7.453125" customWidth="1"/>
  </cols>
  <sheetData>
    <row r="1" spans="1:14" ht="17.5" x14ac:dyDescent="0.35">
      <c r="A1" s="201" t="s">
        <v>71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</row>
    <row r="2" spans="1:14" ht="17.5" x14ac:dyDescent="0.35">
      <c r="A2" s="202" t="s">
        <v>72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</row>
    <row r="3" spans="1:14" ht="16.5" x14ac:dyDescent="0.35">
      <c r="B3" s="6"/>
      <c r="C3" s="6"/>
      <c r="D3" s="6"/>
      <c r="E3" s="2"/>
      <c r="F3" s="2"/>
      <c r="G3" s="2"/>
      <c r="H3" s="2"/>
      <c r="I3" s="2"/>
      <c r="J3" s="2"/>
      <c r="K3" s="2"/>
      <c r="L3" s="2"/>
    </row>
    <row r="4" spans="1:14" s="45" customFormat="1" ht="17" x14ac:dyDescent="0.4">
      <c r="A4" s="48" t="s">
        <v>73</v>
      </c>
      <c r="B4" s="48" t="s">
        <v>74</v>
      </c>
      <c r="C4" s="51" t="s">
        <v>75</v>
      </c>
      <c r="D4" s="52" t="s">
        <v>76</v>
      </c>
      <c r="E4" s="48" t="s">
        <v>77</v>
      </c>
      <c r="F4" s="38" t="s">
        <v>78</v>
      </c>
      <c r="G4" s="48" t="s">
        <v>95</v>
      </c>
      <c r="H4" s="48" t="s">
        <v>79</v>
      </c>
      <c r="I4" s="163" t="s">
        <v>80</v>
      </c>
      <c r="J4" s="163"/>
      <c r="K4" s="163"/>
      <c r="L4" s="48" t="s">
        <v>81</v>
      </c>
      <c r="M4" s="48" t="s">
        <v>120</v>
      </c>
      <c r="N4" s="24"/>
    </row>
    <row r="5" spans="1:14" s="45" customFormat="1" ht="57" customHeight="1" x14ac:dyDescent="0.4">
      <c r="A5" s="2">
        <v>1</v>
      </c>
      <c r="B5" s="53"/>
      <c r="C5" s="54" t="s">
        <v>133</v>
      </c>
      <c r="D5" s="55" t="s">
        <v>137</v>
      </c>
      <c r="E5" s="53" t="s">
        <v>134</v>
      </c>
      <c r="F5" s="56" t="s">
        <v>135</v>
      </c>
      <c r="G5" s="53"/>
      <c r="H5" s="57"/>
      <c r="I5" s="102">
        <v>0.03</v>
      </c>
      <c r="J5" s="59" t="s">
        <v>33</v>
      </c>
      <c r="K5" s="103">
        <v>0.03</v>
      </c>
      <c r="L5" s="50" t="s">
        <v>0</v>
      </c>
      <c r="M5" s="99"/>
      <c r="N5" s="70"/>
    </row>
    <row r="6" spans="1:14" s="45" customFormat="1" ht="35.15" customHeight="1" x14ac:dyDescent="0.4">
      <c r="A6" s="2">
        <v>2</v>
      </c>
      <c r="B6" s="53"/>
      <c r="C6" s="54"/>
      <c r="D6" s="55"/>
      <c r="E6" s="53"/>
      <c r="F6" s="56"/>
      <c r="G6" s="53"/>
      <c r="H6" s="57"/>
      <c r="I6" s="58"/>
      <c r="J6" s="59"/>
      <c r="K6" s="49"/>
      <c r="L6" s="49"/>
      <c r="N6" s="70"/>
    </row>
    <row r="7" spans="1:14" ht="16.5" x14ac:dyDescent="0.35">
      <c r="A7" s="84" t="s">
        <v>105</v>
      </c>
      <c r="N7" s="70"/>
    </row>
    <row r="8" spans="1:14" ht="16.5" x14ac:dyDescent="0.35">
      <c r="C8" s="38" t="s">
        <v>88</v>
      </c>
      <c r="D8" s="60" t="s">
        <v>89</v>
      </c>
      <c r="E8" s="48" t="s">
        <v>97</v>
      </c>
      <c r="F8" s="24"/>
      <c r="G8" s="203" t="s">
        <v>91</v>
      </c>
      <c r="H8" s="203"/>
      <c r="N8" s="70"/>
    </row>
    <row r="9" spans="1:14" s="1" customFormat="1" ht="20.149999999999999" customHeight="1" x14ac:dyDescent="0.35">
      <c r="C9" s="62" t="s">
        <v>35</v>
      </c>
      <c r="D9" s="61" t="s">
        <v>136</v>
      </c>
      <c r="E9" s="61" t="s">
        <v>98</v>
      </c>
      <c r="G9" s="65" t="s">
        <v>93</v>
      </c>
      <c r="H9" s="65" t="s">
        <v>92</v>
      </c>
      <c r="N9" s="70"/>
    </row>
    <row r="10" spans="1:14" s="1" customFormat="1" ht="20.149999999999999" customHeight="1" x14ac:dyDescent="0.35">
      <c r="C10" s="62" t="s">
        <v>84</v>
      </c>
      <c r="D10" s="61"/>
      <c r="E10" s="61" t="s">
        <v>99</v>
      </c>
      <c r="G10" s="66" t="s">
        <v>129</v>
      </c>
      <c r="H10" s="64" t="s">
        <v>108</v>
      </c>
    </row>
    <row r="11" spans="1:14" s="1" customFormat="1" ht="20.149999999999999" customHeight="1" x14ac:dyDescent="0.35">
      <c r="C11" s="62" t="s">
        <v>85</v>
      </c>
      <c r="D11" s="61"/>
      <c r="E11" s="61" t="s">
        <v>100</v>
      </c>
      <c r="G11" s="66" t="s">
        <v>130</v>
      </c>
      <c r="H11" s="64" t="s">
        <v>109</v>
      </c>
    </row>
    <row r="12" spans="1:14" s="1" customFormat="1" ht="20.149999999999999" customHeight="1" x14ac:dyDescent="0.35">
      <c r="C12" s="62" t="s">
        <v>86</v>
      </c>
      <c r="G12" s="69" t="s">
        <v>132</v>
      </c>
      <c r="H12" s="67" t="s">
        <v>131</v>
      </c>
    </row>
    <row r="13" spans="1:14" s="1" customFormat="1" ht="20.149999999999999" customHeight="1" x14ac:dyDescent="0.35">
      <c r="C13" s="62" t="s">
        <v>87</v>
      </c>
      <c r="G13" s="66"/>
      <c r="H13" s="64"/>
    </row>
    <row r="14" spans="1:14" s="1" customFormat="1" ht="20.149999999999999" customHeight="1" x14ac:dyDescent="0.35">
      <c r="C14" s="62" t="s">
        <v>119</v>
      </c>
      <c r="G14" s="66"/>
      <c r="H14" s="64"/>
    </row>
    <row r="15" spans="1:14" ht="16.5" x14ac:dyDescent="0.35">
      <c r="C15" s="62" t="s">
        <v>107</v>
      </c>
      <c r="F15" s="1"/>
      <c r="G15" s="66"/>
      <c r="H15" s="64"/>
    </row>
    <row r="16" spans="1:14" ht="16.5" x14ac:dyDescent="0.35">
      <c r="F16" s="1"/>
    </row>
  </sheetData>
  <mergeCells count="4">
    <mergeCell ref="A1:L1"/>
    <mergeCell ref="A2:L2"/>
    <mergeCell ref="I4:K4"/>
    <mergeCell ref="G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Biên bản</vt:lpstr>
      <vt:lpstr>GCN</vt:lpstr>
      <vt:lpstr>ĐKĐBĐ</vt:lpstr>
      <vt:lpstr>Danh sách chuẩn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Nam Anh</dc:creator>
  <cp:lastModifiedBy>tran khoa</cp:lastModifiedBy>
  <cp:lastPrinted>2025-05-07T06:56:38Z</cp:lastPrinted>
  <dcterms:created xsi:type="dcterms:W3CDTF">2019-01-23T09:13:47Z</dcterms:created>
  <dcterms:modified xsi:type="dcterms:W3CDTF">2025-07-14T16:56:33Z</dcterms:modified>
</cp:coreProperties>
</file>