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N\PostgreSQL\"/>
    </mc:Choice>
  </mc:AlternateContent>
  <xr:revisionPtr revIDLastSave="0" documentId="13_ncr:1_{2EED1533-BB38-4F60-A7D7-287A66A95C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atures" sheetId="1" r:id="rId1"/>
    <sheet name="Pric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G33" i="3"/>
  <c r="E34" i="3"/>
  <c r="E33" i="3"/>
  <c r="J18" i="3"/>
  <c r="J33" i="3" s="1"/>
  <c r="F17" i="3"/>
  <c r="F18" i="3" s="1"/>
  <c r="J22" i="1" s="1"/>
  <c r="E17" i="3"/>
  <c r="E18" i="3" s="1"/>
  <c r="E23" i="1" s="1"/>
  <c r="D20" i="3"/>
  <c r="I22" i="1" s="1"/>
  <c r="D19" i="3"/>
  <c r="E22" i="1" s="1"/>
  <c r="D18" i="3"/>
  <c r="E21" i="1" s="1"/>
  <c r="C19" i="3"/>
  <c r="C18" i="3"/>
  <c r="E31" i="3"/>
  <c r="G31" i="3"/>
  <c r="E26" i="3"/>
  <c r="E32" i="3" s="1"/>
</calcChain>
</file>

<file path=xl/sharedStrings.xml><?xml version="1.0" encoding="utf-8"?>
<sst xmlns="http://schemas.openxmlformats.org/spreadsheetml/2006/main" count="131" uniqueCount="65">
  <si>
    <t>Postgres Community</t>
  </si>
  <si>
    <t>Server</t>
  </si>
  <si>
    <t>pgbouncer</t>
  </si>
  <si>
    <t>Advanced Server</t>
  </si>
  <si>
    <t>EnterpriseDB</t>
  </si>
  <si>
    <t>EDB PG Bouncer</t>
  </si>
  <si>
    <t>EDB Failover Mgr</t>
  </si>
  <si>
    <t>pgpool</t>
  </si>
  <si>
    <t>YugabyteDB</t>
  </si>
  <si>
    <t>Yugabyte</t>
  </si>
  <si>
    <t>Yugabyte Conn Mgr</t>
  </si>
  <si>
    <t>Yugabyted</t>
  </si>
  <si>
    <t>Open Source</t>
  </si>
  <si>
    <t>Install</t>
  </si>
  <si>
    <t>Configure</t>
  </si>
  <si>
    <t>Support</t>
  </si>
  <si>
    <t>EDB</t>
  </si>
  <si>
    <t>Percona</t>
  </si>
  <si>
    <t>DBVisit</t>
  </si>
  <si>
    <t>Failover</t>
  </si>
  <si>
    <t>Failback/switchback</t>
  </si>
  <si>
    <t>High Availability</t>
  </si>
  <si>
    <t>Postgres Distributed (PGD)</t>
  </si>
  <si>
    <t>ü</t>
  </si>
  <si>
    <t>Easy</t>
  </si>
  <si>
    <t>Medium</t>
  </si>
  <si>
    <t>Streaming Rep
Logical Rep</t>
  </si>
  <si>
    <t>Manual / Expert</t>
  </si>
  <si>
    <t>Postgres Compatibility</t>
  </si>
  <si>
    <t>https://www.yugabyte.com/postgresql/postgresql-compatibility/</t>
  </si>
  <si>
    <t>https://www.yugabyte.com/postgresql/compare-postgresql-compatibility/</t>
  </si>
  <si>
    <t>Wire Frame Full compatibility</t>
  </si>
  <si>
    <t>"BDVisit StandbyMP"?</t>
  </si>
  <si>
    <t>Not needed</t>
  </si>
  <si>
    <t>Licensing &amp; Support Cost</t>
  </si>
  <si>
    <t>Support, fixes &amp; Enterprise software &amp; features (encryption, masking, Enterprise Monitor, Backup, etc.)</t>
  </si>
  <si>
    <t>Enterprise Edition</t>
  </si>
  <si>
    <t>Non-Percona sw + fixes</t>
  </si>
  <si>
    <t>Premium</t>
  </si>
  <si>
    <t xml:space="preserve"> Incl. Proactive Support, Customer Support Manager , Performance Monitoring &amp; Management tool (O11y)</t>
  </si>
  <si>
    <t>Advanced</t>
  </si>
  <si>
    <t>MySQL</t>
  </si>
  <si>
    <t>Vendor</t>
  </si>
  <si>
    <t>PGD (incluye standard + extreme replication)</t>
  </si>
  <si>
    <t>Standard (incluye EFM, Enterprise Manager y TDE)</t>
  </si>
  <si>
    <t>Community</t>
  </si>
  <si>
    <t>Core</t>
  </si>
  <si>
    <t>8x5</t>
  </si>
  <si>
    <t>24x7</t>
  </si>
  <si>
    <t>Target</t>
  </si>
  <si>
    <t>Source</t>
  </si>
  <si>
    <t>Perpetual</t>
  </si>
  <si>
    <t>Database</t>
  </si>
  <si>
    <t>Postgres</t>
  </si>
  <si>
    <t>N/A</t>
  </si>
  <si>
    <t>TOTAL:</t>
  </si>
  <si>
    <t>InnoDB Cluster Servers:</t>
  </si>
  <si>
    <t>Environments (PRO, PRE):</t>
  </si>
  <si>
    <t>PG Servers:</t>
  </si>
  <si>
    <t>1-250</t>
  </si>
  <si>
    <t>cores (per server):</t>
  </si>
  <si>
    <t>OSS</t>
  </si>
  <si>
    <t>License &amp; Support</t>
  </si>
  <si>
    <t xml:space="preserve">Percona: </t>
  </si>
  <si>
    <t>(xe.com = 7th Oct'24)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</si>
</sst>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9" tint="-0.249977111117893"/>
      <name val="Wingdings"/>
      <charset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7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5" fillId="2" borderId="0" xfId="0" applyFont="1" applyFill="1"/>
    <xf numFmtId="165" fontId="8" fillId="2" borderId="0" xfId="0" applyNumberFormat="1" applyFont="1" applyFill="1"/>
    <xf numFmtId="0" fontId="8" fillId="2" borderId="0" xfId="0" applyFont="1" applyFill="1" applyAlignment="1">
      <alignment horizontal="right"/>
    </xf>
    <xf numFmtId="164" fontId="3" fillId="0" borderId="2" xfId="1" applyNumberFormat="1" applyFont="1" applyBorder="1" applyAlignment="1">
      <alignment wrapText="1"/>
    </xf>
    <xf numFmtId="164" fontId="3" fillId="0" borderId="0" xfId="1" applyNumberFormat="1" applyFont="1" applyAlignment="1">
      <alignment wrapText="1"/>
    </xf>
    <xf numFmtId="164" fontId="3" fillId="0" borderId="2" xfId="1" applyNumberFormat="1" applyFont="1" applyBorder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164" fontId="8" fillId="2" borderId="0" xfId="0" applyNumberFormat="1" applyFont="1" applyFill="1"/>
    <xf numFmtId="164" fontId="6" fillId="0" borderId="0" xfId="0" applyNumberFormat="1" applyFont="1"/>
    <xf numFmtId="0" fontId="1" fillId="0" borderId="0" xfId="0" applyFo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3" borderId="0" xfId="0" applyFill="1" applyAlignment="1">
      <alignment horizontal="left" indent="1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164" fontId="3" fillId="0" borderId="2" xfId="1" applyNumberFormat="1" applyFont="1" applyBorder="1" applyAlignment="1">
      <alignment horizontal="right" wrapText="1"/>
    </xf>
    <xf numFmtId="164" fontId="3" fillId="0" borderId="2" xfId="0" applyNumberFormat="1" applyFont="1" applyBorder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1" xfId="0" applyNumberFormat="1" applyFont="1" applyBorder="1" applyAlignment="1">
      <alignment wrapText="1"/>
    </xf>
    <xf numFmtId="164" fontId="3" fillId="0" borderId="1" xfId="1" applyNumberFormat="1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0" fontId="10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3"/>
  <sheetViews>
    <sheetView workbookViewId="0">
      <selection activeCell="A21" sqref="A21"/>
    </sheetView>
  </sheetViews>
  <sheetFormatPr defaultRowHeight="15" x14ac:dyDescent="0.25"/>
  <cols>
    <col min="1" max="1" width="22.28515625" bestFit="1" customWidth="1"/>
    <col min="2" max="2" width="6.7109375" style="1" bestFit="1" customWidth="1"/>
    <col min="3" max="3" width="10.42578125" style="1" bestFit="1" customWidth="1"/>
    <col min="4" max="4" width="7.140625" style="1" bestFit="1" customWidth="1"/>
    <col min="5" max="5" width="16" style="1" bestFit="1" customWidth="1"/>
    <col min="6" max="6" width="15.140625" style="1" bestFit="1" customWidth="1"/>
    <col min="7" max="7" width="16" style="1" bestFit="1" customWidth="1"/>
    <col min="8" max="8" width="7.140625" style="1" bestFit="1" customWidth="1"/>
    <col min="9" max="9" width="19.28515625" style="1" bestFit="1" customWidth="1"/>
    <col min="10" max="10" width="11.5703125" style="1" bestFit="1" customWidth="1"/>
    <col min="11" max="11" width="14.7109375" style="1" customWidth="1"/>
    <col min="12" max="12" width="10.28515625" style="1" bestFit="1" customWidth="1"/>
  </cols>
  <sheetData>
    <row r="2" spans="1:12" ht="15.75" x14ac:dyDescent="0.25">
      <c r="B2" s="62" t="s">
        <v>0</v>
      </c>
      <c r="C2" s="62"/>
      <c r="D2" s="62"/>
      <c r="E2" s="62" t="s">
        <v>4</v>
      </c>
      <c r="F2" s="62"/>
      <c r="G2" s="62"/>
      <c r="H2" s="62"/>
      <c r="I2" s="62"/>
      <c r="J2" s="62" t="s">
        <v>9</v>
      </c>
      <c r="K2" s="62"/>
      <c r="L2" s="62"/>
    </row>
    <row r="3" spans="1:12" s="11" customFormat="1" ht="24" x14ac:dyDescent="0.25">
      <c r="B3" s="12" t="s">
        <v>1</v>
      </c>
      <c r="C3" s="13" t="s">
        <v>2</v>
      </c>
      <c r="D3" s="14" t="s">
        <v>7</v>
      </c>
      <c r="E3" s="12" t="s">
        <v>3</v>
      </c>
      <c r="F3" s="13" t="s">
        <v>5</v>
      </c>
      <c r="G3" s="13" t="s">
        <v>6</v>
      </c>
      <c r="H3" s="13" t="s">
        <v>7</v>
      </c>
      <c r="I3" s="14" t="s">
        <v>22</v>
      </c>
      <c r="J3" s="12" t="s">
        <v>8</v>
      </c>
      <c r="K3" s="13" t="s">
        <v>10</v>
      </c>
      <c r="L3" s="14" t="s">
        <v>11</v>
      </c>
    </row>
    <row r="4" spans="1:12" x14ac:dyDescent="0.25">
      <c r="B4" s="50"/>
      <c r="C4" s="51"/>
      <c r="D4" s="52"/>
      <c r="E4" s="50"/>
      <c r="F4" s="51"/>
      <c r="G4" s="51"/>
      <c r="H4" s="51"/>
      <c r="I4" s="52"/>
      <c r="J4" s="50"/>
      <c r="K4" s="51"/>
      <c r="L4" s="52"/>
    </row>
    <row r="5" spans="1:12" ht="19.5" x14ac:dyDescent="0.25">
      <c r="A5" t="s">
        <v>12</v>
      </c>
      <c r="B5" s="8" t="s">
        <v>23</v>
      </c>
      <c r="C5" s="4" t="s">
        <v>23</v>
      </c>
      <c r="D5" s="6" t="s">
        <v>23</v>
      </c>
      <c r="E5" s="7"/>
      <c r="H5" s="4" t="s">
        <v>23</v>
      </c>
      <c r="I5" s="5"/>
      <c r="J5" s="8" t="s">
        <v>23</v>
      </c>
      <c r="K5" s="4" t="s">
        <v>23</v>
      </c>
      <c r="L5" s="6" t="s">
        <v>23</v>
      </c>
    </row>
    <row r="6" spans="1:12" x14ac:dyDescent="0.25">
      <c r="A6" t="s">
        <v>13</v>
      </c>
      <c r="B6" s="7"/>
      <c r="D6" s="5"/>
      <c r="E6" s="7"/>
      <c r="I6" s="5"/>
      <c r="J6" s="7"/>
      <c r="L6" s="5"/>
    </row>
    <row r="7" spans="1:12" x14ac:dyDescent="0.25">
      <c r="A7" t="s">
        <v>14</v>
      </c>
      <c r="B7" s="7" t="s">
        <v>24</v>
      </c>
      <c r="C7" s="1" t="s">
        <v>24</v>
      </c>
      <c r="D7" s="5" t="s">
        <v>24</v>
      </c>
      <c r="E7" s="7" t="s">
        <v>24</v>
      </c>
      <c r="F7" s="1" t="s">
        <v>24</v>
      </c>
      <c r="G7" s="1" t="s">
        <v>25</v>
      </c>
      <c r="H7" s="1" t="s">
        <v>24</v>
      </c>
      <c r="I7" s="5" t="s">
        <v>24</v>
      </c>
      <c r="J7" s="7" t="s">
        <v>24</v>
      </c>
      <c r="K7" s="1" t="s">
        <v>24</v>
      </c>
      <c r="L7" s="5" t="s">
        <v>24</v>
      </c>
    </row>
    <row r="8" spans="1:12" x14ac:dyDescent="0.25">
      <c r="A8" s="67" t="s">
        <v>15</v>
      </c>
      <c r="B8" s="7"/>
      <c r="D8" s="5"/>
      <c r="E8" s="7"/>
      <c r="I8" s="5"/>
      <c r="J8" s="7"/>
      <c r="L8" s="5"/>
    </row>
    <row r="9" spans="1:12" ht="19.5" x14ac:dyDescent="0.25">
      <c r="A9" s="2" t="s">
        <v>16</v>
      </c>
      <c r="B9" s="8" t="s">
        <v>23</v>
      </c>
      <c r="C9" s="4" t="s">
        <v>23</v>
      </c>
      <c r="D9" s="6" t="s">
        <v>23</v>
      </c>
      <c r="E9" s="8" t="s">
        <v>23</v>
      </c>
      <c r="F9" s="4" t="s">
        <v>23</v>
      </c>
      <c r="G9" s="4" t="s">
        <v>23</v>
      </c>
      <c r="H9" s="4" t="s">
        <v>23</v>
      </c>
      <c r="I9" s="6" t="s">
        <v>23</v>
      </c>
      <c r="J9" s="7"/>
      <c r="L9" s="5"/>
    </row>
    <row r="10" spans="1:12" ht="19.5" x14ac:dyDescent="0.25">
      <c r="A10" s="2" t="s">
        <v>17</v>
      </c>
      <c r="B10" s="8" t="s">
        <v>23</v>
      </c>
      <c r="C10" s="4" t="s">
        <v>23</v>
      </c>
      <c r="D10" s="6" t="s">
        <v>23</v>
      </c>
      <c r="E10" s="8" t="s">
        <v>23</v>
      </c>
      <c r="F10" s="4" t="s">
        <v>23</v>
      </c>
      <c r="G10" s="4" t="s">
        <v>23</v>
      </c>
      <c r="H10" s="4" t="s">
        <v>23</v>
      </c>
      <c r="I10" s="6" t="s">
        <v>23</v>
      </c>
      <c r="J10" s="8" t="s">
        <v>23</v>
      </c>
      <c r="K10" s="4" t="s">
        <v>23</v>
      </c>
      <c r="L10" s="6" t="s">
        <v>23</v>
      </c>
    </row>
    <row r="11" spans="1:12" ht="19.5" x14ac:dyDescent="0.25">
      <c r="A11" s="2" t="s">
        <v>18</v>
      </c>
      <c r="B11" s="8" t="s">
        <v>23</v>
      </c>
      <c r="C11" s="4" t="s">
        <v>23</v>
      </c>
      <c r="D11" s="6" t="s">
        <v>23</v>
      </c>
      <c r="E11" s="7"/>
      <c r="I11" s="5"/>
      <c r="J11" s="7"/>
      <c r="L11" s="5"/>
    </row>
    <row r="12" spans="1:12" ht="19.5" x14ac:dyDescent="0.25">
      <c r="A12" s="2" t="s">
        <v>9</v>
      </c>
      <c r="B12" s="8"/>
      <c r="C12" s="4"/>
      <c r="D12" s="6"/>
      <c r="E12" s="7"/>
      <c r="I12" s="5"/>
      <c r="J12" s="8" t="s">
        <v>23</v>
      </c>
      <c r="K12" s="4" t="s">
        <v>23</v>
      </c>
      <c r="L12" s="6" t="s">
        <v>23</v>
      </c>
    </row>
    <row r="13" spans="1:12" s="53" customFormat="1" ht="19.5" x14ac:dyDescent="0.25">
      <c r="A13" s="46"/>
      <c r="B13" s="47"/>
      <c r="C13" s="48"/>
      <c r="D13" s="49"/>
      <c r="E13" s="50"/>
      <c r="F13" s="51"/>
      <c r="G13" s="51"/>
      <c r="H13" s="51"/>
      <c r="I13" s="52"/>
      <c r="J13" s="47"/>
      <c r="K13" s="48"/>
      <c r="L13" s="49"/>
    </row>
    <row r="14" spans="1:12" x14ac:dyDescent="0.25">
      <c r="A14" s="67" t="s">
        <v>21</v>
      </c>
      <c r="B14" s="50"/>
      <c r="C14" s="51"/>
      <c r="D14" s="52"/>
      <c r="E14" s="50"/>
      <c r="F14" s="51"/>
      <c r="G14" s="51"/>
      <c r="H14" s="51"/>
      <c r="I14" s="52"/>
      <c r="J14" s="50"/>
      <c r="K14" s="51"/>
      <c r="L14" s="52"/>
    </row>
    <row r="15" spans="1:12" ht="26.25" customHeight="1" x14ac:dyDescent="0.25">
      <c r="A15" s="2" t="s">
        <v>19</v>
      </c>
      <c r="B15" s="19" t="s">
        <v>26</v>
      </c>
      <c r="C15" s="16"/>
      <c r="D15" s="17"/>
      <c r="E15" s="19" t="s">
        <v>26</v>
      </c>
      <c r="F15" s="16"/>
      <c r="G15" s="4" t="s">
        <v>23</v>
      </c>
      <c r="I15" s="6" t="s">
        <v>23</v>
      </c>
      <c r="J15" s="20" t="s">
        <v>23</v>
      </c>
      <c r="K15" s="21"/>
      <c r="L15" s="22"/>
    </row>
    <row r="16" spans="1:12" ht="19.5" x14ac:dyDescent="0.25">
      <c r="A16" s="2" t="s">
        <v>20</v>
      </c>
      <c r="B16" s="19" t="s">
        <v>27</v>
      </c>
      <c r="C16" s="16"/>
      <c r="D16" s="17"/>
      <c r="E16" s="19" t="s">
        <v>27</v>
      </c>
      <c r="F16" s="16"/>
      <c r="G16" s="16"/>
      <c r="I16" s="6" t="s">
        <v>23</v>
      </c>
      <c r="J16" s="20" t="s">
        <v>23</v>
      </c>
      <c r="K16" s="21"/>
      <c r="L16" s="22"/>
    </row>
    <row r="17" spans="1:13" ht="19.5" x14ac:dyDescent="0.25">
      <c r="A17" s="2" t="s">
        <v>32</v>
      </c>
      <c r="B17" s="8" t="s">
        <v>23</v>
      </c>
      <c r="C17" s="9"/>
      <c r="D17" s="10"/>
      <c r="E17" s="8" t="s">
        <v>23</v>
      </c>
      <c r="F17" s="9"/>
      <c r="G17" s="9"/>
      <c r="I17" s="23"/>
      <c r="J17" s="15" t="s">
        <v>33</v>
      </c>
      <c r="K17" s="16"/>
      <c r="L17" s="17"/>
    </row>
    <row r="18" spans="1:13" x14ac:dyDescent="0.25">
      <c r="A18" s="3" t="s">
        <v>28</v>
      </c>
      <c r="B18" s="15">
        <v>1</v>
      </c>
      <c r="C18" s="16"/>
      <c r="D18" s="17"/>
      <c r="E18" s="15">
        <v>1</v>
      </c>
      <c r="F18" s="18"/>
      <c r="G18" s="18"/>
      <c r="H18" s="18"/>
      <c r="I18" s="18"/>
      <c r="J18" s="15" t="s">
        <v>31</v>
      </c>
      <c r="K18" s="16"/>
      <c r="L18" s="17"/>
      <c r="M18" t="s">
        <v>29</v>
      </c>
    </row>
    <row r="19" spans="1:13" s="53" customFormat="1" ht="19.5" x14ac:dyDescent="0.25">
      <c r="A19" s="54"/>
      <c r="B19" s="47"/>
      <c r="C19" s="48"/>
      <c r="D19" s="49"/>
      <c r="E19" s="50"/>
      <c r="F19" s="51"/>
      <c r="G19" s="51"/>
      <c r="H19" s="51"/>
      <c r="I19" s="52"/>
      <c r="J19" s="47"/>
      <c r="K19" s="48"/>
      <c r="L19" s="49"/>
    </row>
    <row r="20" spans="1:13" s="55" customFormat="1" ht="19.5" x14ac:dyDescent="0.25">
      <c r="A20" s="66" t="s">
        <v>34</v>
      </c>
      <c r="B20" s="47"/>
      <c r="C20" s="48"/>
      <c r="D20" s="49"/>
      <c r="E20" s="50"/>
      <c r="F20" s="51"/>
      <c r="G20" s="51"/>
      <c r="H20" s="51"/>
      <c r="I20" s="52"/>
      <c r="J20" s="47"/>
      <c r="K20" s="48"/>
      <c r="L20" s="49"/>
      <c r="M20" s="55" t="s">
        <v>30</v>
      </c>
    </row>
    <row r="21" spans="1:13" x14ac:dyDescent="0.25">
      <c r="A21" s="2" t="s">
        <v>61</v>
      </c>
      <c r="B21" s="57">
        <v>0</v>
      </c>
      <c r="C21" s="58"/>
      <c r="D21" s="59"/>
      <c r="E21" s="37">
        <f>Pricing!D18</f>
        <v>19200</v>
      </c>
      <c r="F21" s="38"/>
      <c r="G21" s="38"/>
      <c r="H21" s="38"/>
      <c r="I21" s="38"/>
      <c r="J21" s="57">
        <v>0</v>
      </c>
      <c r="K21" s="58"/>
      <c r="L21" s="59"/>
    </row>
    <row r="22" spans="1:13" x14ac:dyDescent="0.25">
      <c r="A22" s="2" t="s">
        <v>62</v>
      </c>
      <c r="B22" s="57">
        <v>0</v>
      </c>
      <c r="C22" s="58"/>
      <c r="D22" s="59"/>
      <c r="E22" s="37">
        <f>Pricing!D19</f>
        <v>36000</v>
      </c>
      <c r="F22" s="39"/>
      <c r="G22" s="39"/>
      <c r="H22" s="39"/>
      <c r="I22" s="40">
        <f>Pricing!D20</f>
        <v>48000</v>
      </c>
      <c r="J22" s="57">
        <f>Pricing!F18</f>
        <v>54669.660600000003</v>
      </c>
      <c r="K22" s="58"/>
      <c r="L22" s="59"/>
    </row>
    <row r="23" spans="1:13" x14ac:dyDescent="0.25">
      <c r="A23" s="56" t="s">
        <v>63</v>
      </c>
      <c r="B23" s="57">
        <v>82004.490900000004</v>
      </c>
      <c r="C23" s="58"/>
      <c r="D23" s="59"/>
      <c r="E23" s="35">
        <f>Pricing!E18</f>
        <v>82004.490900000004</v>
      </c>
      <c r="F23" s="36"/>
      <c r="G23" s="36"/>
      <c r="H23" s="36"/>
      <c r="I23" s="60"/>
      <c r="J23" s="57">
        <f>Pricing!E18</f>
        <v>82004.490900000004</v>
      </c>
      <c r="K23" s="61"/>
      <c r="L23" s="59"/>
    </row>
  </sheetData>
  <mergeCells count="22">
    <mergeCell ref="J23:L23"/>
    <mergeCell ref="J21:L21"/>
    <mergeCell ref="J22:L22"/>
    <mergeCell ref="B21:D21"/>
    <mergeCell ref="B22:D22"/>
    <mergeCell ref="B23:D23"/>
    <mergeCell ref="E21:I21"/>
    <mergeCell ref="E22:H22"/>
    <mergeCell ref="E23:I23"/>
    <mergeCell ref="B2:D2"/>
    <mergeCell ref="J2:L2"/>
    <mergeCell ref="E2:I2"/>
    <mergeCell ref="B15:D15"/>
    <mergeCell ref="J17:L17"/>
    <mergeCell ref="B18:D18"/>
    <mergeCell ref="E18:I18"/>
    <mergeCell ref="J18:L18"/>
    <mergeCell ref="B16:D16"/>
    <mergeCell ref="E15:F15"/>
    <mergeCell ref="E16:G16"/>
    <mergeCell ref="J15:L15"/>
    <mergeCell ref="J16:L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D488-A467-4F07-9789-39D9F122F2E9}">
  <dimension ref="B1:J34"/>
  <sheetViews>
    <sheetView tabSelected="1" workbookViewId="0">
      <selection activeCell="C14" sqref="C14"/>
    </sheetView>
  </sheetViews>
  <sheetFormatPr defaultRowHeight="15" x14ac:dyDescent="0.25"/>
  <cols>
    <col min="2" max="2" width="42.140625" bestFit="1" customWidth="1"/>
    <col min="3" max="3" width="12" bestFit="1" customWidth="1"/>
    <col min="4" max="4" width="12.5703125" bestFit="1" customWidth="1"/>
    <col min="5" max="5" width="12" bestFit="1" customWidth="1"/>
    <col min="6" max="6" width="12" customWidth="1"/>
    <col min="7" max="7" width="12" bestFit="1" customWidth="1"/>
    <col min="9" max="9" width="24.140625" style="25" bestFit="1" customWidth="1"/>
  </cols>
  <sheetData>
    <row r="1" spans="2:10" x14ac:dyDescent="0.25">
      <c r="B1" s="25" t="s">
        <v>42</v>
      </c>
      <c r="C1" s="28" t="s">
        <v>18</v>
      </c>
      <c r="D1" s="28" t="s">
        <v>4</v>
      </c>
      <c r="E1" s="28" t="s">
        <v>17</v>
      </c>
      <c r="F1" s="28" t="s">
        <v>9</v>
      </c>
      <c r="G1" s="28" t="s">
        <v>41</v>
      </c>
    </row>
    <row r="2" spans="2:10" ht="15.75" x14ac:dyDescent="0.25">
      <c r="B2" s="63" t="s">
        <v>53</v>
      </c>
      <c r="C2" s="64"/>
      <c r="D2" s="64"/>
      <c r="E2" s="64"/>
      <c r="F2" s="64"/>
      <c r="G2" s="65"/>
      <c r="I2" s="25" t="s">
        <v>58</v>
      </c>
      <c r="J2" s="32">
        <v>3</v>
      </c>
    </row>
    <row r="3" spans="2:10" x14ac:dyDescent="0.25">
      <c r="B3" s="27" t="s">
        <v>52</v>
      </c>
      <c r="C3">
        <v>1</v>
      </c>
      <c r="I3" s="25" t="s">
        <v>57</v>
      </c>
      <c r="J3" s="32">
        <v>2</v>
      </c>
    </row>
    <row r="4" spans="2:10" x14ac:dyDescent="0.25">
      <c r="B4" s="27" t="s">
        <v>1</v>
      </c>
      <c r="E4">
        <v>1</v>
      </c>
      <c r="I4" s="25" t="s">
        <v>60</v>
      </c>
      <c r="J4" s="32">
        <v>4</v>
      </c>
    </row>
    <row r="5" spans="2:10" x14ac:dyDescent="0.25">
      <c r="B5" s="24" t="s">
        <v>51</v>
      </c>
      <c r="C5" s="26">
        <v>3500</v>
      </c>
    </row>
    <row r="6" spans="2:10" x14ac:dyDescent="0.25">
      <c r="B6" s="24" t="s">
        <v>50</v>
      </c>
      <c r="C6">
        <v>1</v>
      </c>
      <c r="E6">
        <v>1</v>
      </c>
    </row>
    <row r="7" spans="2:10" x14ac:dyDescent="0.25">
      <c r="B7" s="24" t="s">
        <v>49</v>
      </c>
      <c r="C7">
        <v>1</v>
      </c>
      <c r="E7">
        <v>1</v>
      </c>
    </row>
    <row r="9" spans="2:10" x14ac:dyDescent="0.25">
      <c r="B9" s="24" t="s">
        <v>15</v>
      </c>
    </row>
    <row r="10" spans="2:10" x14ac:dyDescent="0.25">
      <c r="B10" s="24" t="s">
        <v>48</v>
      </c>
      <c r="C10" s="26">
        <v>2800</v>
      </c>
      <c r="E10" s="29">
        <v>15000</v>
      </c>
      <c r="F10" s="26"/>
    </row>
    <row r="11" spans="2:10" x14ac:dyDescent="0.25">
      <c r="B11" s="24" t="s">
        <v>47</v>
      </c>
      <c r="C11" s="26">
        <v>1750</v>
      </c>
    </row>
    <row r="13" spans="2:10" x14ac:dyDescent="0.25">
      <c r="B13" s="27" t="s">
        <v>46</v>
      </c>
      <c r="D13">
        <v>1</v>
      </c>
      <c r="F13" t="s">
        <v>59</v>
      </c>
    </row>
    <row r="14" spans="2:10" x14ac:dyDescent="0.25">
      <c r="B14" s="24" t="s">
        <v>45</v>
      </c>
      <c r="D14" s="26">
        <v>800</v>
      </c>
      <c r="F14" s="29">
        <v>2500</v>
      </c>
    </row>
    <row r="15" spans="2:10" x14ac:dyDescent="0.25">
      <c r="B15" s="31" t="s">
        <v>44</v>
      </c>
      <c r="D15" s="26">
        <v>1500</v>
      </c>
    </row>
    <row r="16" spans="2:10" x14ac:dyDescent="0.25">
      <c r="B16" s="31" t="s">
        <v>43</v>
      </c>
      <c r="D16" s="26">
        <v>2000</v>
      </c>
      <c r="E16" s="29"/>
      <c r="F16" s="29"/>
    </row>
    <row r="17" spans="2:10" x14ac:dyDescent="0.25">
      <c r="B17" s="31"/>
      <c r="D17" s="26"/>
      <c r="E17" s="42">
        <f>(E5+E10)*($J$2*$J$3)</f>
        <v>90000</v>
      </c>
      <c r="F17" s="42">
        <f>F14*($J$2*$J$3*$J$4)</f>
        <v>60000</v>
      </c>
    </row>
    <row r="18" spans="2:10" x14ac:dyDescent="0.25">
      <c r="B18" s="34" t="s">
        <v>55</v>
      </c>
      <c r="C18" s="41">
        <f>(C5+C10)*($J$2*$J$3)</f>
        <v>37800</v>
      </c>
      <c r="D18" s="41">
        <f>D14*($J$2*$J$3*$J$4)</f>
        <v>19200</v>
      </c>
      <c r="E18" s="41">
        <f>E17*$J$18</f>
        <v>82004.490900000004</v>
      </c>
      <c r="F18" s="41">
        <f>F17*$J$18</f>
        <v>54669.660600000003</v>
      </c>
      <c r="G18" s="33" t="s">
        <v>54</v>
      </c>
      <c r="I18" s="44" t="s">
        <v>64</v>
      </c>
      <c r="J18" s="43">
        <f>0.91116101</f>
        <v>0.91116101000000005</v>
      </c>
    </row>
    <row r="19" spans="2:10" x14ac:dyDescent="0.25">
      <c r="B19" s="34"/>
      <c r="C19" s="41">
        <f>(C5+C11)*($J$2*$J$3)</f>
        <v>31500</v>
      </c>
      <c r="D19" s="41">
        <f t="shared" ref="D19:D20" si="0">D15*($J$2*$J$3*$J$4)</f>
        <v>36000</v>
      </c>
    </row>
    <row r="20" spans="2:10" x14ac:dyDescent="0.25">
      <c r="B20" s="34"/>
      <c r="C20" s="26"/>
      <c r="D20" s="41">
        <f t="shared" si="0"/>
        <v>48000</v>
      </c>
    </row>
    <row r="22" spans="2:10" ht="15.75" x14ac:dyDescent="0.25">
      <c r="B22" s="63" t="s">
        <v>41</v>
      </c>
      <c r="C22" s="64"/>
      <c r="D22" s="64"/>
      <c r="E22" s="64"/>
      <c r="F22" s="64"/>
      <c r="G22" s="65"/>
      <c r="I22" s="25" t="s">
        <v>56</v>
      </c>
      <c r="J22" s="32">
        <v>3</v>
      </c>
    </row>
    <row r="23" spans="2:10" x14ac:dyDescent="0.25">
      <c r="B23" s="27" t="s">
        <v>1</v>
      </c>
      <c r="E23">
        <v>1</v>
      </c>
      <c r="G23">
        <v>1</v>
      </c>
      <c r="I23" s="25" t="s">
        <v>57</v>
      </c>
      <c r="J23" s="32">
        <v>2</v>
      </c>
    </row>
    <row r="24" spans="2:10" x14ac:dyDescent="0.25">
      <c r="B24" s="24" t="s">
        <v>40</v>
      </c>
      <c r="E24" s="29">
        <v>5000</v>
      </c>
      <c r="F24" s="29"/>
    </row>
    <row r="25" spans="2:10" ht="23.25" x14ac:dyDescent="0.25">
      <c r="B25" s="30" t="s">
        <v>39</v>
      </c>
    </row>
    <row r="26" spans="2:10" x14ac:dyDescent="0.25">
      <c r="B26" s="24" t="s">
        <v>38</v>
      </c>
      <c r="E26" s="29">
        <f>45000/6</f>
        <v>7500</v>
      </c>
      <c r="F26" s="29"/>
    </row>
    <row r="27" spans="2:10" s="24" customFormat="1" x14ac:dyDescent="0.25">
      <c r="B27" s="30" t="s">
        <v>37</v>
      </c>
      <c r="I27" s="45"/>
    </row>
    <row r="28" spans="2:10" x14ac:dyDescent="0.25">
      <c r="B28" s="24" t="s">
        <v>36</v>
      </c>
      <c r="G28" s="29">
        <v>5000</v>
      </c>
    </row>
    <row r="29" spans="2:10" ht="23.25" x14ac:dyDescent="0.25">
      <c r="B29" s="30" t="s">
        <v>35</v>
      </c>
    </row>
    <row r="30" spans="2:10" x14ac:dyDescent="0.25">
      <c r="B30" s="31" t="s">
        <v>64</v>
      </c>
    </row>
    <row r="31" spans="2:10" x14ac:dyDescent="0.25">
      <c r="B31" s="31"/>
      <c r="E31" s="29">
        <f>E24*($J$22*$J$23)</f>
        <v>30000</v>
      </c>
      <c r="F31" s="29"/>
      <c r="G31" s="29">
        <f>G28*($J$22*$J$23)</f>
        <v>30000</v>
      </c>
    </row>
    <row r="32" spans="2:10" x14ac:dyDescent="0.25">
      <c r="B32" s="31"/>
      <c r="E32" s="29">
        <f>E26*($J$22*$J$23)</f>
        <v>45000</v>
      </c>
      <c r="F32" s="29"/>
      <c r="G32" s="29"/>
    </row>
    <row r="33" spans="2:10" x14ac:dyDescent="0.25">
      <c r="B33" s="34" t="s">
        <v>55</v>
      </c>
      <c r="C33" s="33" t="s">
        <v>54</v>
      </c>
      <c r="D33" s="33" t="s">
        <v>54</v>
      </c>
      <c r="E33" s="41">
        <f>E31*$J$18</f>
        <v>27334.830300000001</v>
      </c>
      <c r="F33" s="33" t="s">
        <v>54</v>
      </c>
      <c r="G33" s="41">
        <f>G31*$J$18</f>
        <v>27334.830300000001</v>
      </c>
      <c r="I33" s="44" t="s">
        <v>64</v>
      </c>
      <c r="J33" s="43">
        <f>J18</f>
        <v>0.91116101000000005</v>
      </c>
    </row>
    <row r="34" spans="2:10" x14ac:dyDescent="0.25">
      <c r="B34" s="34"/>
      <c r="E34" s="41">
        <f>E32*$J$18</f>
        <v>41002.245450000002</v>
      </c>
      <c r="F34" s="29"/>
    </row>
  </sheetData>
  <mergeCells count="2">
    <mergeCell ref="B22:G22"/>
    <mergeCell ref="B2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Hollman</dc:creator>
  <cp:lastModifiedBy>Keith Hollman</cp:lastModifiedBy>
  <dcterms:created xsi:type="dcterms:W3CDTF">2015-06-05T18:17:20Z</dcterms:created>
  <dcterms:modified xsi:type="dcterms:W3CDTF">2024-10-08T07:22:49Z</dcterms:modified>
</cp:coreProperties>
</file>