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roseblanchetn-my.sharepoint.com/personal/rihab_khouaja_rose-blanche_com/Documents/Bureau/FORMATION TB/BASE DES DONNEES/AMT/"/>
    </mc:Choice>
  </mc:AlternateContent>
  <xr:revisionPtr revIDLastSave="1" documentId="11_AD4D9D64A577C15A4A5418A1E05F4A7A5ADEDD8D" xr6:coauthVersionLast="47" xr6:coauthVersionMax="47" xr10:uidLastSave="{C98767A6-702C-4720-83D6-51BF071B6F12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1" l="1"/>
  <c r="K66" i="1"/>
  <c r="J66" i="1"/>
  <c r="H66" i="1"/>
  <c r="G66" i="1"/>
  <c r="B66" i="1"/>
  <c r="C65" i="1"/>
  <c r="I64" i="1"/>
  <c r="I66" i="1" s="1"/>
  <c r="C64" i="1"/>
  <c r="C63" i="1"/>
  <c r="C62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2" i="1"/>
  <c r="C31" i="1"/>
  <c r="C30" i="1"/>
  <c r="C29" i="1"/>
  <c r="C27" i="1"/>
  <c r="C26" i="1"/>
  <c r="C24" i="1"/>
  <c r="C23" i="1"/>
  <c r="C22" i="1"/>
  <c r="C21" i="1"/>
  <c r="C20" i="1"/>
  <c r="C17" i="1"/>
  <c r="C15" i="1"/>
  <c r="C14" i="1"/>
  <c r="C13" i="1"/>
  <c r="C12" i="1"/>
  <c r="C11" i="1"/>
  <c r="C10" i="1"/>
  <c r="C8" i="1"/>
  <c r="C7" i="1"/>
  <c r="C6" i="1"/>
  <c r="C5" i="1"/>
  <c r="C4" i="1"/>
  <c r="C3" i="1"/>
  <c r="C2" i="1"/>
  <c r="C66" i="1" l="1"/>
</calcChain>
</file>

<file path=xl/sharedStrings.xml><?xml version="1.0" encoding="utf-8"?>
<sst xmlns="http://schemas.openxmlformats.org/spreadsheetml/2006/main" count="264" uniqueCount="168">
  <si>
    <t>Date de livraison</t>
  </si>
  <si>
    <t>Quantité (kg)</t>
  </si>
  <si>
    <t>Valeur (DT)</t>
  </si>
  <si>
    <t>Client</t>
  </si>
  <si>
    <t>N° Facture</t>
  </si>
  <si>
    <t>Date Fact.</t>
  </si>
  <si>
    <t>SEMOULE</t>
  </si>
  <si>
    <t>FARINE</t>
  </si>
  <si>
    <t>FARINE SPECIALES</t>
  </si>
  <si>
    <t>PAIN SPECIAUX</t>
  </si>
  <si>
    <t>LEVURE PATISSIERE</t>
  </si>
  <si>
    <t>AMELIORANT</t>
  </si>
  <si>
    <t>N° TC</t>
  </si>
  <si>
    <t>Destination</t>
  </si>
  <si>
    <t>AL SAHL MOUTAQADEM</t>
  </si>
  <si>
    <t>002/2024</t>
  </si>
  <si>
    <t>7-883/5-26301/5-23250/5-20445</t>
  </si>
  <si>
    <t>Libye</t>
  </si>
  <si>
    <t>AL MAGEMOUA</t>
  </si>
  <si>
    <t>003/2024</t>
  </si>
  <si>
    <t>2-5-11288/5-20582/4-909/5-29228/25-12150/25-25-7415/1-25-1830/5-20279</t>
  </si>
  <si>
    <t>004/2024</t>
  </si>
  <si>
    <t>25-19099</t>
  </si>
  <si>
    <t>SODIFRAM</t>
  </si>
  <si>
    <t>005/2024</t>
  </si>
  <si>
    <t>TLLU2086967</t>
  </si>
  <si>
    <t xml:space="preserve">Mayotte </t>
  </si>
  <si>
    <t>SAFA FOOD</t>
  </si>
  <si>
    <t>001/2024</t>
  </si>
  <si>
    <t>MSDU1060730</t>
  </si>
  <si>
    <t>Canada</t>
  </si>
  <si>
    <t>008/2024</t>
  </si>
  <si>
    <t>FFAU4001158</t>
  </si>
  <si>
    <t>ABOURA</t>
  </si>
  <si>
    <t>009/2024</t>
  </si>
  <si>
    <t>LMCU9175684</t>
  </si>
  <si>
    <t>Jordanie</t>
  </si>
  <si>
    <t>ARCADIA</t>
  </si>
  <si>
    <t>006/2024</t>
  </si>
  <si>
    <t>SUDU7757952</t>
  </si>
  <si>
    <t>Angleterre</t>
  </si>
  <si>
    <t>011/2024</t>
  </si>
  <si>
    <t>5-20302/5-32486/9-21-304/25-12150/5-20584/25-3183/45-5-11843/17-2/5-20622/33-1345/5-18157/50-46/47-103/25-25-588/5-13126/5-30751/5-25-1804</t>
  </si>
  <si>
    <t>016/2024</t>
  </si>
  <si>
    <t>5-29555</t>
  </si>
  <si>
    <t>012/2024</t>
  </si>
  <si>
    <t>25-12150/5-35422/5-25-1804/33-1345/5-20302/25-13941/9-21-304</t>
  </si>
  <si>
    <t>JOUSSOUR LIBYE</t>
  </si>
  <si>
    <t>010/2024</t>
  </si>
  <si>
    <t>25-13925/5-25-1737/41-58/5-25-3218/5-15796/8-7192</t>
  </si>
  <si>
    <t>007/2024</t>
  </si>
  <si>
    <t>GAOU6699895</t>
  </si>
  <si>
    <t>RNK</t>
  </si>
  <si>
    <t>017/2024</t>
  </si>
  <si>
    <t>CAAU5186371</t>
  </si>
  <si>
    <t>Madagascar</t>
  </si>
  <si>
    <t>GOLDEN PERAL</t>
  </si>
  <si>
    <t>13/2024</t>
  </si>
  <si>
    <t>SEGU1792787-CMAU0445011</t>
  </si>
  <si>
    <t>Qatar</t>
  </si>
  <si>
    <t>SANABEL</t>
  </si>
  <si>
    <t>18/2024</t>
  </si>
  <si>
    <t>25-14830</t>
  </si>
  <si>
    <t>14/2024</t>
  </si>
  <si>
    <t>MRSU5429340</t>
  </si>
  <si>
    <t>15/2024</t>
  </si>
  <si>
    <t>SEKU4693144-CAAU5260397</t>
  </si>
  <si>
    <t>19/2024</t>
  </si>
  <si>
    <t>25-18515/5-29555/25-18135/5-19099</t>
  </si>
  <si>
    <t>020/2024</t>
  </si>
  <si>
    <t>25-13925/25-17373/1-14--509</t>
  </si>
  <si>
    <t>023/2024</t>
  </si>
  <si>
    <t>TRHU7588929</t>
  </si>
  <si>
    <t>Aboura Foods</t>
  </si>
  <si>
    <t>024/2024</t>
  </si>
  <si>
    <t>LMCU1256630</t>
  </si>
  <si>
    <t>021/2024</t>
  </si>
  <si>
    <t>25-18515</t>
  </si>
  <si>
    <t>028/2024</t>
  </si>
  <si>
    <t>MRSU458379/3</t>
  </si>
  <si>
    <t>USA</t>
  </si>
  <si>
    <t>025/2024</t>
  </si>
  <si>
    <t>25-17373/3-1545/5-24809</t>
  </si>
  <si>
    <t>026/2024</t>
  </si>
  <si>
    <t>027/2024</t>
  </si>
  <si>
    <t>032/2024</t>
  </si>
  <si>
    <t>030/2024</t>
  </si>
  <si>
    <t>022/2024</t>
  </si>
  <si>
    <t>SODIC</t>
  </si>
  <si>
    <t>031/2024</t>
  </si>
  <si>
    <t>France</t>
  </si>
  <si>
    <t>033/2024</t>
  </si>
  <si>
    <t>LMCU1259650-LMCU1269365</t>
  </si>
  <si>
    <t>035/2024</t>
  </si>
  <si>
    <t>5-29555/25-18135/4-879/25-18515/2525-14451/5-26606/4-1120/25-14133/5-35936/25-12150</t>
  </si>
  <si>
    <t>036/2024</t>
  </si>
  <si>
    <t>5-24454/25-19099</t>
  </si>
  <si>
    <t>RNK Distrubition</t>
  </si>
  <si>
    <t>034/2024</t>
  </si>
  <si>
    <t>MSMU6681572</t>
  </si>
  <si>
    <t>Masagascar</t>
  </si>
  <si>
    <t>037/2024</t>
  </si>
  <si>
    <t>TEMU5961961</t>
  </si>
  <si>
    <t>BISO NA BISO</t>
  </si>
  <si>
    <t>029/2024</t>
  </si>
  <si>
    <t>CMAU9596940</t>
  </si>
  <si>
    <t>Congo</t>
  </si>
  <si>
    <t>040/2024</t>
  </si>
  <si>
    <t>MSMU7345546-FFAU1649830</t>
  </si>
  <si>
    <t>038/2024</t>
  </si>
  <si>
    <t>25-18756/5-17641</t>
  </si>
  <si>
    <t>Libya</t>
  </si>
  <si>
    <t>039/2024</t>
  </si>
  <si>
    <t>041/2024</t>
  </si>
  <si>
    <t>5-18515</t>
  </si>
  <si>
    <t>42/2024</t>
  </si>
  <si>
    <t>5-35936/25-14225/5-20582/25-12150/25-18515/25-16134/5-29555/40-44/5-31085</t>
  </si>
  <si>
    <t xml:space="preserve">RNK </t>
  </si>
  <si>
    <t>44/2024</t>
  </si>
  <si>
    <t>MSMU7934593</t>
  </si>
  <si>
    <t>46/2025</t>
  </si>
  <si>
    <t>47/2024</t>
  </si>
  <si>
    <t>25-18135</t>
  </si>
  <si>
    <t>43/2024</t>
  </si>
  <si>
    <t>6-24528/5-27783/-1-14-509/25-3243</t>
  </si>
  <si>
    <t>45/2024</t>
  </si>
  <si>
    <t>MSMU6805436-MSDU5417234</t>
  </si>
  <si>
    <t>48/2024</t>
  </si>
  <si>
    <t>3-33-51/40-120/25-16498/5-31804/5-24052/8-10482/5-35831/25-17669</t>
  </si>
  <si>
    <t>49/2024</t>
  </si>
  <si>
    <t>TCLU3924726</t>
  </si>
  <si>
    <t>50/2024</t>
  </si>
  <si>
    <t>MRKU4300150</t>
  </si>
  <si>
    <t>53/2024</t>
  </si>
  <si>
    <t>4-1179/5-37161</t>
  </si>
  <si>
    <t>51/2024</t>
  </si>
  <si>
    <t>1-25-9041/5-5-5002/30-1652/5-35368</t>
  </si>
  <si>
    <t>54/2024</t>
  </si>
  <si>
    <t>5-32375/25-18192/5-20339/25-19146/5-22217/25-16101/5-17786/25-16208/5-37393</t>
  </si>
  <si>
    <t>55/2024</t>
  </si>
  <si>
    <t>FFAU2179393</t>
  </si>
  <si>
    <t>57/2024</t>
  </si>
  <si>
    <t>XA 880 CN</t>
  </si>
  <si>
    <t>60/2024</t>
  </si>
  <si>
    <t>5-37393</t>
  </si>
  <si>
    <t>61/2024</t>
  </si>
  <si>
    <t>5-20339/5-22217/25-15870/25-18742/25-15034/5-33162/5-31223/5-30617/25-16120/5-28062</t>
  </si>
  <si>
    <t>Jesour libya</t>
  </si>
  <si>
    <t>52/2024</t>
  </si>
  <si>
    <t>25-19662/8-11146/5-29328/5-24231/5-25058/5-30120</t>
  </si>
  <si>
    <t>Safa Food</t>
  </si>
  <si>
    <t>59/2024</t>
  </si>
  <si>
    <t>MSNU6033721</t>
  </si>
  <si>
    <t>Arcadia</t>
  </si>
  <si>
    <t>58/2024</t>
  </si>
  <si>
    <t>TLLU5116010</t>
  </si>
  <si>
    <t>Dubai</t>
  </si>
  <si>
    <t>Sanabel Medina</t>
  </si>
  <si>
    <t>56/2024</t>
  </si>
  <si>
    <t>5-33474</t>
  </si>
  <si>
    <t>Sodic</t>
  </si>
  <si>
    <t>62/2024</t>
  </si>
  <si>
    <t>GX 053 ZK</t>
  </si>
  <si>
    <t xml:space="preserve">Almostawred </t>
  </si>
  <si>
    <t>63/2024</t>
  </si>
  <si>
    <t>5-25565/8-13297/4-1179/5-28286/5-25-1950</t>
  </si>
  <si>
    <t>64/2024</t>
  </si>
  <si>
    <t>DW 063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</si>
</sst>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20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6" fillId="0" borderId="7" xfId="0" applyNumberFormat="1" applyFont="1" applyBorder="1" applyAlignment="1">
      <alignment horizontal="left" vertical="center"/>
    </xf>
    <xf numFmtId="3" fontId="6" fillId="0" borderId="7" xfId="0" applyNumberFormat="1" applyFont="1" applyBorder="1" applyAlignment="1">
      <alignment horizontal="center" vertical="center"/>
    </xf>
    <xf numFmtId="166" fontId="6" fillId="0" borderId="8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O1" sqref="O1:O1048576"/>
    </sheetView>
  </sheetViews>
  <sheetFormatPr baseColWidth="10" defaultColWidth="8.7265625" defaultRowHeight="14.5" x14ac:dyDescent="0.35"/>
  <sheetData>
    <row r="1" spans="1:14" ht="22" thickTop="1" thickBot="1" x14ac:dyDescent="0.4">
      <c r="A1" s="7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8" t="s">
        <v>6</v>
      </c>
      <c r="H1" s="8" t="s">
        <v>7</v>
      </c>
      <c r="I1" s="12" t="s">
        <v>8</v>
      </c>
      <c r="J1" s="8" t="s">
        <v>9</v>
      </c>
      <c r="K1" s="12" t="s">
        <v>10</v>
      </c>
      <c r="L1" s="8" t="s">
        <v>11</v>
      </c>
      <c r="M1" s="13" t="s">
        <v>12</v>
      </c>
      <c r="N1" s="13" t="s">
        <v>13</v>
      </c>
    </row>
    <row r="2" spans="1:14" ht="13.5" customHeight="1" thickTop="1" thickBot="1" x14ac:dyDescent="0.4">
      <c r="A2" s="14">
        <v>45300</v>
      </c>
      <c r="B2" s="15">
        <v>128000</v>
      </c>
      <c r="C2" s="16">
        <f>86400*3.0964</f>
        <v>267528.96000000002</v>
      </c>
      <c r="D2" s="17" t="s">
        <v>14</v>
      </c>
      <c r="E2" s="18" t="s">
        <v>15</v>
      </c>
      <c r="F2" s="19">
        <v>45299</v>
      </c>
      <c r="G2" s="15">
        <v>128000</v>
      </c>
      <c r="H2" s="15"/>
      <c r="I2" s="15"/>
      <c r="J2" s="20"/>
      <c r="K2" s="1"/>
      <c r="L2" s="17"/>
      <c r="M2" s="2" t="s">
        <v>16</v>
      </c>
      <c r="N2" s="17" t="s">
        <v>17</v>
      </c>
    </row>
    <row r="3" spans="1:14" ht="13.5" customHeight="1" thickTop="1" thickBot="1" x14ac:dyDescent="0.4">
      <c r="A3" s="14">
        <v>45303</v>
      </c>
      <c r="B3" s="15">
        <v>240000</v>
      </c>
      <c r="C3" s="16">
        <f>174000*3.098</f>
        <v>539052</v>
      </c>
      <c r="D3" s="17" t="s">
        <v>18</v>
      </c>
      <c r="E3" s="18" t="s">
        <v>19</v>
      </c>
      <c r="F3" s="19">
        <v>45299</v>
      </c>
      <c r="G3" s="15">
        <v>240000</v>
      </c>
      <c r="H3" s="15"/>
      <c r="I3" s="15"/>
      <c r="J3" s="20"/>
      <c r="K3" s="1"/>
      <c r="L3" s="17"/>
      <c r="M3" s="2" t="s">
        <v>20</v>
      </c>
      <c r="N3" s="17" t="s">
        <v>17</v>
      </c>
    </row>
    <row r="4" spans="1:14" ht="13.5" customHeight="1" thickTop="1" thickBot="1" x14ac:dyDescent="0.4">
      <c r="A4" s="14">
        <v>45307</v>
      </c>
      <c r="B4" s="15">
        <v>14010</v>
      </c>
      <c r="C4" s="16">
        <f>42030*3.0929</f>
        <v>129994.58700000001</v>
      </c>
      <c r="D4" s="17" t="s">
        <v>18</v>
      </c>
      <c r="E4" s="18" t="s">
        <v>21</v>
      </c>
      <c r="F4" s="19">
        <v>45306</v>
      </c>
      <c r="G4" s="15"/>
      <c r="H4" s="15"/>
      <c r="I4" s="15"/>
      <c r="J4" s="20"/>
      <c r="K4" s="1"/>
      <c r="L4" s="15">
        <v>14010</v>
      </c>
      <c r="M4" s="2" t="s">
        <v>22</v>
      </c>
      <c r="N4" s="17" t="s">
        <v>17</v>
      </c>
    </row>
    <row r="5" spans="1:14" ht="13.5" customHeight="1" thickTop="1" thickBot="1" x14ac:dyDescent="0.4">
      <c r="A5" s="14">
        <v>45309</v>
      </c>
      <c r="B5" s="15">
        <v>7680</v>
      </c>
      <c r="C5" s="16">
        <f>4333.2*3.38655</f>
        <v>14674.598459999999</v>
      </c>
      <c r="D5" s="17" t="s">
        <v>23</v>
      </c>
      <c r="E5" s="18" t="s">
        <v>24</v>
      </c>
      <c r="F5" s="19">
        <v>45308</v>
      </c>
      <c r="G5" s="15">
        <v>1200</v>
      </c>
      <c r="H5" s="15">
        <v>2400</v>
      </c>
      <c r="I5" s="15">
        <v>3600</v>
      </c>
      <c r="J5" s="15">
        <v>480</v>
      </c>
      <c r="K5" s="1"/>
      <c r="L5" s="17"/>
      <c r="M5" s="2" t="s">
        <v>25</v>
      </c>
      <c r="N5" s="17" t="s">
        <v>26</v>
      </c>
    </row>
    <row r="6" spans="1:14" ht="13.5" customHeight="1" thickTop="1" thickBot="1" x14ac:dyDescent="0.4">
      <c r="A6" s="14">
        <v>45318</v>
      </c>
      <c r="B6" s="15">
        <v>14000</v>
      </c>
      <c r="C6" s="16">
        <f>18250*2.29915</f>
        <v>41959.487500000003</v>
      </c>
      <c r="D6" s="17" t="s">
        <v>27</v>
      </c>
      <c r="E6" s="18" t="s">
        <v>28</v>
      </c>
      <c r="F6" s="19">
        <v>45299</v>
      </c>
      <c r="G6" s="15">
        <v>14000</v>
      </c>
      <c r="H6" s="15"/>
      <c r="I6" s="15"/>
      <c r="J6" s="20"/>
      <c r="K6" s="1"/>
      <c r="L6" s="17"/>
      <c r="M6" s="2" t="s">
        <v>29</v>
      </c>
      <c r="N6" s="17" t="s">
        <v>30</v>
      </c>
    </row>
    <row r="7" spans="1:14" ht="13.5" customHeight="1" thickTop="1" thickBot="1" x14ac:dyDescent="0.4">
      <c r="A7" s="14">
        <v>45320</v>
      </c>
      <c r="B7" s="15">
        <v>6000</v>
      </c>
      <c r="C7" s="16">
        <f>6600*2.31635</f>
        <v>15287.91</v>
      </c>
      <c r="D7" s="17" t="s">
        <v>27</v>
      </c>
      <c r="E7" s="18" t="s">
        <v>31</v>
      </c>
      <c r="F7" s="19">
        <v>45314</v>
      </c>
      <c r="G7" s="15">
        <v>6000</v>
      </c>
      <c r="H7" s="15"/>
      <c r="I7" s="15"/>
      <c r="J7" s="20"/>
      <c r="K7" s="1"/>
      <c r="L7" s="17"/>
      <c r="M7" s="2" t="s">
        <v>32</v>
      </c>
      <c r="N7" s="17" t="s">
        <v>30</v>
      </c>
    </row>
    <row r="8" spans="1:14" ht="13.5" customHeight="1" thickTop="1" thickBot="1" x14ac:dyDescent="0.4">
      <c r="A8" s="14">
        <v>45320</v>
      </c>
      <c r="B8" s="15">
        <v>8000</v>
      </c>
      <c r="C8" s="16">
        <f>7950*3.1213</f>
        <v>24814.335000000003</v>
      </c>
      <c r="D8" s="17" t="s">
        <v>33</v>
      </c>
      <c r="E8" s="18" t="s">
        <v>34</v>
      </c>
      <c r="F8" s="19">
        <v>45314</v>
      </c>
      <c r="G8" s="15">
        <v>8000</v>
      </c>
      <c r="H8" s="15"/>
      <c r="I8" s="15"/>
      <c r="J8" s="20"/>
      <c r="K8" s="1"/>
      <c r="L8" s="17"/>
      <c r="M8" s="2" t="s">
        <v>35</v>
      </c>
      <c r="N8" s="17" t="s">
        <v>36</v>
      </c>
    </row>
    <row r="9" spans="1:14" ht="13.5" customHeight="1" thickTop="1" thickBot="1" x14ac:dyDescent="0.4">
      <c r="A9" s="14">
        <v>45322</v>
      </c>
      <c r="B9" s="15">
        <v>22800</v>
      </c>
      <c r="C9" s="16">
        <v>44005</v>
      </c>
      <c r="D9" s="17" t="s">
        <v>37</v>
      </c>
      <c r="E9" s="18" t="s">
        <v>38</v>
      </c>
      <c r="F9" s="19">
        <v>45313</v>
      </c>
      <c r="G9" s="15">
        <v>22800</v>
      </c>
      <c r="H9" s="15"/>
      <c r="I9" s="15"/>
      <c r="J9" s="20"/>
      <c r="K9" s="1"/>
      <c r="L9" s="17"/>
      <c r="M9" s="2" t="s">
        <v>39</v>
      </c>
      <c r="N9" s="17" t="s">
        <v>40</v>
      </c>
    </row>
    <row r="10" spans="1:14" ht="13.5" customHeight="1" thickTop="1" thickBot="1" x14ac:dyDescent="0.4">
      <c r="A10" s="14">
        <v>45336</v>
      </c>
      <c r="B10" s="15">
        <v>320000</v>
      </c>
      <c r="C10" s="16">
        <f>194662*3.1275</f>
        <v>608805.40500000003</v>
      </c>
      <c r="D10" s="17" t="s">
        <v>18</v>
      </c>
      <c r="E10" s="18" t="s">
        <v>41</v>
      </c>
      <c r="F10" s="19">
        <v>45330</v>
      </c>
      <c r="G10" s="15">
        <v>152000</v>
      </c>
      <c r="H10" s="15"/>
      <c r="I10" s="15">
        <v>168000</v>
      </c>
      <c r="J10" s="15"/>
      <c r="K10" s="15"/>
      <c r="L10" s="15"/>
      <c r="M10" s="3" t="s">
        <v>42</v>
      </c>
      <c r="N10" s="17" t="s">
        <v>17</v>
      </c>
    </row>
    <row r="11" spans="1:14" ht="13.5" customHeight="1" thickTop="1" thickBot="1" x14ac:dyDescent="0.4">
      <c r="A11" s="14">
        <v>45343</v>
      </c>
      <c r="B11" s="15">
        <v>16005</v>
      </c>
      <c r="C11" s="16">
        <f>48015*3.1323</f>
        <v>150397.38449999999</v>
      </c>
      <c r="D11" s="17" t="s">
        <v>18</v>
      </c>
      <c r="E11" s="18" t="s">
        <v>43</v>
      </c>
      <c r="F11" s="19">
        <v>45338</v>
      </c>
      <c r="G11" s="15"/>
      <c r="H11" s="15"/>
      <c r="I11" s="15"/>
      <c r="J11" s="15">
        <v>16005</v>
      </c>
      <c r="K11" s="15"/>
      <c r="L11" s="15"/>
      <c r="M11" s="4" t="s">
        <v>44</v>
      </c>
      <c r="N11" s="17" t="s">
        <v>17</v>
      </c>
    </row>
    <row r="12" spans="1:14" ht="13.5" customHeight="1" thickTop="1" thickBot="1" x14ac:dyDescent="0.4">
      <c r="A12" s="14">
        <v>45344</v>
      </c>
      <c r="B12" s="15">
        <v>114000</v>
      </c>
      <c r="C12" s="16">
        <f>79800*3.1323</f>
        <v>249957.53999999998</v>
      </c>
      <c r="D12" s="17" t="s">
        <v>18</v>
      </c>
      <c r="E12" s="18" t="s">
        <v>45</v>
      </c>
      <c r="F12" s="19">
        <v>45330</v>
      </c>
      <c r="G12" s="15">
        <v>114000</v>
      </c>
      <c r="H12" s="15"/>
      <c r="I12" s="15"/>
      <c r="J12" s="15"/>
      <c r="K12" s="15"/>
      <c r="L12" s="15"/>
      <c r="M12" s="3" t="s">
        <v>46</v>
      </c>
      <c r="N12" s="17" t="s">
        <v>17</v>
      </c>
    </row>
    <row r="13" spans="1:14" ht="13.5" customHeight="1" thickTop="1" thickBot="1" x14ac:dyDescent="0.4">
      <c r="A13" s="14">
        <v>45348</v>
      </c>
      <c r="B13" s="15">
        <v>120000</v>
      </c>
      <c r="C13" s="16">
        <f>81000*3.1211</f>
        <v>252809.1</v>
      </c>
      <c r="D13" s="17" t="s">
        <v>47</v>
      </c>
      <c r="E13" s="18" t="s">
        <v>48</v>
      </c>
      <c r="F13" s="19">
        <v>45327</v>
      </c>
      <c r="G13" s="15">
        <v>120000</v>
      </c>
      <c r="H13" s="15"/>
      <c r="I13" s="15"/>
      <c r="J13" s="15"/>
      <c r="K13" s="15"/>
      <c r="L13" s="15"/>
      <c r="M13" s="3" t="s">
        <v>49</v>
      </c>
      <c r="N13" s="17" t="s">
        <v>17</v>
      </c>
    </row>
    <row r="14" spans="1:14" ht="13.5" customHeight="1" thickTop="1" thickBot="1" x14ac:dyDescent="0.4">
      <c r="A14" s="14">
        <v>45349</v>
      </c>
      <c r="B14" s="15">
        <v>25100</v>
      </c>
      <c r="C14" s="16">
        <f>33851*2.30715</f>
        <v>78099.334650000004</v>
      </c>
      <c r="D14" s="17" t="s">
        <v>27</v>
      </c>
      <c r="E14" s="18" t="s">
        <v>50</v>
      </c>
      <c r="F14" s="19">
        <v>45313</v>
      </c>
      <c r="G14" s="15">
        <v>25100</v>
      </c>
      <c r="H14" s="15"/>
      <c r="I14" s="15"/>
      <c r="J14" s="15"/>
      <c r="K14" s="15"/>
      <c r="L14" s="15"/>
      <c r="M14" s="4" t="s">
        <v>51</v>
      </c>
      <c r="N14" s="17" t="s">
        <v>30</v>
      </c>
    </row>
    <row r="15" spans="1:14" ht="13.5" customHeight="1" thickTop="1" thickBot="1" x14ac:dyDescent="0.4">
      <c r="A15" s="14">
        <v>45350</v>
      </c>
      <c r="B15" s="15">
        <v>1000</v>
      </c>
      <c r="C15" s="16">
        <f>720*3.1198</f>
        <v>2246.2560000000003</v>
      </c>
      <c r="D15" s="17" t="s">
        <v>52</v>
      </c>
      <c r="E15" s="18" t="s">
        <v>53</v>
      </c>
      <c r="F15" s="19">
        <v>45348</v>
      </c>
      <c r="G15" s="15">
        <v>1000</v>
      </c>
      <c r="H15" s="15"/>
      <c r="I15" s="15"/>
      <c r="J15" s="15"/>
      <c r="K15" s="15"/>
      <c r="L15" s="15"/>
      <c r="M15" s="4" t="s">
        <v>54</v>
      </c>
      <c r="N15" s="17" t="s">
        <v>55</v>
      </c>
    </row>
    <row r="16" spans="1:14" ht="13.5" customHeight="1" thickTop="1" thickBot="1" x14ac:dyDescent="0.4">
      <c r="A16" s="14">
        <v>45352</v>
      </c>
      <c r="B16" s="15">
        <v>40000</v>
      </c>
      <c r="C16" s="16">
        <v>84000</v>
      </c>
      <c r="D16" s="17" t="s">
        <v>56</v>
      </c>
      <c r="E16" s="18" t="s">
        <v>57</v>
      </c>
      <c r="F16" s="19">
        <v>45337</v>
      </c>
      <c r="G16" s="15">
        <v>40000</v>
      </c>
      <c r="H16" s="15"/>
      <c r="I16" s="15"/>
      <c r="J16" s="15"/>
      <c r="K16" s="15"/>
      <c r="L16" s="15"/>
      <c r="M16" s="4" t="s">
        <v>58</v>
      </c>
      <c r="N16" s="17" t="s">
        <v>59</v>
      </c>
    </row>
    <row r="17" spans="1:14" ht="13.5" customHeight="1" thickTop="1" thickBot="1" x14ac:dyDescent="0.4">
      <c r="A17" s="14">
        <v>45352</v>
      </c>
      <c r="B17" s="15">
        <v>20000</v>
      </c>
      <c r="C17" s="16">
        <f>13500*3.1176</f>
        <v>42087.6</v>
      </c>
      <c r="D17" s="17" t="s">
        <v>60</v>
      </c>
      <c r="E17" s="18" t="s">
        <v>61</v>
      </c>
      <c r="F17" s="19">
        <v>45350</v>
      </c>
      <c r="G17" s="15">
        <v>20000</v>
      </c>
      <c r="H17" s="15"/>
      <c r="I17" s="15"/>
      <c r="J17" s="15"/>
      <c r="K17" s="15"/>
      <c r="L17" s="15"/>
      <c r="M17" s="4" t="s">
        <v>62</v>
      </c>
      <c r="N17" s="17" t="s">
        <v>17</v>
      </c>
    </row>
    <row r="18" spans="1:14" ht="13.5" customHeight="1" thickTop="1" thickBot="1" x14ac:dyDescent="0.4">
      <c r="A18" s="14">
        <v>45356</v>
      </c>
      <c r="B18" s="15">
        <v>6400</v>
      </c>
      <c r="C18" s="16">
        <v>10240</v>
      </c>
      <c r="D18" s="17" t="s">
        <v>56</v>
      </c>
      <c r="E18" s="18" t="s">
        <v>63</v>
      </c>
      <c r="F18" s="19">
        <v>45337</v>
      </c>
      <c r="G18" s="15"/>
      <c r="H18" s="15">
        <v>6400</v>
      </c>
      <c r="I18" s="15"/>
      <c r="J18" s="15"/>
      <c r="K18" s="15"/>
      <c r="L18" s="15"/>
      <c r="M18" s="4" t="s">
        <v>64</v>
      </c>
      <c r="N18" s="17" t="s">
        <v>59</v>
      </c>
    </row>
    <row r="19" spans="1:14" ht="13.5" customHeight="1" thickTop="1" thickBot="1" x14ac:dyDescent="0.4">
      <c r="A19" s="14">
        <v>45363</v>
      </c>
      <c r="B19" s="15">
        <v>5000</v>
      </c>
      <c r="C19" s="16">
        <v>12800</v>
      </c>
      <c r="D19" s="17" t="s">
        <v>56</v>
      </c>
      <c r="E19" s="18" t="s">
        <v>65</v>
      </c>
      <c r="F19" s="19">
        <v>45337</v>
      </c>
      <c r="G19" s="15"/>
      <c r="H19" s="15"/>
      <c r="I19" s="15">
        <v>2000</v>
      </c>
      <c r="J19" s="15">
        <v>3000</v>
      </c>
      <c r="K19" s="15"/>
      <c r="L19" s="15"/>
      <c r="M19" s="4" t="s">
        <v>66</v>
      </c>
      <c r="N19" s="17" t="s">
        <v>59</v>
      </c>
    </row>
    <row r="20" spans="1:14" ht="13.5" customHeight="1" thickTop="1" thickBot="1" x14ac:dyDescent="0.4">
      <c r="A20" s="14">
        <v>45365</v>
      </c>
      <c r="B20" s="15">
        <v>82500</v>
      </c>
      <c r="C20" s="16">
        <f>122700*3.0966</f>
        <v>379952.82</v>
      </c>
      <c r="D20" s="17" t="s">
        <v>18</v>
      </c>
      <c r="E20" s="18" t="s">
        <v>67</v>
      </c>
      <c r="F20" s="19">
        <v>45362</v>
      </c>
      <c r="G20" s="15"/>
      <c r="H20" s="15"/>
      <c r="I20" s="15"/>
      <c r="J20" s="15">
        <v>60000</v>
      </c>
      <c r="K20" s="15"/>
      <c r="L20" s="15">
        <v>22500</v>
      </c>
      <c r="M20" s="4" t="s">
        <v>68</v>
      </c>
      <c r="N20" s="17" t="s">
        <v>17</v>
      </c>
    </row>
    <row r="21" spans="1:14" ht="13.5" customHeight="1" thickTop="1" thickBot="1" x14ac:dyDescent="0.4">
      <c r="A21" s="14">
        <v>45385</v>
      </c>
      <c r="B21" s="15">
        <v>100000</v>
      </c>
      <c r="C21" s="16">
        <f>70000*3.12705</f>
        <v>218893.5</v>
      </c>
      <c r="D21" s="17" t="s">
        <v>47</v>
      </c>
      <c r="E21" s="18" t="s">
        <v>69</v>
      </c>
      <c r="F21" s="19">
        <v>45378</v>
      </c>
      <c r="G21" s="15">
        <v>100000</v>
      </c>
      <c r="H21" s="21"/>
      <c r="I21" s="21"/>
      <c r="J21" s="21"/>
      <c r="K21" s="21"/>
      <c r="L21" s="21"/>
      <c r="M21" s="4" t="s">
        <v>70</v>
      </c>
      <c r="N21" s="17" t="s">
        <v>17</v>
      </c>
    </row>
    <row r="22" spans="1:14" ht="13.5" customHeight="1" thickTop="1" thickBot="1" x14ac:dyDescent="0.4">
      <c r="A22" s="14">
        <v>45387</v>
      </c>
      <c r="B22" s="15">
        <v>6000</v>
      </c>
      <c r="C22" s="16">
        <f>6780*2.30625</f>
        <v>15636.375</v>
      </c>
      <c r="D22" s="17" t="s">
        <v>27</v>
      </c>
      <c r="E22" s="18" t="s">
        <v>71</v>
      </c>
      <c r="F22" s="19">
        <v>45384</v>
      </c>
      <c r="G22" s="15">
        <v>6000</v>
      </c>
      <c r="H22" s="15"/>
      <c r="I22" s="15"/>
      <c r="J22" s="15"/>
      <c r="K22" s="15"/>
      <c r="L22" s="15"/>
      <c r="M22" s="4" t="s">
        <v>72</v>
      </c>
      <c r="N22" s="17" t="s">
        <v>30</v>
      </c>
    </row>
    <row r="23" spans="1:14" ht="13.5" customHeight="1" thickTop="1" thickBot="1" x14ac:dyDescent="0.4">
      <c r="A23" s="14">
        <v>45398</v>
      </c>
      <c r="B23" s="15">
        <v>20000</v>
      </c>
      <c r="C23" s="16">
        <f>17750*3.15465</f>
        <v>55995.037500000006</v>
      </c>
      <c r="D23" s="17" t="s">
        <v>73</v>
      </c>
      <c r="E23" s="18" t="s">
        <v>74</v>
      </c>
      <c r="F23" s="19">
        <v>45386</v>
      </c>
      <c r="G23" s="15">
        <v>20000</v>
      </c>
      <c r="H23" s="15"/>
      <c r="I23" s="15"/>
      <c r="J23" s="15"/>
      <c r="K23" s="15"/>
      <c r="L23" s="15"/>
      <c r="M23" s="4" t="s">
        <v>75</v>
      </c>
      <c r="N23" s="17" t="s">
        <v>36</v>
      </c>
    </row>
    <row r="24" spans="1:14" ht="13.5" customHeight="1" thickTop="1" thickBot="1" x14ac:dyDescent="0.4">
      <c r="A24" s="14">
        <v>45399</v>
      </c>
      <c r="B24" s="15">
        <v>22500</v>
      </c>
      <c r="C24" s="16">
        <f>67500*3.15465</f>
        <v>212938.875</v>
      </c>
      <c r="D24" s="17" t="s">
        <v>18</v>
      </c>
      <c r="E24" s="18" t="s">
        <v>76</v>
      </c>
      <c r="F24" s="19">
        <v>45379</v>
      </c>
      <c r="G24" s="15"/>
      <c r="H24" s="15"/>
      <c r="I24" s="15"/>
      <c r="J24" s="15"/>
      <c r="K24" s="15"/>
      <c r="L24" s="15">
        <v>22500</v>
      </c>
      <c r="M24" s="4" t="s">
        <v>77</v>
      </c>
      <c r="N24" s="17" t="s">
        <v>17</v>
      </c>
    </row>
    <row r="25" spans="1:14" ht="13.5" customHeight="1" thickTop="1" thickBot="1" x14ac:dyDescent="0.4">
      <c r="A25" s="14">
        <v>45412</v>
      </c>
      <c r="B25" s="15">
        <v>8000</v>
      </c>
      <c r="C25" s="16">
        <v>13460</v>
      </c>
      <c r="D25" s="17" t="s">
        <v>37</v>
      </c>
      <c r="E25" s="18" t="s">
        <v>78</v>
      </c>
      <c r="F25" s="19">
        <v>45404</v>
      </c>
      <c r="G25" s="15"/>
      <c r="H25" s="15">
        <v>3000</v>
      </c>
      <c r="I25" s="15">
        <v>5000</v>
      </c>
      <c r="J25" s="15"/>
      <c r="K25" s="15"/>
      <c r="L25" s="15"/>
      <c r="M25" s="4" t="s">
        <v>79</v>
      </c>
      <c r="N25" s="17" t="s">
        <v>80</v>
      </c>
    </row>
    <row r="26" spans="1:14" ht="13.5" customHeight="1" thickTop="1" thickBot="1" x14ac:dyDescent="0.4">
      <c r="A26" s="14">
        <v>45412</v>
      </c>
      <c r="B26" s="15">
        <v>100000</v>
      </c>
      <c r="C26" s="16">
        <f>70000*3.14155</f>
        <v>219908.5</v>
      </c>
      <c r="D26" s="17" t="s">
        <v>47</v>
      </c>
      <c r="E26" s="18" t="s">
        <v>81</v>
      </c>
      <c r="F26" s="19">
        <v>45378</v>
      </c>
      <c r="G26" s="15">
        <v>100000</v>
      </c>
      <c r="H26" s="15"/>
      <c r="I26" s="15"/>
      <c r="J26" s="15"/>
      <c r="K26" s="15"/>
      <c r="L26" s="15"/>
      <c r="M26" s="4" t="s">
        <v>82</v>
      </c>
      <c r="N26" s="17" t="s">
        <v>17</v>
      </c>
    </row>
    <row r="27" spans="1:14" ht="13.5" customHeight="1" thickTop="1" thickBot="1" x14ac:dyDescent="0.4">
      <c r="A27" s="14">
        <v>45418</v>
      </c>
      <c r="B27" s="15">
        <v>292000</v>
      </c>
      <c r="C27" s="16">
        <f>186400*3.1361</f>
        <v>584569.04</v>
      </c>
      <c r="D27" s="17" t="s">
        <v>18</v>
      </c>
      <c r="E27" s="18" t="s">
        <v>83</v>
      </c>
      <c r="F27" s="19">
        <v>45404</v>
      </c>
      <c r="G27" s="15">
        <v>200000</v>
      </c>
      <c r="H27" s="15">
        <v>92000</v>
      </c>
      <c r="I27" s="15"/>
      <c r="J27" s="15"/>
      <c r="K27" s="15"/>
      <c r="L27" s="15"/>
      <c r="M27" s="4"/>
      <c r="N27" s="17" t="s">
        <v>17</v>
      </c>
    </row>
    <row r="28" spans="1:14" ht="13.5" customHeight="1" thickTop="1" thickBot="1" x14ac:dyDescent="0.4">
      <c r="A28" s="14">
        <v>45418</v>
      </c>
      <c r="B28" s="15">
        <v>5000</v>
      </c>
      <c r="C28" s="16">
        <v>8000</v>
      </c>
      <c r="D28" s="17" t="s">
        <v>56</v>
      </c>
      <c r="E28" s="18" t="s">
        <v>84</v>
      </c>
      <c r="F28" s="19">
        <v>45404</v>
      </c>
      <c r="G28" s="15"/>
      <c r="H28" s="15">
        <v>5000</v>
      </c>
      <c r="I28" s="15"/>
      <c r="J28" s="15"/>
      <c r="K28" s="15"/>
      <c r="L28" s="15"/>
      <c r="M28" s="4"/>
      <c r="N28" s="22" t="s">
        <v>59</v>
      </c>
    </row>
    <row r="29" spans="1:14" ht="13.5" customHeight="1" thickTop="1" thickBot="1" x14ac:dyDescent="0.4">
      <c r="A29" s="14">
        <v>45429</v>
      </c>
      <c r="B29" s="15">
        <v>22500</v>
      </c>
      <c r="C29" s="16">
        <f>74250*3.112</f>
        <v>231066</v>
      </c>
      <c r="D29" s="17" t="s">
        <v>18</v>
      </c>
      <c r="E29" s="18" t="s">
        <v>85</v>
      </c>
      <c r="F29" s="19">
        <v>45427</v>
      </c>
      <c r="G29" s="15"/>
      <c r="H29" s="15"/>
      <c r="I29" s="15"/>
      <c r="J29" s="15"/>
      <c r="K29" s="15"/>
      <c r="L29" s="15">
        <v>22500</v>
      </c>
      <c r="M29" s="4"/>
      <c r="N29" s="17" t="s">
        <v>17</v>
      </c>
    </row>
    <row r="30" spans="1:14" ht="13.5" customHeight="1" thickTop="1" thickBot="1" x14ac:dyDescent="0.4">
      <c r="A30" s="14">
        <v>45429</v>
      </c>
      <c r="B30" s="15">
        <v>3000</v>
      </c>
      <c r="C30" s="16">
        <f>3390*2.29005</f>
        <v>7763.2694999999994</v>
      </c>
      <c r="D30" s="17" t="s">
        <v>27</v>
      </c>
      <c r="E30" s="18" t="s">
        <v>86</v>
      </c>
      <c r="F30" s="19">
        <v>45420</v>
      </c>
      <c r="G30" s="15">
        <v>3000</v>
      </c>
      <c r="H30" s="15"/>
      <c r="I30" s="15"/>
      <c r="J30" s="15"/>
      <c r="K30" s="15"/>
      <c r="L30" s="15"/>
      <c r="M30" s="4"/>
      <c r="N30" s="17" t="s">
        <v>30</v>
      </c>
    </row>
    <row r="31" spans="1:14" ht="13.5" customHeight="1" thickTop="1" thickBot="1" x14ac:dyDescent="0.4">
      <c r="A31" s="14">
        <v>45436</v>
      </c>
      <c r="B31" s="15">
        <v>20000</v>
      </c>
      <c r="C31" s="16">
        <f>13500*3.1191</f>
        <v>42107.85</v>
      </c>
      <c r="D31" s="17" t="s">
        <v>60</v>
      </c>
      <c r="E31" s="18" t="s">
        <v>87</v>
      </c>
      <c r="F31" s="19">
        <v>45379</v>
      </c>
      <c r="G31" s="15">
        <v>20000</v>
      </c>
      <c r="H31" s="15"/>
      <c r="I31" s="15"/>
      <c r="J31" s="15"/>
      <c r="K31" s="15"/>
      <c r="L31" s="15"/>
      <c r="M31" s="4"/>
      <c r="N31" s="22" t="s">
        <v>17</v>
      </c>
    </row>
    <row r="32" spans="1:14" ht="13.5" customHeight="1" thickTop="1" thickBot="1" x14ac:dyDescent="0.4">
      <c r="A32" s="14">
        <v>45443</v>
      </c>
      <c r="B32" s="15">
        <v>7250</v>
      </c>
      <c r="C32" s="16">
        <f>4460*3.37755</f>
        <v>15063.873</v>
      </c>
      <c r="D32" s="17" t="s">
        <v>88</v>
      </c>
      <c r="E32" s="18" t="s">
        <v>89</v>
      </c>
      <c r="F32" s="19">
        <v>45429</v>
      </c>
      <c r="G32" s="15">
        <v>7250</v>
      </c>
      <c r="H32" s="15"/>
      <c r="I32" s="15"/>
      <c r="J32" s="15"/>
      <c r="K32" s="15"/>
      <c r="L32" s="15"/>
      <c r="M32" s="4"/>
      <c r="N32" s="17" t="s">
        <v>90</v>
      </c>
    </row>
    <row r="33" spans="1:14" ht="13.5" customHeight="1" thickTop="1" thickBot="1" x14ac:dyDescent="0.4">
      <c r="A33" s="14">
        <v>45446</v>
      </c>
      <c r="B33" s="15">
        <v>40000</v>
      </c>
      <c r="C33" s="16">
        <v>88000</v>
      </c>
      <c r="D33" s="17" t="s">
        <v>56</v>
      </c>
      <c r="E33" s="18" t="s">
        <v>91</v>
      </c>
      <c r="F33" s="19">
        <v>45429</v>
      </c>
      <c r="G33" s="21">
        <v>40000</v>
      </c>
      <c r="H33" s="21"/>
      <c r="I33" s="21"/>
      <c r="J33" s="21"/>
      <c r="K33" s="21"/>
      <c r="L33" s="21"/>
      <c r="M33" s="3" t="s">
        <v>92</v>
      </c>
      <c r="N33" s="22" t="s">
        <v>59</v>
      </c>
    </row>
    <row r="34" spans="1:14" ht="13.5" customHeight="1" thickTop="1" thickBot="1" x14ac:dyDescent="0.4">
      <c r="A34" s="14">
        <v>45449</v>
      </c>
      <c r="B34" s="15">
        <v>214000</v>
      </c>
      <c r="C34" s="16">
        <f>155150*3.1103</f>
        <v>482563.04499999998</v>
      </c>
      <c r="D34" s="17" t="s">
        <v>18</v>
      </c>
      <c r="E34" s="18" t="s">
        <v>93</v>
      </c>
      <c r="F34" s="19">
        <v>45442</v>
      </c>
      <c r="G34" s="21">
        <v>214000</v>
      </c>
      <c r="H34" s="21"/>
      <c r="I34" s="21"/>
      <c r="J34" s="21"/>
      <c r="K34" s="21"/>
      <c r="L34" s="21"/>
      <c r="M34" s="3" t="s">
        <v>94</v>
      </c>
      <c r="N34" s="22" t="s">
        <v>17</v>
      </c>
    </row>
    <row r="35" spans="1:14" ht="13.5" customHeight="1" thickTop="1" thickBot="1" x14ac:dyDescent="0.4">
      <c r="A35" s="14">
        <v>45449</v>
      </c>
      <c r="B35" s="15">
        <v>45000</v>
      </c>
      <c r="C35" s="16">
        <f>148500*3.1103</f>
        <v>461879.55</v>
      </c>
      <c r="D35" s="17" t="s">
        <v>18</v>
      </c>
      <c r="E35" s="18" t="s">
        <v>95</v>
      </c>
      <c r="F35" s="19">
        <v>45447</v>
      </c>
      <c r="G35" s="21"/>
      <c r="H35" s="21"/>
      <c r="I35" s="21"/>
      <c r="J35" s="21"/>
      <c r="K35" s="21"/>
      <c r="L35" s="21">
        <v>45000</v>
      </c>
      <c r="M35" s="3" t="s">
        <v>96</v>
      </c>
      <c r="N35" s="22" t="s">
        <v>17</v>
      </c>
    </row>
    <row r="36" spans="1:14" ht="13.5" customHeight="1" thickTop="1" thickBot="1" x14ac:dyDescent="0.4">
      <c r="A36" s="14">
        <v>45450</v>
      </c>
      <c r="B36" s="15">
        <v>1000</v>
      </c>
      <c r="C36" s="16">
        <f>720*3.1103</f>
        <v>2239.4160000000002</v>
      </c>
      <c r="D36" s="17" t="s">
        <v>97</v>
      </c>
      <c r="E36" s="18" t="s">
        <v>98</v>
      </c>
      <c r="F36" s="19">
        <v>45440</v>
      </c>
      <c r="G36" s="21">
        <v>1000</v>
      </c>
      <c r="H36" s="21"/>
      <c r="I36" s="21"/>
      <c r="J36" s="21"/>
      <c r="K36" s="21"/>
      <c r="L36" s="21"/>
      <c r="M36" s="3" t="s">
        <v>99</v>
      </c>
      <c r="N36" s="22" t="s">
        <v>100</v>
      </c>
    </row>
    <row r="37" spans="1:14" ht="13.5" customHeight="1" thickTop="1" thickBot="1" x14ac:dyDescent="0.4">
      <c r="A37" s="14">
        <v>45450</v>
      </c>
      <c r="B37" s="15">
        <v>9120</v>
      </c>
      <c r="C37" s="16">
        <f>6166.8*3.38225</f>
        <v>20857.659299999999</v>
      </c>
      <c r="D37" s="17" t="s">
        <v>23</v>
      </c>
      <c r="E37" s="18" t="s">
        <v>101</v>
      </c>
      <c r="F37" s="19">
        <v>45448</v>
      </c>
      <c r="G37" s="21">
        <v>2400</v>
      </c>
      <c r="H37" s="21">
        <v>1200</v>
      </c>
      <c r="I37" s="21">
        <v>3600</v>
      </c>
      <c r="J37" s="21">
        <v>1920</v>
      </c>
      <c r="K37" s="21"/>
      <c r="L37" s="21"/>
      <c r="M37" s="3" t="s">
        <v>102</v>
      </c>
      <c r="N37" s="22" t="s">
        <v>26</v>
      </c>
    </row>
    <row r="38" spans="1:14" ht="13.5" customHeight="1" thickTop="1" thickBot="1" x14ac:dyDescent="0.4">
      <c r="A38" s="14">
        <v>45450</v>
      </c>
      <c r="B38" s="15">
        <v>1500</v>
      </c>
      <c r="C38" s="16">
        <f>1110*3.1103</f>
        <v>3452.433</v>
      </c>
      <c r="D38" s="17" t="s">
        <v>103</v>
      </c>
      <c r="E38" s="18" t="s">
        <v>104</v>
      </c>
      <c r="F38" s="19">
        <v>45405</v>
      </c>
      <c r="G38" s="21">
        <v>1500</v>
      </c>
      <c r="H38" s="21"/>
      <c r="I38" s="21"/>
      <c r="J38" s="21"/>
      <c r="K38" s="21"/>
      <c r="L38" s="21"/>
      <c r="M38" s="3" t="s">
        <v>105</v>
      </c>
      <c r="N38" s="22" t="s">
        <v>106</v>
      </c>
    </row>
    <row r="39" spans="1:14" ht="13.5" customHeight="1" thickTop="1" thickBot="1" x14ac:dyDescent="0.4">
      <c r="A39" s="14">
        <v>45467</v>
      </c>
      <c r="B39" s="15">
        <v>55000</v>
      </c>
      <c r="C39" s="16">
        <v>121000</v>
      </c>
      <c r="D39" s="17" t="s">
        <v>56</v>
      </c>
      <c r="E39" s="18" t="s">
        <v>107</v>
      </c>
      <c r="F39" s="19">
        <v>45462</v>
      </c>
      <c r="G39" s="21">
        <v>55000</v>
      </c>
      <c r="H39" s="21"/>
      <c r="I39" s="21"/>
      <c r="J39" s="21"/>
      <c r="K39" s="21"/>
      <c r="L39" s="21"/>
      <c r="M39" s="3" t="s">
        <v>108</v>
      </c>
      <c r="N39" s="22" t="s">
        <v>59</v>
      </c>
    </row>
    <row r="40" spans="1:14" ht="13.5" customHeight="1" thickTop="1" thickBot="1" x14ac:dyDescent="0.4">
      <c r="A40" s="14">
        <v>45477</v>
      </c>
      <c r="B40" s="15">
        <v>80000</v>
      </c>
      <c r="C40" s="16">
        <f>56000*3.1372</f>
        <v>175683.20000000001</v>
      </c>
      <c r="D40" s="17" t="s">
        <v>47</v>
      </c>
      <c r="E40" s="18" t="s">
        <v>109</v>
      </c>
      <c r="F40" s="19">
        <v>45461</v>
      </c>
      <c r="G40" s="21">
        <v>80000</v>
      </c>
      <c r="H40" s="21"/>
      <c r="I40" s="21"/>
      <c r="J40" s="21"/>
      <c r="K40" s="21"/>
      <c r="L40" s="21"/>
      <c r="M40" s="3" t="s">
        <v>110</v>
      </c>
      <c r="N40" s="22" t="s">
        <v>111</v>
      </c>
    </row>
    <row r="41" spans="1:14" ht="13.5" customHeight="1" thickTop="1" thickBot="1" x14ac:dyDescent="0.4">
      <c r="A41" s="14">
        <v>45477</v>
      </c>
      <c r="B41" s="15">
        <v>20000</v>
      </c>
      <c r="C41" s="16">
        <f>13500*3.145</f>
        <v>42457.5</v>
      </c>
      <c r="D41" s="17" t="s">
        <v>60</v>
      </c>
      <c r="E41" s="18" t="s">
        <v>112</v>
      </c>
      <c r="F41" s="19">
        <v>45461</v>
      </c>
      <c r="G41" s="21">
        <v>20000</v>
      </c>
      <c r="H41" s="21"/>
      <c r="I41" s="21"/>
      <c r="J41" s="21"/>
      <c r="K41" s="21"/>
      <c r="L41" s="21"/>
      <c r="M41" s="3" t="s">
        <v>62</v>
      </c>
      <c r="N41" s="22" t="s">
        <v>17</v>
      </c>
    </row>
    <row r="42" spans="1:14" ht="13.5" customHeight="1" thickTop="1" thickBot="1" x14ac:dyDescent="0.4">
      <c r="A42" s="14">
        <v>45495</v>
      </c>
      <c r="B42" s="15">
        <v>22500</v>
      </c>
      <c r="C42" s="16">
        <f>74250*3.0952</f>
        <v>229818.6</v>
      </c>
      <c r="D42" s="17" t="s">
        <v>18</v>
      </c>
      <c r="E42" s="18" t="s">
        <v>113</v>
      </c>
      <c r="F42" s="19">
        <v>45489</v>
      </c>
      <c r="G42" s="21"/>
      <c r="H42" s="21"/>
      <c r="I42" s="21"/>
      <c r="J42" s="21"/>
      <c r="K42" s="21"/>
      <c r="L42" s="21">
        <v>22500</v>
      </c>
      <c r="M42" s="5" t="s">
        <v>114</v>
      </c>
      <c r="N42" s="23" t="s">
        <v>17</v>
      </c>
    </row>
    <row r="43" spans="1:14" ht="13.5" customHeight="1" thickTop="1" thickBot="1" x14ac:dyDescent="0.4">
      <c r="A43" s="14">
        <v>45519</v>
      </c>
      <c r="B43" s="15">
        <v>216000</v>
      </c>
      <c r="C43" s="16">
        <f>156600*3.08885</f>
        <v>483713.91</v>
      </c>
      <c r="D43" s="17" t="s">
        <v>18</v>
      </c>
      <c r="E43" s="18" t="s">
        <v>115</v>
      </c>
      <c r="F43" s="19">
        <v>45505</v>
      </c>
      <c r="G43" s="21">
        <v>216000</v>
      </c>
      <c r="H43" s="21"/>
      <c r="I43" s="21"/>
      <c r="J43" s="21"/>
      <c r="K43" s="21"/>
      <c r="L43" s="24"/>
      <c r="M43" s="5" t="s">
        <v>116</v>
      </c>
      <c r="N43" s="23" t="s">
        <v>17</v>
      </c>
    </row>
    <row r="44" spans="1:14" ht="13.5" customHeight="1" thickTop="1" thickBot="1" x14ac:dyDescent="0.4">
      <c r="A44" s="14">
        <v>45533</v>
      </c>
      <c r="B44" s="15">
        <v>4000</v>
      </c>
      <c r="C44" s="16">
        <f>2880*3.03515</f>
        <v>8741.232</v>
      </c>
      <c r="D44" s="17" t="s">
        <v>117</v>
      </c>
      <c r="E44" s="18" t="s">
        <v>118</v>
      </c>
      <c r="F44" s="19">
        <v>45530</v>
      </c>
      <c r="G44" s="21">
        <v>4000</v>
      </c>
      <c r="H44" s="21"/>
      <c r="I44" s="21"/>
      <c r="J44" s="21"/>
      <c r="K44" s="21"/>
      <c r="L44" s="24"/>
      <c r="M44" s="5" t="s">
        <v>119</v>
      </c>
      <c r="N44" s="23" t="s">
        <v>55</v>
      </c>
    </row>
    <row r="45" spans="1:14" ht="13.5" customHeight="1" thickTop="1" thickBot="1" x14ac:dyDescent="0.4">
      <c r="A45" s="14">
        <v>45535</v>
      </c>
      <c r="B45" s="15">
        <v>22500</v>
      </c>
      <c r="C45" s="16">
        <f>74250*3.051</f>
        <v>226536.75</v>
      </c>
      <c r="D45" s="17" t="s">
        <v>18</v>
      </c>
      <c r="E45" s="18" t="s">
        <v>120</v>
      </c>
      <c r="F45" s="19">
        <v>45532</v>
      </c>
      <c r="G45" s="21"/>
      <c r="H45" s="21"/>
      <c r="I45" s="21"/>
      <c r="J45" s="21"/>
      <c r="K45" s="21"/>
      <c r="L45" s="24">
        <v>22500</v>
      </c>
      <c r="M45" s="3" t="s">
        <v>77</v>
      </c>
      <c r="N45" s="23" t="s">
        <v>17</v>
      </c>
    </row>
    <row r="46" spans="1:14" ht="13.5" customHeight="1" thickTop="1" thickBot="1" x14ac:dyDescent="0.4">
      <c r="A46" s="14">
        <v>45537</v>
      </c>
      <c r="B46" s="15">
        <v>24000</v>
      </c>
      <c r="C46" s="16">
        <f>17400*3.051</f>
        <v>53087.4</v>
      </c>
      <c r="D46" s="17" t="s">
        <v>18</v>
      </c>
      <c r="E46" s="18" t="s">
        <v>121</v>
      </c>
      <c r="F46" s="19">
        <v>45533</v>
      </c>
      <c r="G46" s="21">
        <v>24000</v>
      </c>
      <c r="H46" s="21"/>
      <c r="I46" s="21"/>
      <c r="J46" s="21"/>
      <c r="K46" s="21"/>
      <c r="L46" s="24"/>
      <c r="M46" s="5" t="s">
        <v>122</v>
      </c>
      <c r="N46" s="23" t="s">
        <v>17</v>
      </c>
    </row>
    <row r="47" spans="1:14" ht="13.5" customHeight="1" thickTop="1" thickBot="1" x14ac:dyDescent="0.4">
      <c r="A47" s="14">
        <v>45541</v>
      </c>
      <c r="B47" s="15">
        <v>125000</v>
      </c>
      <c r="C47" s="16">
        <f>84375*3.05835</f>
        <v>258048.28125</v>
      </c>
      <c r="D47" s="17" t="s">
        <v>47</v>
      </c>
      <c r="E47" s="18" t="s">
        <v>123</v>
      </c>
      <c r="F47" s="19">
        <v>45524</v>
      </c>
      <c r="G47" s="21">
        <v>125000</v>
      </c>
      <c r="H47" s="21"/>
      <c r="I47" s="21"/>
      <c r="J47" s="21"/>
      <c r="K47" s="21"/>
      <c r="L47" s="24"/>
      <c r="M47" s="5" t="s">
        <v>124</v>
      </c>
      <c r="N47" s="23" t="s">
        <v>17</v>
      </c>
    </row>
    <row r="48" spans="1:14" ht="13.5" customHeight="1" thickTop="1" thickBot="1" x14ac:dyDescent="0.4">
      <c r="A48" s="14">
        <v>45546</v>
      </c>
      <c r="B48" s="15">
        <v>55000</v>
      </c>
      <c r="C48" s="16">
        <v>121000</v>
      </c>
      <c r="D48" s="17" t="s">
        <v>56</v>
      </c>
      <c r="E48" s="18" t="s">
        <v>125</v>
      </c>
      <c r="F48" s="19">
        <v>45530</v>
      </c>
      <c r="G48" s="21">
        <v>55000</v>
      </c>
      <c r="H48" s="21"/>
      <c r="I48" s="21"/>
      <c r="J48" s="21"/>
      <c r="K48" s="21"/>
      <c r="L48" s="24"/>
      <c r="M48" s="5" t="s">
        <v>126</v>
      </c>
      <c r="N48" s="23" t="s">
        <v>59</v>
      </c>
    </row>
    <row r="49" spans="1:14" ht="13.5" customHeight="1" thickTop="1" thickBot="1" x14ac:dyDescent="0.4">
      <c r="A49" s="14">
        <v>45551</v>
      </c>
      <c r="B49" s="15">
        <v>192000</v>
      </c>
      <c r="C49" s="16">
        <f>139200*3.05615</f>
        <v>425416.08</v>
      </c>
      <c r="D49" s="17" t="s">
        <v>18</v>
      </c>
      <c r="E49" s="18" t="s">
        <v>127</v>
      </c>
      <c r="F49" s="19">
        <v>45546</v>
      </c>
      <c r="G49" s="21">
        <v>192000</v>
      </c>
      <c r="H49" s="21"/>
      <c r="I49" s="21"/>
      <c r="J49" s="21"/>
      <c r="K49" s="21"/>
      <c r="L49" s="24"/>
      <c r="M49" s="5" t="s">
        <v>128</v>
      </c>
      <c r="N49" s="23" t="s">
        <v>17</v>
      </c>
    </row>
    <row r="50" spans="1:14" ht="13.5" customHeight="1" thickTop="1" thickBot="1" x14ac:dyDescent="0.4">
      <c r="A50" s="14">
        <v>45561</v>
      </c>
      <c r="B50" s="15">
        <v>10800</v>
      </c>
      <c r="C50" s="16">
        <f>5604*3.38555</f>
        <v>18972.622199999998</v>
      </c>
      <c r="D50" s="17" t="s">
        <v>23</v>
      </c>
      <c r="E50" s="18" t="s">
        <v>129</v>
      </c>
      <c r="F50" s="19">
        <v>45554</v>
      </c>
      <c r="G50" s="21">
        <v>1200</v>
      </c>
      <c r="H50" s="21">
        <v>3600</v>
      </c>
      <c r="I50" s="21">
        <v>6000</v>
      </c>
      <c r="J50" s="21"/>
      <c r="K50" s="21"/>
      <c r="L50" s="24"/>
      <c r="M50" s="5" t="s">
        <v>130</v>
      </c>
      <c r="N50" s="23" t="s">
        <v>26</v>
      </c>
    </row>
    <row r="51" spans="1:14" ht="13.5" customHeight="1" thickTop="1" thickBot="1" x14ac:dyDescent="0.4">
      <c r="A51" s="14">
        <v>45575</v>
      </c>
      <c r="B51" s="15">
        <v>5000</v>
      </c>
      <c r="C51" s="16">
        <f>3450*3.0719</f>
        <v>10598.055</v>
      </c>
      <c r="D51" s="17" t="s">
        <v>97</v>
      </c>
      <c r="E51" s="18" t="s">
        <v>131</v>
      </c>
      <c r="F51" s="19">
        <v>45572</v>
      </c>
      <c r="G51" s="21">
        <v>5000</v>
      </c>
      <c r="H51" s="21"/>
      <c r="I51" s="21"/>
      <c r="J51" s="21"/>
      <c r="K51" s="21"/>
      <c r="L51" s="24"/>
      <c r="M51" s="5" t="s">
        <v>132</v>
      </c>
      <c r="N51" s="23" t="s">
        <v>55</v>
      </c>
    </row>
    <row r="52" spans="1:14" ht="13.5" customHeight="1" thickTop="1" thickBot="1" x14ac:dyDescent="0.4">
      <c r="A52" s="14">
        <v>45593</v>
      </c>
      <c r="B52" s="15">
        <v>45000</v>
      </c>
      <c r="C52" s="16">
        <f>148500*3.107</f>
        <v>461389.50000000006</v>
      </c>
      <c r="D52" s="17" t="s">
        <v>18</v>
      </c>
      <c r="E52" s="18" t="s">
        <v>133</v>
      </c>
      <c r="F52" s="19">
        <v>45580</v>
      </c>
      <c r="G52" s="21"/>
      <c r="H52" s="21"/>
      <c r="I52" s="21"/>
      <c r="J52" s="21"/>
      <c r="K52" s="21"/>
      <c r="L52" s="24">
        <v>45000</v>
      </c>
      <c r="M52" s="5" t="s">
        <v>134</v>
      </c>
      <c r="N52" s="23" t="s">
        <v>17</v>
      </c>
    </row>
    <row r="53" spans="1:14" ht="13.5" customHeight="1" thickTop="1" thickBot="1" x14ac:dyDescent="0.4">
      <c r="A53" s="14">
        <v>45596</v>
      </c>
      <c r="B53" s="15">
        <v>160000</v>
      </c>
      <c r="C53" s="16">
        <f>108000*3.107</f>
        <v>335556</v>
      </c>
      <c r="D53" s="17" t="s">
        <v>47</v>
      </c>
      <c r="E53" s="18" t="s">
        <v>135</v>
      </c>
      <c r="F53" s="19">
        <v>45572</v>
      </c>
      <c r="G53" s="21">
        <v>160000</v>
      </c>
      <c r="H53" s="21"/>
      <c r="I53" s="21"/>
      <c r="J53" s="21"/>
      <c r="K53" s="21"/>
      <c r="L53" s="24"/>
      <c r="M53" s="5" t="s">
        <v>136</v>
      </c>
      <c r="N53" s="23" t="s">
        <v>17</v>
      </c>
    </row>
    <row r="54" spans="1:14" ht="13.5" customHeight="1" thickTop="1" thickBot="1" x14ac:dyDescent="0.4">
      <c r="A54" s="14">
        <v>45596</v>
      </c>
      <c r="B54" s="15">
        <v>216000</v>
      </c>
      <c r="C54" s="16">
        <f>151200*3.1122</f>
        <v>470564.64</v>
      </c>
      <c r="D54" s="17" t="s">
        <v>18</v>
      </c>
      <c r="E54" s="18" t="s">
        <v>137</v>
      </c>
      <c r="F54" s="19">
        <v>45593</v>
      </c>
      <c r="G54" s="21">
        <v>216000</v>
      </c>
      <c r="H54" s="21"/>
      <c r="I54" s="21"/>
      <c r="J54" s="21"/>
      <c r="K54" s="21"/>
      <c r="L54" s="24"/>
      <c r="M54" s="5" t="s">
        <v>138</v>
      </c>
      <c r="N54" s="23" t="s">
        <v>17</v>
      </c>
    </row>
    <row r="55" spans="1:14" ht="13.5" customHeight="1" thickTop="1" thickBot="1" x14ac:dyDescent="0.4">
      <c r="A55" s="14">
        <v>45611</v>
      </c>
      <c r="B55" s="15">
        <v>10000</v>
      </c>
      <c r="C55" s="16">
        <f>13150*2.25435</f>
        <v>29644.702499999999</v>
      </c>
      <c r="D55" s="17" t="s">
        <v>27</v>
      </c>
      <c r="E55" s="18" t="s">
        <v>139</v>
      </c>
      <c r="F55" s="19">
        <v>45602</v>
      </c>
      <c r="G55" s="21">
        <v>10000</v>
      </c>
      <c r="H55" s="21"/>
      <c r="I55" s="21"/>
      <c r="J55" s="21"/>
      <c r="K55" s="21"/>
      <c r="L55" s="24"/>
      <c r="M55" s="5" t="s">
        <v>140</v>
      </c>
      <c r="N55" s="23" t="s">
        <v>30</v>
      </c>
    </row>
    <row r="56" spans="1:14" ht="13.5" customHeight="1" thickTop="1" thickBot="1" x14ac:dyDescent="0.4">
      <c r="A56" s="14">
        <v>45618</v>
      </c>
      <c r="B56" s="15">
        <v>24000</v>
      </c>
      <c r="C56" s="16">
        <f>17040*3.34465</f>
        <v>56992.836000000003</v>
      </c>
      <c r="D56" s="17" t="s">
        <v>88</v>
      </c>
      <c r="E56" s="18" t="s">
        <v>141</v>
      </c>
      <c r="F56" s="19">
        <v>45617</v>
      </c>
      <c r="G56" s="21">
        <v>24000</v>
      </c>
      <c r="H56" s="21"/>
      <c r="I56" s="21"/>
      <c r="J56" s="21"/>
      <c r="K56" s="21"/>
      <c r="L56" s="24"/>
      <c r="M56" s="5" t="s">
        <v>142</v>
      </c>
      <c r="N56" s="23" t="s">
        <v>90</v>
      </c>
    </row>
    <row r="57" spans="1:14" ht="13.5" customHeight="1" thickTop="1" thickBot="1" x14ac:dyDescent="0.4">
      <c r="A57" s="14">
        <v>45625</v>
      </c>
      <c r="B57" s="15">
        <v>22500</v>
      </c>
      <c r="C57" s="16">
        <f>67500*3.1787</f>
        <v>214562.25</v>
      </c>
      <c r="D57" s="17" t="s">
        <v>18</v>
      </c>
      <c r="E57" s="18" t="s">
        <v>143</v>
      </c>
      <c r="F57" s="19">
        <v>45587</v>
      </c>
      <c r="G57" s="21"/>
      <c r="H57" s="21"/>
      <c r="I57" s="21"/>
      <c r="J57" s="21"/>
      <c r="K57" s="21"/>
      <c r="L57" s="24">
        <v>22500</v>
      </c>
      <c r="M57" s="5" t="s">
        <v>144</v>
      </c>
      <c r="N57" s="23" t="s">
        <v>17</v>
      </c>
    </row>
    <row r="58" spans="1:14" ht="13.5" customHeight="1" thickTop="1" thickBot="1" x14ac:dyDescent="0.4">
      <c r="A58" s="14">
        <v>45625</v>
      </c>
      <c r="B58" s="15">
        <v>240000</v>
      </c>
      <c r="C58" s="16">
        <f>168000*3.1787</f>
        <v>534021.6</v>
      </c>
      <c r="D58" s="17" t="s">
        <v>18</v>
      </c>
      <c r="E58" s="18" t="s">
        <v>145</v>
      </c>
      <c r="F58" s="19">
        <v>45587</v>
      </c>
      <c r="G58" s="21">
        <v>240000</v>
      </c>
      <c r="H58" s="21"/>
      <c r="I58" s="21"/>
      <c r="J58" s="21"/>
      <c r="K58" s="21"/>
      <c r="L58" s="24"/>
      <c r="M58" s="5" t="s">
        <v>146</v>
      </c>
      <c r="N58" s="23" t="s">
        <v>17</v>
      </c>
    </row>
    <row r="59" spans="1:14" ht="13.5" customHeight="1" thickTop="1" thickBot="1" x14ac:dyDescent="0.4">
      <c r="A59" s="14">
        <v>45638</v>
      </c>
      <c r="B59" s="15">
        <v>160000</v>
      </c>
      <c r="C59" s="16">
        <f>108000*3.1692</f>
        <v>342273.6</v>
      </c>
      <c r="D59" s="17" t="s">
        <v>147</v>
      </c>
      <c r="E59" s="18" t="s">
        <v>148</v>
      </c>
      <c r="F59" s="19">
        <v>45575</v>
      </c>
      <c r="G59" s="21">
        <v>160000</v>
      </c>
      <c r="H59" s="21"/>
      <c r="I59" s="21"/>
      <c r="J59" s="21"/>
      <c r="K59" s="21"/>
      <c r="L59" s="24"/>
      <c r="M59" s="5" t="s">
        <v>149</v>
      </c>
      <c r="N59" s="23" t="s">
        <v>17</v>
      </c>
    </row>
    <row r="60" spans="1:14" ht="13.5" customHeight="1" thickTop="1" thickBot="1" x14ac:dyDescent="0.4">
      <c r="A60" s="14">
        <v>45639</v>
      </c>
      <c r="B60" s="15">
        <v>24900</v>
      </c>
      <c r="C60" s="16">
        <f>27174*2.2334</f>
        <v>60690.411599999999</v>
      </c>
      <c r="D60" s="17" t="s">
        <v>150</v>
      </c>
      <c r="E60" s="18" t="s">
        <v>151</v>
      </c>
      <c r="F60" s="19">
        <v>45618</v>
      </c>
      <c r="G60" s="21">
        <v>24900</v>
      </c>
      <c r="H60" s="21"/>
      <c r="I60" s="21"/>
      <c r="J60" s="21"/>
      <c r="K60" s="21"/>
      <c r="L60" s="24"/>
      <c r="M60" s="5" t="s">
        <v>152</v>
      </c>
      <c r="N60" s="23" t="s">
        <v>30</v>
      </c>
    </row>
    <row r="61" spans="1:14" ht="13.5" customHeight="1" thickTop="1" thickBot="1" x14ac:dyDescent="0.4">
      <c r="A61" s="14">
        <v>45644</v>
      </c>
      <c r="B61" s="15">
        <v>5000</v>
      </c>
      <c r="C61" s="16">
        <v>11250</v>
      </c>
      <c r="D61" s="17" t="s">
        <v>153</v>
      </c>
      <c r="E61" s="18" t="s">
        <v>154</v>
      </c>
      <c r="F61" s="19">
        <v>45618</v>
      </c>
      <c r="G61" s="21">
        <v>4000</v>
      </c>
      <c r="H61" s="21">
        <v>1000</v>
      </c>
      <c r="I61" s="21"/>
      <c r="J61" s="21"/>
      <c r="K61" s="21"/>
      <c r="L61" s="24"/>
      <c r="M61" s="5" t="s">
        <v>155</v>
      </c>
      <c r="N61" s="23" t="s">
        <v>156</v>
      </c>
    </row>
    <row r="62" spans="1:14" ht="13.5" customHeight="1" thickTop="1" thickBot="1" x14ac:dyDescent="0.4">
      <c r="A62" s="14">
        <v>45646</v>
      </c>
      <c r="B62" s="15">
        <v>20000</v>
      </c>
      <c r="C62" s="16">
        <f>13000*3.17185</f>
        <v>41234.050000000003</v>
      </c>
      <c r="D62" s="17" t="s">
        <v>157</v>
      </c>
      <c r="E62" s="18" t="s">
        <v>158</v>
      </c>
      <c r="F62" s="19">
        <v>45609</v>
      </c>
      <c r="G62" s="21">
        <v>20000</v>
      </c>
      <c r="H62" s="21"/>
      <c r="I62" s="21"/>
      <c r="J62" s="21"/>
      <c r="K62" s="21"/>
      <c r="L62" s="24"/>
      <c r="M62" s="5" t="s">
        <v>159</v>
      </c>
      <c r="N62" s="23" t="s">
        <v>17</v>
      </c>
    </row>
    <row r="63" spans="1:14" ht="13.5" customHeight="1" thickTop="1" thickBot="1" x14ac:dyDescent="0.4">
      <c r="A63" s="14">
        <v>45646</v>
      </c>
      <c r="B63" s="15">
        <v>2000</v>
      </c>
      <c r="C63" s="16">
        <f>1480*3.331</f>
        <v>4929.88</v>
      </c>
      <c r="D63" s="17" t="s">
        <v>160</v>
      </c>
      <c r="E63" s="18" t="s">
        <v>161</v>
      </c>
      <c r="F63" s="19">
        <v>45644</v>
      </c>
      <c r="G63" s="21">
        <v>2000</v>
      </c>
      <c r="H63" s="21"/>
      <c r="I63" s="21"/>
      <c r="J63" s="21"/>
      <c r="K63" s="21"/>
      <c r="L63" s="24"/>
      <c r="M63" s="5" t="s">
        <v>162</v>
      </c>
      <c r="N63" s="23" t="s">
        <v>90</v>
      </c>
    </row>
    <row r="64" spans="1:14" ht="13.5" customHeight="1" thickTop="1" thickBot="1" x14ac:dyDescent="0.4">
      <c r="A64" s="14">
        <v>45650</v>
      </c>
      <c r="B64" s="15">
        <v>107500</v>
      </c>
      <c r="C64" s="16">
        <f>86000*3.20055</f>
        <v>275247.3</v>
      </c>
      <c r="D64" s="17" t="s">
        <v>163</v>
      </c>
      <c r="E64" s="18" t="s">
        <v>164</v>
      </c>
      <c r="F64" s="19">
        <v>45649</v>
      </c>
      <c r="G64" s="21"/>
      <c r="H64" s="21"/>
      <c r="I64" s="21">
        <f>B64-J64</f>
        <v>52500</v>
      </c>
      <c r="J64" s="21">
        <v>55000</v>
      </c>
      <c r="K64" s="21"/>
      <c r="L64" s="24"/>
      <c r="M64" s="5" t="s">
        <v>165</v>
      </c>
      <c r="N64" s="23" t="s">
        <v>17</v>
      </c>
    </row>
    <row r="65" spans="1:14" ht="13.5" customHeight="1" thickTop="1" thickBot="1" x14ac:dyDescent="0.4">
      <c r="A65" s="14">
        <v>45653</v>
      </c>
      <c r="B65" s="15">
        <v>4000</v>
      </c>
      <c r="C65" s="16">
        <f>2960*3.3247</f>
        <v>9841.1119999999992</v>
      </c>
      <c r="D65" s="17" t="s">
        <v>160</v>
      </c>
      <c r="E65" s="18" t="s">
        <v>166</v>
      </c>
      <c r="F65" s="19">
        <v>45650</v>
      </c>
      <c r="G65" s="21">
        <v>4000</v>
      </c>
      <c r="H65" s="21"/>
      <c r="I65" s="21"/>
      <c r="J65" s="21"/>
      <c r="K65" s="21"/>
      <c r="L65" s="24"/>
      <c r="M65" s="6" t="s">
        <v>167</v>
      </c>
      <c r="N65" s="25" t="s">
        <v>90</v>
      </c>
    </row>
    <row r="66" spans="1:14" ht="15.5" thickTop="1" thickBot="1" x14ac:dyDescent="0.4">
      <c r="A66" s="26"/>
      <c r="B66" s="27">
        <f>SUM(B2:B65)</f>
        <v>3980065</v>
      </c>
      <c r="C66" s="27">
        <f>SUM(C2:C65)</f>
        <v>10656378.253960002</v>
      </c>
      <c r="D66" s="28"/>
      <c r="E66" s="29"/>
      <c r="F66" s="30"/>
      <c r="G66" s="27">
        <f t="shared" ref="G66:L66" si="0">SUM(G2:G65)</f>
        <v>3249350</v>
      </c>
      <c r="H66" s="27">
        <f t="shared" si="0"/>
        <v>114600</v>
      </c>
      <c r="I66" s="27">
        <f t="shared" si="0"/>
        <v>240700</v>
      </c>
      <c r="J66" s="27">
        <f t="shared" si="0"/>
        <v>136405</v>
      </c>
      <c r="K66" s="27">
        <f t="shared" si="0"/>
        <v>0</v>
      </c>
      <c r="L66" s="27">
        <f t="shared" si="0"/>
        <v>239010</v>
      </c>
      <c r="M66" s="31"/>
      <c r="N66" s="32"/>
    </row>
  </sheetData>
  <mergeCells count="2">
    <mergeCell ref="D66:F66"/>
    <mergeCell ref="M66:N6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Khouaja</dc:creator>
  <cp:lastModifiedBy>Rihab Khouaja</cp:lastModifiedBy>
  <dcterms:created xsi:type="dcterms:W3CDTF">2015-06-05T18:19:34Z</dcterms:created>
  <dcterms:modified xsi:type="dcterms:W3CDTF">2025-01-14T21:01:26Z</dcterms:modified>
</cp:coreProperties>
</file>