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oseblanchetn-my.sharepoint.com/personal/rihab_khouaja_rose-blanche_com/Documents/Bureau/FORMATION TB/GESTION DES DONNEES/GESTION DE VENTES/"/>
    </mc:Choice>
  </mc:AlternateContent>
  <xr:revisionPtr revIDLastSave="44" documentId="13_ncr:1_{E40029FE-9CB0-41FC-80A2-FADD9D9B75BE}" xr6:coauthVersionLast="47" xr6:coauthVersionMax="47" xr10:uidLastSave="{41094BFE-6DB2-4827-8959-7B3D1809DCFB}"/>
  <bookViews>
    <workbookView xWindow="-110" yWindow="-110" windowWidth="19420" windowHeight="10420" activeTab="8" xr2:uid="{00000000-000D-0000-FFFF-FFFF00000000}"/>
  </bookViews>
  <sheets>
    <sheet name="ACCEUIL" sheetId="1" r:id="rId1"/>
    <sheet name="CLIENT" sheetId="19" state="hidden" r:id="rId2"/>
    <sheet name="MOIS" sheetId="17" r:id="rId3"/>
    <sheet name="ANNEE" sheetId="16" state="hidden" r:id="rId4"/>
    <sheet name="DESTINATION" sheetId="18" r:id="rId5"/>
    <sheet name="SUIVI PAR AN" sheetId="9" r:id="rId6"/>
    <sheet name="SUIVI PAR MOIS" sheetId="3" r:id="rId7"/>
    <sheet name="SUIVI PAR FAMILLE" sheetId="7" state="hidden" r:id="rId8"/>
    <sheet name="SUIVI PAR DESTINATION" sheetId="20" r:id="rId9"/>
    <sheet name="SUIVI PAR CLIENT" sheetId="5" r:id="rId10"/>
  </sheets>
  <externalReferences>
    <externalReference r:id="rId11"/>
  </externalReferences>
  <calcPr calcId="191029"/>
  <pivotCaches>
    <pivotCache cacheId="2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C6" i="9"/>
  <c r="D13" i="9" s="1"/>
  <c r="A3" i="1"/>
  <c r="G20" i="20"/>
  <c r="S10" i="1" s="1"/>
  <c r="F20" i="20"/>
  <c r="D19" i="5"/>
  <c r="E19" i="5" s="1"/>
  <c r="N10" i="1" s="1"/>
  <c r="F11" i="5"/>
  <c r="E11" i="5"/>
  <c r="D11" i="5"/>
  <c r="C11" i="5"/>
  <c r="B11" i="5"/>
  <c r="A11" i="5"/>
  <c r="F11" i="20"/>
  <c r="E11" i="20"/>
  <c r="D11" i="20"/>
  <c r="C11" i="20"/>
  <c r="A11" i="20"/>
  <c r="B11" i="20"/>
  <c r="F9" i="9"/>
  <c r="C11" i="3" l="1"/>
  <c r="B11" i="3"/>
  <c r="D11" i="9"/>
  <c r="D12" i="9"/>
  <c r="D10" i="9"/>
  <c r="F10" i="1" s="1"/>
  <c r="D14" i="9"/>
  <c r="D9" i="9"/>
  <c r="B10" i="1" s="1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5" i="19"/>
  <c r="A6" i="19"/>
  <c r="A7" i="19"/>
  <c r="A8" i="19"/>
  <c r="A9" i="19"/>
  <c r="A4" i="19"/>
  <c r="G9" i="9" l="1"/>
  <c r="H9" i="9" s="1"/>
  <c r="J10" i="1" s="1"/>
  <c r="E11" i="3"/>
  <c r="G11" i="3" l="1"/>
  <c r="F11" i="3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Rihab Khouaja</author>
  </authors>
  <commentList>
    <comment ref="N10" authorId="0" shapeId="0" xr:uid="{7B65E77A-A79E-45D7-B6ED-2A4FE6441671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A changer l'annee chaque an ds la feuille Suivi client "Analyse top client</t>
        </r>
      </text>
    </comment>
    <comment ref="S10" authorId="0" shapeId="0" xr:uid="{6DC16B9A-16CA-4609-A68A-E45EB82875C4}">
      <text>
        <r>
          <rPr>
            <b/>
            <sz val="9"/>
            <color indexed="81"/>
            <rFont val="Tahoma"/>
            <family val="2"/>
          </rPr>
          <t>Rihab Khouaja:</t>
        </r>
        <r>
          <rPr>
            <sz val="9"/>
            <color indexed="81"/>
            <rFont val="Tahoma"/>
            <family val="2"/>
          </rPr>
          <t xml:space="preserve">
A changer l'annee chaque an ds la feuille Suivi destination "Analyse top destination</t>
        </r>
      </text>
    </comment>
  </commentList>
</comments>
</file>

<file path=xl/sharedStrings.xml><?xml version="1.0" encoding="utf-8"?>
<sst xmlns="http://schemas.openxmlformats.org/spreadsheetml/2006/main" count="237" uniqueCount="165">
  <si>
    <t>ANNEE</t>
  </si>
  <si>
    <t>MOIS</t>
  </si>
  <si>
    <t>JUIN</t>
  </si>
  <si>
    <t>TOTAL CA</t>
  </si>
  <si>
    <t>QTE CC</t>
  </si>
  <si>
    <t>QTE PC</t>
  </si>
  <si>
    <t>QTE PL</t>
  </si>
  <si>
    <t>QTE PS</t>
  </si>
  <si>
    <t>DESTINATION</t>
  </si>
  <si>
    <t>Allemagne</t>
  </si>
  <si>
    <t>Angleterre</t>
  </si>
  <si>
    <t>Arabie saoudite</t>
  </si>
  <si>
    <t>Belarus</t>
  </si>
  <si>
    <t>Belgique</t>
  </si>
  <si>
    <t>Benin</t>
  </si>
  <si>
    <t>Burkina Faso</t>
  </si>
  <si>
    <t>Cameroun</t>
  </si>
  <si>
    <t>Canada</t>
  </si>
  <si>
    <t>Cap Vert</t>
  </si>
  <si>
    <t>Congo</t>
  </si>
  <si>
    <t>Egypte</t>
  </si>
  <si>
    <t>France</t>
  </si>
  <si>
    <t>Gabon</t>
  </si>
  <si>
    <t>Gambie</t>
  </si>
  <si>
    <t>Guinee</t>
  </si>
  <si>
    <t>Italie</t>
  </si>
  <si>
    <t>Jordanie</t>
  </si>
  <si>
    <t>Kenya</t>
  </si>
  <si>
    <t>Liban</t>
  </si>
  <si>
    <t>Liberia</t>
  </si>
  <si>
    <t>Libye</t>
  </si>
  <si>
    <t>Madagascar</t>
  </si>
  <si>
    <t>Maroc</t>
  </si>
  <si>
    <t>Mauritanie</t>
  </si>
  <si>
    <t>Mayotte</t>
  </si>
  <si>
    <t>Niger</t>
  </si>
  <si>
    <t>Pologne</t>
  </si>
  <si>
    <t>Qatar</t>
  </si>
  <si>
    <t>Romanie</t>
  </si>
  <si>
    <t>Russie</t>
  </si>
  <si>
    <t>Senegal</t>
  </si>
  <si>
    <t>Sierra Leone</t>
  </si>
  <si>
    <t>Suisse</t>
  </si>
  <si>
    <t>Tchad</t>
  </si>
  <si>
    <t>Togo</t>
  </si>
  <si>
    <t>Ukraine</t>
  </si>
  <si>
    <t>USA</t>
  </si>
  <si>
    <t>Sudan</t>
  </si>
  <si>
    <t>Lithuanie</t>
  </si>
  <si>
    <t>Brazil</t>
  </si>
  <si>
    <t>Oman</t>
  </si>
  <si>
    <t>Somalie</t>
  </si>
  <si>
    <t>Dubai</t>
  </si>
  <si>
    <t>TOTAL QTE PAR AN</t>
  </si>
  <si>
    <t>CLIENTS</t>
  </si>
  <si>
    <t>TOTAL CA/MOIS</t>
  </si>
  <si>
    <t>TOTAL QTE PAR MOIS</t>
  </si>
  <si>
    <t>Destination</t>
  </si>
  <si>
    <t>TOTAL QTE ANNEE/DEST</t>
  </si>
  <si>
    <t>Mois</t>
  </si>
  <si>
    <t>Annne</t>
  </si>
  <si>
    <t>ANGSTREM TRADING</t>
  </si>
  <si>
    <t xml:space="preserve">TOTAL QTE </t>
  </si>
  <si>
    <t>CLIENT</t>
  </si>
  <si>
    <t>Étiquettes de lignes</t>
  </si>
  <si>
    <t>Côte D'ivore</t>
  </si>
  <si>
    <t>Guinée Bissau</t>
  </si>
  <si>
    <t>KSA</t>
  </si>
  <si>
    <t>Marco</t>
  </si>
  <si>
    <t>New Zealand</t>
  </si>
  <si>
    <t xml:space="preserve">New Zealand </t>
  </si>
  <si>
    <t>OMAN</t>
  </si>
  <si>
    <t>UK</t>
  </si>
  <si>
    <t xml:space="preserve">UK </t>
  </si>
  <si>
    <t>#N/A</t>
  </si>
  <si>
    <t>Total général</t>
  </si>
  <si>
    <t>ARCADIA</t>
  </si>
  <si>
    <t>ABOURA FOODS</t>
  </si>
  <si>
    <t>Somme de QTE GLOBALE KG</t>
  </si>
  <si>
    <t>Somme de CA TND</t>
  </si>
  <si>
    <t>Annee</t>
  </si>
  <si>
    <t>ACS DISTRIBUTION</t>
  </si>
  <si>
    <t>AL SAHL MOUTAQADEM</t>
  </si>
  <si>
    <t>BAH MAMADOU SALIOU</t>
  </si>
  <si>
    <t>DAVIS TRADING CO LTD</t>
  </si>
  <si>
    <t>E.A.S.B. NAFA</t>
  </si>
  <si>
    <t>ETS ELEMINE</t>
  </si>
  <si>
    <t>ETS KASSO IMPORT EXPORT</t>
  </si>
  <si>
    <t>FONTANA SAS</t>
  </si>
  <si>
    <t>FOODMED</t>
  </si>
  <si>
    <t>GOLDEN PEARL</t>
  </si>
  <si>
    <t>GREEN WORLD FOOD EXPRESS</t>
  </si>
  <si>
    <t>HK ENTREPRISE</t>
  </si>
  <si>
    <t>JP BEEMSTERBOER BV</t>
  </si>
  <si>
    <t>LAMP FALL IMP EXP - LAFFIMEX</t>
  </si>
  <si>
    <t>MAMUDOU BAH T/A TEDOUGNAL FARM</t>
  </si>
  <si>
    <t>MARCOM INTERN</t>
  </si>
  <si>
    <t>MATMATA TRADING</t>
  </si>
  <si>
    <t>MESBAH DAHDAH</t>
  </si>
  <si>
    <t>NOUI AMADJRASS</t>
  </si>
  <si>
    <t>PUNIC INTERNATINAL TRADE</t>
  </si>
  <si>
    <t xml:space="preserve">RAMAS TRADING </t>
  </si>
  <si>
    <t>RIVEXIA</t>
  </si>
  <si>
    <t>RNK DISTRIBUTION</t>
  </si>
  <si>
    <t>SAFA FOOD</t>
  </si>
  <si>
    <t>SAHEL INTERNATIONAL TRADE</t>
  </si>
  <si>
    <t>SAWABA - GUINEE</t>
  </si>
  <si>
    <t>SCCI</t>
  </si>
  <si>
    <t>SEYAL TCHAD SA</t>
  </si>
  <si>
    <t>SOCIETE CHEMA</t>
  </si>
  <si>
    <t>SODIC</t>
  </si>
  <si>
    <t>SODIFRAM SAS</t>
  </si>
  <si>
    <t>STE AL AKIL</t>
  </si>
  <si>
    <t>STE AL MAJMOUA MOTTAHIDA</t>
  </si>
  <si>
    <t>STE B.T.C TRADING</t>
  </si>
  <si>
    <t>STE BISO NA BISO</t>
  </si>
  <si>
    <t>STE DE COMMERCE INTERNATIONAL</t>
  </si>
  <si>
    <t>STE MIDCOM INTERNATIONAL</t>
  </si>
  <si>
    <t>STE OMEGA TRADING</t>
  </si>
  <si>
    <t>STE WAEL</t>
  </si>
  <si>
    <t>STE WAFA LIBYE</t>
  </si>
  <si>
    <t>TUNISIAN AFRICAN BUSINESS</t>
  </si>
  <si>
    <t>ANALYSE PAR MOIS</t>
  </si>
  <si>
    <t>ADVENS France</t>
  </si>
  <si>
    <t>TIMBI MADINA</t>
  </si>
  <si>
    <t>Ref</t>
  </si>
  <si>
    <t>Des</t>
  </si>
  <si>
    <t>Chif</t>
  </si>
  <si>
    <t xml:space="preserve">TOP ARTICLE </t>
  </si>
  <si>
    <t>QTE TOP ARTICLE PAR AN</t>
  </si>
  <si>
    <t>COUSCOUS</t>
  </si>
  <si>
    <t>PATES COURTES</t>
  </si>
  <si>
    <t>PATES LONGUES</t>
  </si>
  <si>
    <t>PATES SPECIALES</t>
  </si>
  <si>
    <t>ANALYSE TOP CLIENT</t>
  </si>
  <si>
    <t>QTE TOP CLIENT</t>
  </si>
  <si>
    <t>TOP CLIENT</t>
  </si>
  <si>
    <t>ANALYSE TOP DESTINATION</t>
  </si>
  <si>
    <t>JANVIER</t>
  </si>
  <si>
    <t>FÉVRIER</t>
  </si>
  <si>
    <t>MARS</t>
  </si>
  <si>
    <t>AVRIL</t>
  </si>
  <si>
    <t>MAI</t>
  </si>
  <si>
    <t>JUILLET</t>
  </si>
  <si>
    <t>AOÛT</t>
  </si>
  <si>
    <t>SEPTEMBRE</t>
  </si>
  <si>
    <t>OCTOBRE</t>
  </si>
  <si>
    <t>NOVEMBRE</t>
  </si>
  <si>
    <t>DÉCEMBRE</t>
  </si>
  <si>
    <t xml:space="preserve">MOIS </t>
  </si>
  <si>
    <t>REF MOIS</t>
  </si>
  <si>
    <t>Angola</t>
  </si>
  <si>
    <t>Australie</t>
  </si>
  <si>
    <t>Bahrain</t>
  </si>
  <si>
    <t>Costa Rica</t>
  </si>
  <si>
    <t>Djibouti</t>
  </si>
  <si>
    <t>Ghana</t>
  </si>
  <si>
    <t>Guinée</t>
  </si>
  <si>
    <t>Guinée Equatoriale</t>
  </si>
  <si>
    <t>Iles Maurice</t>
  </si>
  <si>
    <t xml:space="preserve">Japon </t>
  </si>
  <si>
    <t>La Reunion</t>
  </si>
  <si>
    <t xml:space="preserve">Niger </t>
  </si>
  <si>
    <t>République Dominicaine</t>
  </si>
  <si>
    <t>Tcheque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</si>
</sst>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43" fontId="0" fillId="0" borderId="1" xfId="1" applyFont="1" applyBorder="1"/>
    <xf numFmtId="1" fontId="0" fillId="0" borderId="0" xfId="0" applyNumberFormat="1"/>
    <xf numFmtId="43" fontId="0" fillId="0" borderId="0" xfId="1" applyFont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vertical="center"/>
    </xf>
    <xf numFmtId="0" fontId="0" fillId="0" borderId="0" xfId="0" pivotButton="1"/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/>
    <xf numFmtId="164" fontId="0" fillId="0" borderId="0" xfId="1" applyNumberFormat="1" applyFont="1"/>
    <xf numFmtId="0" fontId="4" fillId="0" borderId="0" xfId="0" applyFont="1" applyAlignment="1">
      <alignment horizontal="center"/>
    </xf>
    <xf numFmtId="0" fontId="0" fillId="8" borderId="0" xfId="0" applyFill="1"/>
    <xf numFmtId="0" fontId="7" fillId="3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43" fontId="0" fillId="0" borderId="1" xfId="0" applyNumberFormat="1" applyBorder="1"/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0" fontId="0" fillId="10" borderId="0" xfId="0" applyFill="1"/>
    <xf numFmtId="0" fontId="4" fillId="0" borderId="3" xfId="0" applyFont="1" applyBorder="1" applyAlignment="1">
      <alignment horizontal="center"/>
    </xf>
    <xf numFmtId="0" fontId="4" fillId="1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9" borderId="0" xfId="0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43" fontId="10" fillId="12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43" fontId="10" fillId="9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7" fillId="10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A61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'SUIVI PAR MOIS'!$D$10:$G$10</c:f>
              <c:strCache>
                <c:ptCount val="4"/>
                <c:pt idx="0">
                  <c:v>QTE CC</c:v>
                </c:pt>
                <c:pt idx="1">
                  <c:v>QTE PC</c:v>
                </c:pt>
                <c:pt idx="2">
                  <c:v>QTE PL</c:v>
                </c:pt>
                <c:pt idx="3">
                  <c:v>QTE PS</c:v>
                </c:pt>
              </c:strCache>
            </c:strRef>
          </c:cat>
          <c:val>
            <c:numRef>
              <c:f>'SUIVI PAR MOIS'!$D$11:$G$11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4277-AD24-C38212D3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3339584"/>
        <c:axId val="1563337504"/>
      </c:barChart>
      <c:catAx>
        <c:axId val="1563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337504"/>
        <c:crosses val="autoZero"/>
        <c:auto val="1"/>
        <c:lblAlgn val="ctr"/>
        <c:lblOffset val="100"/>
        <c:noMultiLvlLbl val="0"/>
      </c:catAx>
      <c:valAx>
        <c:axId val="1563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UIVI PAR CLIENT'!A1"/><Relationship Id="rId2" Type="http://schemas.openxmlformats.org/officeDocument/2006/relationships/hyperlink" Target="#'SUIVI PAR DESTINATION'!A1"/><Relationship Id="rId1" Type="http://schemas.openxmlformats.org/officeDocument/2006/relationships/hyperlink" Target="#'SUIVI PAR AN'!A1"/><Relationship Id="rId6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#'SUIVI PAR MOI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CCEUIL!A1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hyperlink" Target="#ACCEUIL!A1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svg"/><Relationship Id="rId2" Type="http://schemas.openxmlformats.org/officeDocument/2006/relationships/image" Target="../media/image10.png"/><Relationship Id="rId1" Type="http://schemas.openxmlformats.org/officeDocument/2006/relationships/hyperlink" Target="#ACCEUIL!A1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CCEUIL!A1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svg"/><Relationship Id="rId2" Type="http://schemas.openxmlformats.org/officeDocument/2006/relationships/image" Target="../media/image6.png"/><Relationship Id="rId1" Type="http://schemas.openxmlformats.org/officeDocument/2006/relationships/hyperlink" Target="#ACCEUI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95250</xdr:rowOff>
    </xdr:from>
    <xdr:to>
      <xdr:col>15</xdr:col>
      <xdr:colOff>584200</xdr:colOff>
      <xdr:row>3</xdr:row>
      <xdr:rowOff>88900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DFA9E6D-C7B1-4742-8DB4-1EA52EEFBA10}"/>
            </a:ext>
          </a:extLst>
        </xdr:cNvPr>
        <xdr:cNvSpPr txBox="1"/>
      </xdr:nvSpPr>
      <xdr:spPr>
        <a:xfrm>
          <a:off x="1803400" y="95250"/>
          <a:ext cx="7924800" cy="5461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800" b="1">
              <a:solidFill>
                <a:srgbClr val="FF0000"/>
              </a:solidFill>
            </a:rPr>
            <a:t>TABLEAU DE BORD</a:t>
          </a:r>
          <a:r>
            <a:rPr lang="fr-FR" sz="2800" b="1" baseline="0">
              <a:solidFill>
                <a:srgbClr val="FF0000"/>
              </a:solidFill>
            </a:rPr>
            <a:t> VENTES 2024 PATES WARDA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41629</xdr:colOff>
      <xdr:row>4</xdr:row>
      <xdr:rowOff>101600</xdr:rowOff>
    </xdr:from>
    <xdr:to>
      <xdr:col>6</xdr:col>
      <xdr:colOff>333729</xdr:colOff>
      <xdr:row>6</xdr:row>
      <xdr:rowOff>50800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D8C8B-A7C7-4F55-A2E0-6CC14E9AEBBE}"/>
            </a:ext>
          </a:extLst>
        </xdr:cNvPr>
        <xdr:cNvSpPr/>
      </xdr:nvSpPr>
      <xdr:spPr>
        <a:xfrm>
          <a:off x="2468740" y="835378"/>
          <a:ext cx="1505656" cy="316089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SUIVI DE</a:t>
          </a:r>
          <a:r>
            <a:rPr lang="fr-FR" sz="1000" baseline="0"/>
            <a:t> VENTE PAR </a:t>
          </a:r>
          <a:r>
            <a:rPr lang="fr-FR" sz="1100" baseline="0"/>
            <a:t>AN</a:t>
          </a:r>
          <a:endParaRPr lang="fr-FR" sz="1100"/>
        </a:p>
      </xdr:txBody>
    </xdr:sp>
    <xdr:clientData/>
  </xdr:twoCellAnchor>
  <xdr:twoCellAnchor>
    <xdr:from>
      <xdr:col>12</xdr:col>
      <xdr:colOff>54329</xdr:colOff>
      <xdr:row>4</xdr:row>
      <xdr:rowOff>101600</xdr:rowOff>
    </xdr:from>
    <xdr:to>
      <xdr:col>14</xdr:col>
      <xdr:colOff>346429</xdr:colOff>
      <xdr:row>6</xdr:row>
      <xdr:rowOff>50800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440776-D157-41DD-B352-52F1756ECBA5}"/>
            </a:ext>
          </a:extLst>
        </xdr:cNvPr>
        <xdr:cNvSpPr/>
      </xdr:nvSpPr>
      <xdr:spPr>
        <a:xfrm>
          <a:off x="7335662" y="835378"/>
          <a:ext cx="1505656" cy="316089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SUIVI PAR DESTINATION</a:t>
          </a:r>
        </a:p>
      </xdr:txBody>
    </xdr:sp>
    <xdr:clientData/>
  </xdr:twoCellAnchor>
  <xdr:twoCellAnchor>
    <xdr:from>
      <xdr:col>9</xdr:col>
      <xdr:colOff>244829</xdr:colOff>
      <xdr:row>4</xdr:row>
      <xdr:rowOff>95250</xdr:rowOff>
    </xdr:from>
    <xdr:to>
      <xdr:col>11</xdr:col>
      <xdr:colOff>536928</xdr:colOff>
      <xdr:row>6</xdr:row>
      <xdr:rowOff>44450</xdr:rowOff>
    </xdr:to>
    <xdr:sp macro="" textlink="">
      <xdr:nvSpPr>
        <xdr:cNvPr id="7" name="Rectangle : coins arrondi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C6F175-1D6C-4496-A35F-25B03F4BFECD}"/>
            </a:ext>
          </a:extLst>
        </xdr:cNvPr>
        <xdr:cNvSpPr/>
      </xdr:nvSpPr>
      <xdr:spPr>
        <a:xfrm>
          <a:off x="5705829" y="829028"/>
          <a:ext cx="1505655" cy="316089"/>
        </a:xfrm>
        <a:prstGeom prst="roundRect">
          <a:avLst/>
        </a:prstGeom>
        <a:solidFill>
          <a:srgbClr val="A6125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SUIVI PAR CLIENT</a:t>
          </a:r>
        </a:p>
      </xdr:txBody>
    </xdr:sp>
    <xdr:clientData/>
  </xdr:twoCellAnchor>
  <xdr:twoCellAnchor>
    <xdr:from>
      <xdr:col>6</xdr:col>
      <xdr:colOff>435329</xdr:colOff>
      <xdr:row>4</xdr:row>
      <xdr:rowOff>95250</xdr:rowOff>
    </xdr:from>
    <xdr:to>
      <xdr:col>9</xdr:col>
      <xdr:colOff>117829</xdr:colOff>
      <xdr:row>6</xdr:row>
      <xdr:rowOff>44450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0839D4-75AF-40C9-9317-4C80FDB212CF}"/>
            </a:ext>
          </a:extLst>
        </xdr:cNvPr>
        <xdr:cNvSpPr/>
      </xdr:nvSpPr>
      <xdr:spPr>
        <a:xfrm>
          <a:off x="4075996" y="829028"/>
          <a:ext cx="1502833" cy="316089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00"/>
            <a:t>SUIVI PAR MOIS</a:t>
          </a:r>
        </a:p>
      </xdr:txBody>
    </xdr:sp>
    <xdr:clientData/>
  </xdr:twoCellAnchor>
  <xdr:twoCellAnchor>
    <xdr:from>
      <xdr:col>1</xdr:col>
      <xdr:colOff>35275</xdr:colOff>
      <xdr:row>7</xdr:row>
      <xdr:rowOff>56444</xdr:rowOff>
    </xdr:from>
    <xdr:to>
      <xdr:col>21</xdr:col>
      <xdr:colOff>68396</xdr:colOff>
      <xdr:row>8</xdr:row>
      <xdr:rowOff>141111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C2FD2B01-DDB6-49EB-A85D-19778B70F5BF}"/>
            </a:ext>
          </a:extLst>
        </xdr:cNvPr>
        <xdr:cNvGrpSpPr/>
      </xdr:nvGrpSpPr>
      <xdr:grpSpPr>
        <a:xfrm>
          <a:off x="761997" y="1361722"/>
          <a:ext cx="12203955" cy="268111"/>
          <a:chOff x="1767080" y="800334"/>
          <a:chExt cx="11559346" cy="370869"/>
        </a:xfrm>
      </xdr:grpSpPr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97C1AC3-970A-4FCD-BCCE-3243B244AE36}"/>
              </a:ext>
            </a:extLst>
          </xdr:cNvPr>
          <xdr:cNvSpPr/>
        </xdr:nvSpPr>
        <xdr:spPr>
          <a:xfrm>
            <a:off x="1767080" y="858893"/>
            <a:ext cx="1692251" cy="25717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400" b="1">
                <a:solidFill>
                  <a:schemeClr val="bg1"/>
                </a:solidFill>
              </a:rPr>
              <a:t>Chiffre d'affaire</a:t>
            </a:r>
          </a:p>
        </xdr:txBody>
      </xdr:sp>
      <xdr:sp macro="" textlink="">
        <xdr:nvSpPr>
          <xdr:cNvPr id="22" name="Rectangle : coins arrondis 21">
            <a:extLst>
              <a:ext uri="{FF2B5EF4-FFF2-40B4-BE49-F238E27FC236}">
                <a16:creationId xmlns:a16="http://schemas.microsoft.com/office/drawing/2014/main" id="{AEFDDCE2-C7D5-4442-989E-2C8383C3AA75}"/>
              </a:ext>
            </a:extLst>
          </xdr:cNvPr>
          <xdr:cNvSpPr/>
        </xdr:nvSpPr>
        <xdr:spPr>
          <a:xfrm>
            <a:off x="4032788" y="819854"/>
            <a:ext cx="1692251" cy="257175"/>
          </a:xfrm>
          <a:prstGeom prst="roundRect">
            <a:avLst/>
          </a:prstGeom>
          <a:solidFill>
            <a:schemeClr val="accent2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400" b="1"/>
              <a:t>Quantité vendues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AAC80C35-73E3-433A-A455-B4ADBBF1D963}"/>
              </a:ext>
            </a:extLst>
          </xdr:cNvPr>
          <xdr:cNvSpPr/>
        </xdr:nvSpPr>
        <xdr:spPr>
          <a:xfrm>
            <a:off x="6345409" y="829613"/>
            <a:ext cx="1692251" cy="257175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400" b="1"/>
              <a:t>TOP ARTICLE</a:t>
            </a:r>
          </a:p>
        </xdr:txBody>
      </xdr: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94133670-0266-468D-8F45-1A17900B6A4F}"/>
              </a:ext>
            </a:extLst>
          </xdr:cNvPr>
          <xdr:cNvSpPr/>
        </xdr:nvSpPr>
        <xdr:spPr>
          <a:xfrm>
            <a:off x="8617475" y="800334"/>
            <a:ext cx="2358510" cy="322068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400" b="1"/>
              <a:t>TOP CLIENT</a:t>
            </a:r>
          </a:p>
        </xdr:txBody>
      </xdr:sp>
      <xdr:sp macro="" textlink="">
        <xdr:nvSpPr>
          <xdr:cNvPr id="16" name="Rectangle : coins arrondis 15">
            <a:extLst>
              <a:ext uri="{FF2B5EF4-FFF2-40B4-BE49-F238E27FC236}">
                <a16:creationId xmlns:a16="http://schemas.microsoft.com/office/drawing/2014/main" id="{D47C03B3-67A4-4ACE-8E40-E0DCDAC0043B}"/>
              </a:ext>
            </a:extLst>
          </xdr:cNvPr>
          <xdr:cNvSpPr/>
        </xdr:nvSpPr>
        <xdr:spPr>
          <a:xfrm>
            <a:off x="11411633" y="839371"/>
            <a:ext cx="1914793" cy="331832"/>
          </a:xfrm>
          <a:prstGeom prst="round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400" b="1"/>
              <a:t>TOP DESTINATION</a:t>
            </a:r>
          </a:p>
        </xdr:txBody>
      </xdr:sp>
    </xdr:grpSp>
    <xdr:clientData/>
  </xdr:twoCellAnchor>
  <xdr:twoCellAnchor editAs="oneCell">
    <xdr:from>
      <xdr:col>0</xdr:col>
      <xdr:colOff>416276</xdr:colOff>
      <xdr:row>0</xdr:row>
      <xdr:rowOff>0</xdr:rowOff>
    </xdr:from>
    <xdr:to>
      <xdr:col>1</xdr:col>
      <xdr:colOff>85259</xdr:colOff>
      <xdr:row>1</xdr:row>
      <xdr:rowOff>165472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EC99AEBF-F6C7-4433-941F-EEDC5A6EC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76" y="0"/>
          <a:ext cx="395705" cy="348916"/>
        </a:xfrm>
        <a:prstGeom prst="rect">
          <a:avLst/>
        </a:prstGeom>
      </xdr:spPr>
    </xdr:pic>
    <xdr:clientData/>
  </xdr:twoCellAnchor>
  <xdr:twoCellAnchor>
    <xdr:from>
      <xdr:col>0</xdr:col>
      <xdr:colOff>43216</xdr:colOff>
      <xdr:row>11</xdr:row>
      <xdr:rowOff>112713</xdr:rowOff>
    </xdr:from>
    <xdr:to>
      <xdr:col>4</xdr:col>
      <xdr:colOff>289279</xdr:colOff>
      <xdr:row>22</xdr:row>
      <xdr:rowOff>134057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E3BFA0-05A3-4383-B9F3-86E16398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12700</xdr:rowOff>
    </xdr:from>
    <xdr:to>
      <xdr:col>8</xdr:col>
      <xdr:colOff>0</xdr:colOff>
      <xdr:row>2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23745D2-5808-4920-AB76-AC0200B6CB68}"/>
            </a:ext>
          </a:extLst>
        </xdr:cNvPr>
        <xdr:cNvSpPr txBox="1"/>
      </xdr:nvSpPr>
      <xdr:spPr>
        <a:xfrm>
          <a:off x="0" y="12700"/>
          <a:ext cx="5759450" cy="482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rgbClr val="FF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 b="1">
              <a:solidFill>
                <a:srgbClr val="FF0000"/>
              </a:solidFill>
            </a:rPr>
            <a:t>SUIVI PAR AN PW</a:t>
          </a:r>
        </a:p>
      </xdr:txBody>
    </xdr:sp>
    <xdr:clientData/>
  </xdr:twoCellAnchor>
  <xdr:twoCellAnchor editAs="oneCell">
    <xdr:from>
      <xdr:col>7</xdr:col>
      <xdr:colOff>228600</xdr:colOff>
      <xdr:row>0</xdr:row>
      <xdr:rowOff>0</xdr:rowOff>
    </xdr:from>
    <xdr:to>
      <xdr:col>7</xdr:col>
      <xdr:colOff>692150</xdr:colOff>
      <xdr:row>3</xdr:row>
      <xdr:rowOff>6350</xdr:rowOff>
    </xdr:to>
    <xdr:pic>
      <xdr:nvPicPr>
        <xdr:cNvPr id="3" name="Graphique 2" descr="Flèche : incurvée dans le sens des aiguilles d’une montre avec un remplissage un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7A1F5-7C20-4446-A561-51883106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10350" y="0"/>
          <a:ext cx="463550" cy="558800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260350</xdr:colOff>
      <xdr:row>4</xdr:row>
      <xdr:rowOff>152400</xdr:rowOff>
    </xdr:from>
    <xdr:to>
      <xdr:col>1</xdr:col>
      <xdr:colOff>641350</xdr:colOff>
      <xdr:row>6</xdr:row>
      <xdr:rowOff>165100</xdr:rowOff>
    </xdr:to>
    <xdr:pic>
      <xdr:nvPicPr>
        <xdr:cNvPr id="4" name="Graphique 3" descr="Liste de contrôle avec un remplissage uni">
          <a:extLst>
            <a:ext uri="{FF2B5EF4-FFF2-40B4-BE49-F238E27FC236}">
              <a16:creationId xmlns:a16="http://schemas.microsoft.com/office/drawing/2014/main" id="{96B2AA38-7ED8-414E-B39E-BD98DBB3E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60350" y="889000"/>
          <a:ext cx="38100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8</xdr:col>
      <xdr:colOff>488950</xdr:colOff>
      <xdr:row>2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A1A0DC-A9D7-405D-A9AE-1393880BFB40}"/>
            </a:ext>
          </a:extLst>
        </xdr:cNvPr>
        <xdr:cNvSpPr/>
      </xdr:nvSpPr>
      <xdr:spPr>
        <a:xfrm>
          <a:off x="762000" y="38100"/>
          <a:ext cx="5822950" cy="482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1">
              <a:solidFill>
                <a:srgbClr val="FF0000"/>
              </a:solidFill>
            </a:rPr>
            <a:t>SUIVI</a:t>
          </a:r>
          <a:r>
            <a:rPr lang="fr-FR" sz="1800" b="1" baseline="0">
              <a:solidFill>
                <a:srgbClr val="FF0000"/>
              </a:solidFill>
            </a:rPr>
            <a:t> PAR MOIS</a:t>
          </a:r>
          <a:endParaRPr lang="fr-FR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7</xdr:col>
      <xdr:colOff>184150</xdr:colOff>
      <xdr:row>0</xdr:row>
      <xdr:rowOff>0</xdr:rowOff>
    </xdr:from>
    <xdr:to>
      <xdr:col>7</xdr:col>
      <xdr:colOff>768350</xdr:colOff>
      <xdr:row>3</xdr:row>
      <xdr:rowOff>31750</xdr:rowOff>
    </xdr:to>
    <xdr:pic>
      <xdr:nvPicPr>
        <xdr:cNvPr id="3" name="Graphique 2" descr="Retour avec un remplissage un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E8068-3E1B-4F6C-8D68-B88704674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18150" y="0"/>
          <a:ext cx="584200" cy="584200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5</xdr:row>
      <xdr:rowOff>31750</xdr:rowOff>
    </xdr:from>
    <xdr:to>
      <xdr:col>1</xdr:col>
      <xdr:colOff>12700</xdr:colOff>
      <xdr:row>7</xdr:row>
      <xdr:rowOff>44450</xdr:rowOff>
    </xdr:to>
    <xdr:pic>
      <xdr:nvPicPr>
        <xdr:cNvPr id="4" name="Graphique 3" descr="Liste de contrôle avec un remplissage uni">
          <a:extLst>
            <a:ext uri="{FF2B5EF4-FFF2-40B4-BE49-F238E27FC236}">
              <a16:creationId xmlns:a16="http://schemas.microsoft.com/office/drawing/2014/main" id="{FA923517-1F28-4660-8E95-B10BEBE1C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3700" y="952500"/>
          <a:ext cx="38100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50800</xdr:rowOff>
    </xdr:from>
    <xdr:to>
      <xdr:col>8</xdr:col>
      <xdr:colOff>628650</xdr:colOff>
      <xdr:row>2</xdr:row>
      <xdr:rowOff>165100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59C4E8A-0D62-49CB-919D-DADA9AAAD0D9}"/>
            </a:ext>
          </a:extLst>
        </xdr:cNvPr>
        <xdr:cNvSpPr txBox="1"/>
      </xdr:nvSpPr>
      <xdr:spPr>
        <a:xfrm>
          <a:off x="1181100" y="50800"/>
          <a:ext cx="5543550" cy="482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rgbClr val="FF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 b="1">
              <a:solidFill>
                <a:srgbClr val="FF0000"/>
              </a:solidFill>
            </a:rPr>
            <a:t>SUIVI PAR FAMILLE</a:t>
          </a:r>
        </a:p>
      </xdr:txBody>
    </xdr:sp>
    <xdr:clientData/>
  </xdr:twoCellAnchor>
  <xdr:twoCellAnchor editAs="oneCell">
    <xdr:from>
      <xdr:col>7</xdr:col>
      <xdr:colOff>609600</xdr:colOff>
      <xdr:row>0</xdr:row>
      <xdr:rowOff>19050</xdr:rowOff>
    </xdr:from>
    <xdr:to>
      <xdr:col>8</xdr:col>
      <xdr:colOff>444500</xdr:colOff>
      <xdr:row>3</xdr:row>
      <xdr:rowOff>48452</xdr:rowOff>
    </xdr:to>
    <xdr:pic>
      <xdr:nvPicPr>
        <xdr:cNvPr id="6" name="Graphique 5" descr="Retour avec un remplissage un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2D39-A9B3-48DD-AEEF-0F940AFD0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43600" y="19050"/>
          <a:ext cx="596900" cy="58185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311150</xdr:colOff>
      <xdr:row>5</xdr:row>
      <xdr:rowOff>69850</xdr:rowOff>
    </xdr:from>
    <xdr:to>
      <xdr:col>1</xdr:col>
      <xdr:colOff>692150</xdr:colOff>
      <xdr:row>7</xdr:row>
      <xdr:rowOff>82550</xdr:rowOff>
    </xdr:to>
    <xdr:pic>
      <xdr:nvPicPr>
        <xdr:cNvPr id="4" name="Graphique 3" descr="Liste de contrôle avec un remplissage uni">
          <a:extLst>
            <a:ext uri="{FF2B5EF4-FFF2-40B4-BE49-F238E27FC236}">
              <a16:creationId xmlns:a16="http://schemas.microsoft.com/office/drawing/2014/main" id="{0B016EA2-FD61-487D-A650-C6E8F714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73150" y="990600"/>
          <a:ext cx="381000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44450</xdr:rowOff>
    </xdr:from>
    <xdr:to>
      <xdr:col>8</xdr:col>
      <xdr:colOff>527050</xdr:colOff>
      <xdr:row>2</xdr:row>
      <xdr:rowOff>158750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1F3E2D21-763F-4A66-A8F3-C09BD1D9B490}"/>
            </a:ext>
          </a:extLst>
        </xdr:cNvPr>
        <xdr:cNvSpPr txBox="1"/>
      </xdr:nvSpPr>
      <xdr:spPr>
        <a:xfrm>
          <a:off x="1384300" y="44450"/>
          <a:ext cx="6788150" cy="482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rgbClr val="FF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 b="1">
              <a:solidFill>
                <a:srgbClr val="FF0000"/>
              </a:solidFill>
            </a:rPr>
            <a:t>SUIVI PAR DESTINATION</a:t>
          </a:r>
        </a:p>
      </xdr:txBody>
    </xdr:sp>
    <xdr:clientData/>
  </xdr:twoCellAnchor>
  <xdr:twoCellAnchor editAs="oneCell">
    <xdr:from>
      <xdr:col>8</xdr:col>
      <xdr:colOff>95250</xdr:colOff>
      <xdr:row>0</xdr:row>
      <xdr:rowOff>63500</xdr:rowOff>
    </xdr:from>
    <xdr:to>
      <xdr:col>8</xdr:col>
      <xdr:colOff>463550</xdr:colOff>
      <xdr:row>2</xdr:row>
      <xdr:rowOff>139178</xdr:rowOff>
    </xdr:to>
    <xdr:pic>
      <xdr:nvPicPr>
        <xdr:cNvPr id="6" name="Graphique 5" descr="Flèche : incurvée dans le sens des aiguilles d’une montre avec un remplissage un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DED21-9AEE-43EF-AD7C-E11ACC5F1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740650" y="63500"/>
          <a:ext cx="368300" cy="443978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260350</xdr:colOff>
      <xdr:row>5</xdr:row>
      <xdr:rowOff>50800</xdr:rowOff>
    </xdr:from>
    <xdr:to>
      <xdr:col>1</xdr:col>
      <xdr:colOff>641350</xdr:colOff>
      <xdr:row>6</xdr:row>
      <xdr:rowOff>165100</xdr:rowOff>
    </xdr:to>
    <xdr:pic>
      <xdr:nvPicPr>
        <xdr:cNvPr id="7" name="Graphique 6" descr="Liste de contrôle avec un remplissage uni">
          <a:extLst>
            <a:ext uri="{FF2B5EF4-FFF2-40B4-BE49-F238E27FC236}">
              <a16:creationId xmlns:a16="http://schemas.microsoft.com/office/drawing/2014/main" id="{EEBFFC58-7F2F-413E-AA97-D5E547D81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22350" y="971550"/>
          <a:ext cx="381000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38100</xdr:rowOff>
    </xdr:from>
    <xdr:to>
      <xdr:col>8</xdr:col>
      <xdr:colOff>431800</xdr:colOff>
      <xdr:row>2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D4DCD5-D7C1-474F-BEAD-1A4821C8DB9E}"/>
            </a:ext>
          </a:extLst>
        </xdr:cNvPr>
        <xdr:cNvSpPr/>
      </xdr:nvSpPr>
      <xdr:spPr>
        <a:xfrm>
          <a:off x="704850" y="38100"/>
          <a:ext cx="5822950" cy="482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1">
              <a:solidFill>
                <a:srgbClr val="FF0000"/>
              </a:solidFill>
            </a:rPr>
            <a:t>SUIVI</a:t>
          </a:r>
          <a:r>
            <a:rPr lang="fr-FR" sz="1800" b="1" baseline="0">
              <a:solidFill>
                <a:srgbClr val="FF0000"/>
              </a:solidFill>
            </a:rPr>
            <a:t> PAR CLIENT</a:t>
          </a:r>
          <a:endParaRPr lang="fr-FR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7</xdr:col>
      <xdr:colOff>184150</xdr:colOff>
      <xdr:row>0</xdr:row>
      <xdr:rowOff>0</xdr:rowOff>
    </xdr:from>
    <xdr:to>
      <xdr:col>7</xdr:col>
      <xdr:colOff>768350</xdr:colOff>
      <xdr:row>3</xdr:row>
      <xdr:rowOff>31750</xdr:rowOff>
    </xdr:to>
    <xdr:pic>
      <xdr:nvPicPr>
        <xdr:cNvPr id="3" name="Graphique 2" descr="Retour avec un remplissage un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E7C60D-A495-4F61-ADB7-1BABBF4DB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18150" y="0"/>
          <a:ext cx="584200" cy="584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ihab_khouaja_rose-blanche_com/Documents/Bureau/FORMATION%20TB/BASE%20DES%20DONNEES/PATES%20WARDA/BESE%20DES%20DONNEES%20P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ES PW "/>
      <sheetName val="BUDGET 2025"/>
      <sheetName val="LISTE CLIENT"/>
      <sheetName val="FAMILLE ARTICLE"/>
      <sheetName val="VENTES PAR FAMILLE PW "/>
      <sheetName val="BESE DES DONNEES PW"/>
    </sheetNames>
    <sheetDataSet>
      <sheetData sheetId="0"/>
      <sheetData sheetId="1" refreshError="1"/>
      <sheetData sheetId="2">
        <row r="6">
          <cell r="B6" t="str">
            <v>STE DE COMMERCE INTERNATIONAL</v>
          </cell>
        </row>
        <row r="7">
          <cell r="B7" t="str">
            <v>CAPA</v>
          </cell>
        </row>
        <row r="8">
          <cell r="B8" t="str">
            <v>STE GLOBAL INTERNATIONAL TRAD</v>
          </cell>
        </row>
        <row r="9">
          <cell r="B9" t="str">
            <v>MAMADOU</v>
          </cell>
        </row>
        <row r="10">
          <cell r="B10" t="str">
            <v>PRODUCTS FOR EXCHANGE AND MAN</v>
          </cell>
        </row>
        <row r="11">
          <cell r="B11" t="str">
            <v>STE IMPORT EXPORT FOUSSOUL</v>
          </cell>
        </row>
        <row r="12">
          <cell r="B12" t="str">
            <v>STE KHALFALLAH DE COM.INTERNA</v>
          </cell>
        </row>
        <row r="13">
          <cell r="B13" t="str">
            <v>STE PROTECTION EXPORT IMPORT</v>
          </cell>
        </row>
        <row r="14">
          <cell r="B14" t="str">
            <v>STE EDERY IMPORT EXPORT</v>
          </cell>
        </row>
        <row r="15">
          <cell r="B15" t="str">
            <v>STE AL WIKAYA AL AHLIA</v>
          </cell>
        </row>
        <row r="16">
          <cell r="B16" t="str">
            <v>JAMEL SERVICES IMPORT EXPORT</v>
          </cell>
        </row>
        <row r="17">
          <cell r="B17" t="str">
            <v>A. AJMI IMPORT EXPORT</v>
          </cell>
        </row>
        <row r="18">
          <cell r="B18" t="str">
            <v>STE AL KARIA IMPORT EXPORT</v>
          </cell>
        </row>
        <row r="19">
          <cell r="B19" t="str">
            <v>ULYSSE TRADING COMPANY</v>
          </cell>
        </row>
        <row r="20">
          <cell r="B20" t="str">
            <v>SOCIETE AL WARDA ALBAYDA LIBY</v>
          </cell>
        </row>
        <row r="21">
          <cell r="B21" t="str">
            <v>SOCIETE SOUKRINA TRADING</v>
          </cell>
        </row>
        <row r="22">
          <cell r="B22" t="str">
            <v>SAHEL INTERNATIONAL TRADE</v>
          </cell>
        </row>
        <row r="23">
          <cell r="B23" t="str">
            <v>E.U.R.L FINANCE ONE</v>
          </cell>
        </row>
        <row r="24">
          <cell r="B24" t="str">
            <v>AL AMAL AL JAAD</v>
          </cell>
        </row>
        <row r="25">
          <cell r="B25" t="str">
            <v>MEDEX</v>
          </cell>
        </row>
        <row r="26">
          <cell r="B26" t="str">
            <v>IMEX 2000</v>
          </cell>
        </row>
        <row r="27">
          <cell r="B27" t="str">
            <v>IFIS SARL</v>
          </cell>
        </row>
        <row r="28">
          <cell r="B28" t="str">
            <v>AFRIMARINE COMPANY LTD</v>
          </cell>
        </row>
        <row r="29">
          <cell r="B29" t="str">
            <v>H.G.I.G - GABON</v>
          </cell>
        </row>
        <row r="30">
          <cell r="B30" t="str">
            <v>SAWABA - GUINEE</v>
          </cell>
        </row>
        <row r="31">
          <cell r="B31" t="str">
            <v>MEDIMEX</v>
          </cell>
        </row>
        <row r="32">
          <cell r="B32" t="str">
            <v>SEPA - FRANCE</v>
          </cell>
        </row>
        <row r="33">
          <cell r="B33" t="str">
            <v>SODISCOUNT</v>
          </cell>
        </row>
        <row r="34">
          <cell r="B34" t="str">
            <v>SELINA ENTREPRISES</v>
          </cell>
        </row>
        <row r="35">
          <cell r="B35" t="str">
            <v>AL MAJMOUAA AL ALAMIA</v>
          </cell>
        </row>
        <row r="36">
          <cell r="B36" t="str">
            <v>GAMIL ABDELKARIM</v>
          </cell>
        </row>
        <row r="37">
          <cell r="B37" t="str">
            <v>GRANDE BOUCHERIE AKID</v>
          </cell>
        </row>
        <row r="38">
          <cell r="B38" t="str">
            <v>GENERALE DE COMMERCE INTERNAT</v>
          </cell>
        </row>
        <row r="39">
          <cell r="B39" t="str">
            <v>RAFIE INTERNATIONAL TRADING</v>
          </cell>
        </row>
        <row r="40">
          <cell r="B40" t="str">
            <v>RISSA ALI BOUBACAR</v>
          </cell>
        </row>
        <row r="41">
          <cell r="B41" t="str">
            <v>HAC CO LTD</v>
          </cell>
        </row>
        <row r="42">
          <cell r="B42" t="str">
            <v>ETS MOKADEM</v>
          </cell>
        </row>
        <row r="43">
          <cell r="B43" t="str">
            <v>NOUR FOR COMMERCIAL MARKETING</v>
          </cell>
        </row>
        <row r="44">
          <cell r="B44" t="str">
            <v>SOCIETE EL BOCHRA</v>
          </cell>
        </row>
        <row r="45">
          <cell r="B45" t="str">
            <v>ALIMENTATION GENERALE MEDINA</v>
          </cell>
        </row>
        <row r="46">
          <cell r="B46" t="str">
            <v>G.M.A IMPORTS</v>
          </cell>
        </row>
        <row r="47">
          <cell r="B47" t="str">
            <v>TCSONS TRADING</v>
          </cell>
        </row>
        <row r="48">
          <cell r="B48" t="str">
            <v>PARTEX INTERNATIONAL</v>
          </cell>
        </row>
        <row r="49">
          <cell r="B49" t="str">
            <v>FOUANI BROTHERS CORPORATION</v>
          </cell>
        </row>
        <row r="50">
          <cell r="B50" t="str">
            <v>NOSOCO TOGO</v>
          </cell>
        </row>
        <row r="51">
          <cell r="B51" t="str">
            <v>ZANGABEEL COMPANY</v>
          </cell>
        </row>
        <row r="52">
          <cell r="B52" t="str">
            <v>DIALLO ALHASSANE</v>
          </cell>
        </row>
        <row r="53">
          <cell r="B53" t="str">
            <v>AFRIQUE AUTO</v>
          </cell>
        </row>
        <row r="54">
          <cell r="B54" t="str">
            <v>RYMA IMPORT EXPORT SARL</v>
          </cell>
        </row>
        <row r="55">
          <cell r="B55" t="str">
            <v>SARL STE RABIE EL AMEL IMPORT</v>
          </cell>
        </row>
        <row r="56">
          <cell r="B56" t="str">
            <v>DARLING SARL</v>
          </cell>
        </row>
        <row r="57">
          <cell r="B57" t="str">
            <v>GIMEX 2000</v>
          </cell>
        </row>
        <row r="58">
          <cell r="B58" t="str">
            <v>ETS KASSO IMPORT EXPORT</v>
          </cell>
        </row>
        <row r="59">
          <cell r="B59" t="str">
            <v>NOUVELLE GEDISPA</v>
          </cell>
        </row>
        <row r="60">
          <cell r="B60" t="str">
            <v>FRIT RAVICH S.L</v>
          </cell>
        </row>
        <row r="61">
          <cell r="B61" t="str">
            <v>MORITA CO.; LTD.</v>
          </cell>
        </row>
        <row r="62">
          <cell r="B62" t="str">
            <v>UNIVERSAL TRADING</v>
          </cell>
        </row>
        <row r="63">
          <cell r="B63" t="str">
            <v>SOCIETE SINDBAD DE DISTRIBUTI</v>
          </cell>
        </row>
        <row r="64">
          <cell r="B64" t="str">
            <v>RAFIE INTERNATIONAL BUSINESS</v>
          </cell>
        </row>
        <row r="65">
          <cell r="B65" t="str">
            <v>LE GRAND BAZAR</v>
          </cell>
        </row>
        <row r="66">
          <cell r="B66" t="str">
            <v>SERIO SURGELATI SRL</v>
          </cell>
        </row>
        <row r="67">
          <cell r="B67" t="str">
            <v>INTERFRESH CO.; LTD.</v>
          </cell>
        </row>
        <row r="68">
          <cell r="B68" t="str">
            <v>M &amp; P CORPORATION</v>
          </cell>
        </row>
        <row r="69">
          <cell r="B69" t="str">
            <v>ASAHI SHOJI CO.; LTD.</v>
          </cell>
        </row>
        <row r="70">
          <cell r="B70" t="str">
            <v>JRAH TRADING INTERNATIONAL</v>
          </cell>
        </row>
        <row r="71">
          <cell r="B71" t="str">
            <v>JAPAN GENERAL CORPORATION</v>
          </cell>
        </row>
        <row r="72">
          <cell r="B72" t="str">
            <v>FAMO MAURITANIE</v>
          </cell>
        </row>
        <row r="73">
          <cell r="B73" t="str">
            <v>MOVERCO</v>
          </cell>
        </row>
        <row r="74">
          <cell r="B74" t="str">
            <v>TASHARUKIAT ALNAWRAS</v>
          </cell>
        </row>
        <row r="75">
          <cell r="B75" t="str">
            <v>MAPAL - TOGO</v>
          </cell>
        </row>
        <row r="76">
          <cell r="B76" t="str">
            <v>IDEAL TRADING SERVICES</v>
          </cell>
        </row>
        <row r="77">
          <cell r="B77" t="str">
            <v>GLOBAL IMORT EXPORT</v>
          </cell>
        </row>
        <row r="78">
          <cell r="B78" t="str">
            <v>GLOBAL AFRICAIN TRADING</v>
          </cell>
        </row>
        <row r="79">
          <cell r="B79" t="str">
            <v>KASUGA &amp; CO.; LTD</v>
          </cell>
        </row>
        <row r="80">
          <cell r="B80" t="str">
            <v>STE SOUMPOU</v>
          </cell>
        </row>
        <row r="81">
          <cell r="B81" t="str">
            <v>ELTAWOOS CO. TRADING AGENCIES</v>
          </cell>
        </row>
        <row r="82">
          <cell r="B82" t="str">
            <v>SACKO MAMADOU</v>
          </cell>
        </row>
        <row r="83">
          <cell r="B83" t="str">
            <v>UNO FOR TRADING &amp; DISTRIBUTIO</v>
          </cell>
        </row>
        <row r="84">
          <cell r="B84" t="str">
            <v>BAH MAMADOU SALIOU</v>
          </cell>
        </row>
        <row r="85">
          <cell r="B85" t="str">
            <v>ALFAYROUZ CO.; FOR TRADE</v>
          </cell>
        </row>
        <row r="86">
          <cell r="B86" t="str">
            <v>STE BOURKY</v>
          </cell>
        </row>
        <row r="87">
          <cell r="B87" t="str">
            <v>M2A EXPORT</v>
          </cell>
        </row>
        <row r="88">
          <cell r="B88" t="str">
            <v>ABID TRADING COMPANY SARL</v>
          </cell>
        </row>
        <row r="89">
          <cell r="B89" t="str">
            <v>OUEDRAOGO BOUREIMA (OBOUF)</v>
          </cell>
        </row>
        <row r="90">
          <cell r="B90" t="str">
            <v>MR. TAHAR SAID SEIF</v>
          </cell>
        </row>
        <row r="91">
          <cell r="B91" t="str">
            <v>FLAWLESS CO.; LTD.</v>
          </cell>
        </row>
        <row r="92">
          <cell r="B92" t="str">
            <v>STE MAWEL INTERNATIONAL</v>
          </cell>
        </row>
        <row r="93">
          <cell r="B93" t="str">
            <v>STE BASSIRA INTERNATIONAL TRA</v>
          </cell>
        </row>
        <row r="94">
          <cell r="B94" t="str">
            <v>ETS BOUREIMA</v>
          </cell>
        </row>
        <row r="95">
          <cell r="B95" t="str">
            <v>INTRANAF</v>
          </cell>
        </row>
        <row r="96">
          <cell r="B96" t="str">
            <v>UNITED TRADING INVESTMENT UTI</v>
          </cell>
        </row>
        <row r="97">
          <cell r="B97" t="str">
            <v>BUSINESS PROJECTS COMPANY OFF</v>
          </cell>
        </row>
        <row r="98">
          <cell r="B98" t="str">
            <v>DAUPHIMEX S.A.R.L</v>
          </cell>
        </row>
        <row r="99">
          <cell r="B99" t="str">
            <v>TASHARUKIAT AL MASA - TRIPOLI</v>
          </cell>
        </row>
        <row r="100">
          <cell r="B100" t="str">
            <v>NEPLE CO.;</v>
          </cell>
        </row>
        <row r="101">
          <cell r="B101" t="str">
            <v>ITHMAR FOOD PRODUCTS CO.</v>
          </cell>
        </row>
        <row r="102">
          <cell r="B102" t="str">
            <v>JP BEEMSTERBOER BV</v>
          </cell>
        </row>
        <row r="103">
          <cell r="B103" t="str">
            <v>TRANS DAZZ TRADING</v>
          </cell>
        </row>
        <row r="104">
          <cell r="B104" t="str">
            <v>ORBIS INTERNATIONAL</v>
          </cell>
        </row>
        <row r="105">
          <cell r="B105" t="str">
            <v>DISTRIBUTION SAKO ET FILS SAR</v>
          </cell>
        </row>
        <row r="106">
          <cell r="B106" t="str">
            <v>SOCIETE GLOBINEX COMMERCE INT</v>
          </cell>
        </row>
        <row r="107">
          <cell r="B107" t="str">
            <v>ITOCHU FRANCE</v>
          </cell>
        </row>
        <row r="108">
          <cell r="B108" t="str">
            <v>FIRST QUALITY FOODS</v>
          </cell>
        </row>
        <row r="109">
          <cell r="B109" t="str">
            <v>IBRAHIMA DIALLO</v>
          </cell>
        </row>
        <row r="110">
          <cell r="B110" t="str">
            <v>CEFADIS</v>
          </cell>
        </row>
        <row r="111">
          <cell r="B111" t="str">
            <v>JABIMEX ENTREPRISE</v>
          </cell>
        </row>
        <row r="112">
          <cell r="B112" t="str">
            <v>TERMER CONSULTING SARL</v>
          </cell>
        </row>
        <row r="113">
          <cell r="B113" t="str">
            <v>FAHED FOODS</v>
          </cell>
        </row>
        <row r="114">
          <cell r="B114" t="str">
            <v>ALIZERICA</v>
          </cell>
        </row>
        <row r="115">
          <cell r="B115" t="str">
            <v>BEST FOODS TRADING ESTABLISHM</v>
          </cell>
        </row>
        <row r="116">
          <cell r="B116" t="str">
            <v>ETS TIMBI MADINA</v>
          </cell>
        </row>
        <row r="117">
          <cell r="B117" t="str">
            <v>JEAN JKHAVHOU AND CO SARL</v>
          </cell>
        </row>
        <row r="118">
          <cell r="B118" t="str">
            <v>MONICA PRODUCTS LLC</v>
          </cell>
        </row>
        <row r="119">
          <cell r="B119" t="str">
            <v>KEVERAL TRADING CONPANY</v>
          </cell>
        </row>
        <row r="120">
          <cell r="B120" t="str">
            <v>E.A.S.B NAFA GB LDA</v>
          </cell>
        </row>
        <row r="121">
          <cell r="B121" t="str">
            <v>P.O BOX 54657 ADLIYA KIGDOM OF</v>
          </cell>
        </row>
        <row r="122">
          <cell r="B122" t="str">
            <v>LA GENERALE DES ECHANGES INTERNATIO</v>
          </cell>
        </row>
        <row r="123">
          <cell r="B123" t="str">
            <v>ARAY FOR FOOD IMPORT COMPANY</v>
          </cell>
        </row>
        <row r="124">
          <cell r="B124" t="str">
            <v>ETS TCHOUMI NATALIE</v>
          </cell>
        </row>
        <row r="125">
          <cell r="B125" t="str">
            <v>PINTO HOUSE, 187, MALTA</v>
          </cell>
        </row>
        <row r="126">
          <cell r="B126" t="str">
            <v>SOCIPAL</v>
          </cell>
        </row>
        <row r="127">
          <cell r="B127" t="str">
            <v>STE OMRANE SAS</v>
          </cell>
        </row>
        <row r="128">
          <cell r="B128" t="str">
            <v>STE AL MAJMOUA MOTTAHIDA</v>
          </cell>
        </row>
        <row r="129">
          <cell r="B129" t="str">
            <v>HEDAR TRADING COMPANY</v>
          </cell>
        </row>
        <row r="130">
          <cell r="B130" t="str">
            <v>LES ALIMENTS LOUISA</v>
          </cell>
        </row>
        <row r="131">
          <cell r="B131" t="str">
            <v>INTERNATIONAL GOLDEN FOODS</v>
          </cell>
        </row>
        <row r="132">
          <cell r="B132" t="str">
            <v>DIARRA ALDIOUMA IMPORT EXPORT</v>
          </cell>
        </row>
        <row r="133">
          <cell r="B133" t="str">
            <v>CERCO DMCC</v>
          </cell>
        </row>
        <row r="134">
          <cell r="B134" t="str">
            <v>JRT INDUSTRIES &amp; TRADING SARL</v>
          </cell>
        </row>
        <row r="135">
          <cell r="B135" t="str">
            <v>TUNITRADE IMPORT EXPORT INC.</v>
          </cell>
        </row>
        <row r="136">
          <cell r="B136" t="str">
            <v>AL-KAIR &amp; ELBARAKA TRADING EST.</v>
          </cell>
        </row>
        <row r="137">
          <cell r="B137" t="str">
            <v>GROUP AL CHERIF &amp; CO.</v>
          </cell>
        </row>
        <row r="138">
          <cell r="B138" t="str">
            <v>E.A.S.B. NAFA</v>
          </cell>
        </row>
        <row r="139">
          <cell r="B139" t="str">
            <v>MAKAN TOUNKARA IMPORT EXPORT</v>
          </cell>
        </row>
        <row r="140">
          <cell r="B140" t="str">
            <v>SARL CND</v>
          </cell>
        </row>
        <row r="141">
          <cell r="B141" t="str">
            <v>OMECO TUNISIE</v>
          </cell>
        </row>
        <row r="142">
          <cell r="B142" t="str">
            <v>TUNISIAN AFRICAN BUSINESS</v>
          </cell>
        </row>
        <row r="143">
          <cell r="B143" t="str">
            <v>SODIPOG</v>
          </cell>
        </row>
        <row r="144">
          <cell r="B144" t="str">
            <v>EVOLTECH CO LTD</v>
          </cell>
        </row>
        <row r="145">
          <cell r="B145" t="str">
            <v>ETS JSM GABON</v>
          </cell>
        </row>
        <row r="146">
          <cell r="B146" t="str">
            <v>STE SM GABON</v>
          </cell>
        </row>
        <row r="147">
          <cell r="B147" t="str">
            <v>SOCOONE</v>
          </cell>
        </row>
        <row r="148">
          <cell r="B148" t="str">
            <v>SMTI</v>
          </cell>
        </row>
        <row r="149">
          <cell r="B149" t="str">
            <v>DE CARE SP ZOO</v>
          </cell>
        </row>
        <row r="150">
          <cell r="B150" t="str">
            <v>JASMINE MINI MARKET</v>
          </cell>
        </row>
        <row r="151">
          <cell r="B151" t="str">
            <v>ENTREPRISE DU MALI EMERGENT SARL</v>
          </cell>
        </row>
        <row r="152">
          <cell r="B152" t="str">
            <v>DAVIS FOOD INGREDIENT PTY Ltd</v>
          </cell>
        </row>
        <row r="153">
          <cell r="B153" t="str">
            <v>COMPTOIR EXPORT DE MATIERES PR</v>
          </cell>
        </row>
        <row r="154">
          <cell r="B154" t="str">
            <v>DAVIS TRADING CO LTD</v>
          </cell>
        </row>
        <row r="155">
          <cell r="B155" t="str">
            <v>MIDWEST INTERNATIONAL IMPORTS</v>
          </cell>
        </row>
        <row r="156">
          <cell r="B156" t="str">
            <v xml:space="preserve">EGYPTIAN GROUP FOR TRADING </v>
          </cell>
        </row>
        <row r="157">
          <cell r="B157" t="str">
            <v>GEDIR SARL</v>
          </cell>
        </row>
        <row r="158">
          <cell r="B158" t="str">
            <v>STE AL BADR</v>
          </cell>
        </row>
        <row r="159">
          <cell r="B159" t="str">
            <v>SODIFRAM SAS</v>
          </cell>
        </row>
        <row r="160">
          <cell r="B160" t="str">
            <v>SHENZHEN DOREDO SUPPLY CHAIN</v>
          </cell>
        </row>
        <row r="161">
          <cell r="B161" t="str">
            <v>MARKETING TRADING SERVICES</v>
          </cell>
        </row>
        <row r="162">
          <cell r="B162" t="str">
            <v>RICETEC, INC</v>
          </cell>
        </row>
        <row r="163">
          <cell r="B163" t="str">
            <v>SIDAG</v>
          </cell>
        </row>
        <row r="164">
          <cell r="B164" t="str">
            <v>TRANS SYSTEM TRADING</v>
          </cell>
        </row>
        <row r="165">
          <cell r="B165" t="str">
            <v>CEDICOM</v>
          </cell>
        </row>
        <row r="166">
          <cell r="B166" t="str">
            <v>PREMIUM INTERNATIONAL TRADING</v>
          </cell>
        </row>
        <row r="167">
          <cell r="B167" t="str">
            <v>BAOQUANG PRODUCING</v>
          </cell>
        </row>
        <row r="168">
          <cell r="B168" t="str">
            <v>BIMEX NEGOCE</v>
          </cell>
        </row>
        <row r="169">
          <cell r="B169" t="str">
            <v>STE MEDILIFE IMPORT &amp; EXPORT</v>
          </cell>
        </row>
        <row r="170">
          <cell r="B170" t="str">
            <v>ANGSTREM TRADING</v>
          </cell>
        </row>
        <row r="171">
          <cell r="B171" t="str">
            <v>ASTRA INTERNATIONAL DE COMMERCE</v>
          </cell>
        </row>
        <row r="172">
          <cell r="B172" t="str">
            <v>GOLDEN NETWORKS TUNISIA</v>
          </cell>
        </row>
        <row r="173">
          <cell r="B173" t="str">
            <v>STE OMEGA TRADING</v>
          </cell>
        </row>
        <row r="174">
          <cell r="B174" t="str">
            <v>RAMMAL ORIGINAL</v>
          </cell>
        </row>
        <row r="175">
          <cell r="B175" t="str">
            <v>MOUASSASET FOUED ABDALLAH</v>
          </cell>
        </row>
        <row r="176">
          <cell r="B176" t="str">
            <v>BNC DE COMMERCE INTERNATIONAL</v>
          </cell>
        </row>
        <row r="177">
          <cell r="B177" t="str">
            <v>STE MEDI FOOD</v>
          </cell>
        </row>
        <row r="178">
          <cell r="B178" t="str">
            <v>NEGOCE SANS FRONTIERES</v>
          </cell>
        </row>
        <row r="179">
          <cell r="B179" t="str">
            <v>MAHANNA MOHAMED MAUMOUN</v>
          </cell>
        </row>
        <row r="180">
          <cell r="B180" t="str">
            <v>BFB INTERNATIONAL TRADING</v>
          </cell>
        </row>
        <row r="181">
          <cell r="B181" t="str">
            <v xml:space="preserve">ETS D'IMPORTATION ET DE COMMERCE </v>
          </cell>
        </row>
        <row r="182">
          <cell r="B182" t="str">
            <v>MARJANE HOLDING S.A</v>
          </cell>
        </row>
        <row r="183">
          <cell r="B183" t="str">
            <v>ARCADIA</v>
          </cell>
        </row>
        <row r="184">
          <cell r="B184" t="str">
            <v>CASA NOSTRA TRADING</v>
          </cell>
        </row>
        <row r="185">
          <cell r="B185" t="str">
            <v>IDEAL INTERNATIONAL TRADING COMPANY</v>
          </cell>
        </row>
        <row r="186">
          <cell r="B186" t="str">
            <v>ALJESSR ALMAGHARIBI</v>
          </cell>
        </row>
        <row r="187">
          <cell r="B187" t="str">
            <v>INTERNATIONAL FOODSTUFF GROUP</v>
          </cell>
        </row>
        <row r="188">
          <cell r="B188" t="str">
            <v>CHRIST IMMINENCE</v>
          </cell>
        </row>
        <row r="189">
          <cell r="B189" t="str">
            <v>ALERTIQA ALAWAL CO FOR FOOD IMPORTS</v>
          </cell>
        </row>
        <row r="190">
          <cell r="B190" t="str">
            <v>MARS SARL</v>
          </cell>
        </row>
        <row r="191">
          <cell r="B191" t="str">
            <v>PANAMA OTOMOTIV SAN VE TIC LTD STI</v>
          </cell>
        </row>
        <row r="192">
          <cell r="B192" t="str">
            <v>EASYFRESH</v>
          </cell>
        </row>
        <row r="193">
          <cell r="B193" t="str">
            <v>ALESHARA ALDHABAIA CO.</v>
          </cell>
        </row>
        <row r="194">
          <cell r="B194" t="str">
            <v>EURL JILIRA IMP/EXP</v>
          </cell>
        </row>
        <row r="195">
          <cell r="B195" t="str">
            <v>EURL GUERMAT SR IMPORT/EXPORT</v>
          </cell>
        </row>
        <row r="196">
          <cell r="B196" t="str">
            <v>ETS HIMADOU HAMANI</v>
          </cell>
        </row>
        <row r="197">
          <cell r="B197" t="str">
            <v>SOCIETE FRIKHA TRADE COMPANY</v>
          </cell>
        </row>
        <row r="198">
          <cell r="B198" t="str">
            <v>STE FUTURE GENERAL TRADING</v>
          </cell>
        </row>
        <row r="199">
          <cell r="B199" t="str">
            <v>OYOUN LIBYA FOR IMPORT FOODSTUFF</v>
          </cell>
        </row>
        <row r="200">
          <cell r="B200" t="str">
            <v>SOCIETE ULYSSE AFRICA TRADE</v>
          </cell>
        </row>
        <row r="201">
          <cell r="B201" t="str">
            <v>ALPHA IMPORT EXPORT SUARL</v>
          </cell>
        </row>
        <row r="202">
          <cell r="B202" t="str">
            <v>ALERTIKA GROUP FOR IMPORTING</v>
          </cell>
        </row>
        <row r="203">
          <cell r="B203" t="str">
            <v>NADA TRIPOLI COMPANY</v>
          </cell>
        </row>
        <row r="204">
          <cell r="B204" t="str">
            <v>PRICE STABILITY FUND</v>
          </cell>
        </row>
        <row r="205">
          <cell r="B205" t="str">
            <v>MAMUDOU BAH T/A TEDOUGNAL FARM</v>
          </cell>
        </row>
        <row r="206">
          <cell r="B206" t="str">
            <v>BABYLON GROSSHANDEL GMBH</v>
          </cell>
        </row>
        <row r="207">
          <cell r="B207" t="str">
            <v>SOCIETE RIADH EL ANDALOUS</v>
          </cell>
        </row>
        <row r="208">
          <cell r="B208" t="str">
            <v>STE B.T.C TRADING</v>
          </cell>
        </row>
        <row r="209">
          <cell r="B209" t="str">
            <v>AL WASL INTERNATIONAL COMPANY</v>
          </cell>
        </row>
        <row r="210">
          <cell r="B210" t="str">
            <v>SECOF - BENIN</v>
          </cell>
        </row>
        <row r="211">
          <cell r="B211" t="str">
            <v>HAYA LIBYA CO. TO IMPORT FOOD</v>
          </cell>
        </row>
        <row r="212">
          <cell r="B212" t="str">
            <v>SARL SOKOM</v>
          </cell>
        </row>
        <row r="213">
          <cell r="B213" t="str">
            <v>STE MIDCOM INTERNATIONAL</v>
          </cell>
        </row>
        <row r="214">
          <cell r="B214" t="str">
            <v>CISSE MBENG SOUMAILA</v>
          </cell>
        </row>
        <row r="215">
          <cell r="B215" t="str">
            <v>GREENLAND</v>
          </cell>
        </row>
        <row r="216">
          <cell r="B216" t="str">
            <v>MANARET AL BAHR ALMOUTAWSSET</v>
          </cell>
        </row>
        <row r="217">
          <cell r="B217" t="str">
            <v>TIMBI MADINA</v>
          </cell>
        </row>
        <row r="218">
          <cell r="B218" t="str">
            <v>AWG LIBYA COMPANY TO IMPORT FOOD</v>
          </cell>
        </row>
        <row r="219">
          <cell r="B219" t="str">
            <v xml:space="preserve">STE ARIJ </v>
          </cell>
        </row>
        <row r="220">
          <cell r="B220" t="str">
            <v>WODIS &amp; TRADE SOCIETE</v>
          </cell>
        </row>
        <row r="221">
          <cell r="B221" t="str">
            <v>STE ARICOM</v>
          </cell>
        </row>
        <row r="222">
          <cell r="B222" t="str">
            <v>AGRICOLD INTERNATIONAL</v>
          </cell>
        </row>
        <row r="223">
          <cell r="B223" t="str">
            <v>SHARIKAT AL HAD AL AKSA</v>
          </cell>
        </row>
        <row r="224">
          <cell r="B224" t="str">
            <v>ADVENS France</v>
          </cell>
        </row>
        <row r="225">
          <cell r="B225" t="str">
            <v>MAHARA ALAMIA FOR IMP EXP FOOD</v>
          </cell>
        </row>
        <row r="226">
          <cell r="B226" t="str">
            <v>SOCIETE AL BADR EXPORT</v>
          </cell>
        </row>
        <row r="227">
          <cell r="B227" t="str">
            <v>ABOURA FOODS</v>
          </cell>
        </row>
        <row r="228">
          <cell r="B228" t="str">
            <v>MIKSAB IMORT EXPORT S.R.L</v>
          </cell>
        </row>
        <row r="229">
          <cell r="B229" t="str">
            <v>AHODHIPE-BENISSAN</v>
          </cell>
        </row>
        <row r="230">
          <cell r="B230" t="str">
            <v>TOYOTA TSUSHO UK LTD</v>
          </cell>
        </row>
        <row r="231">
          <cell r="B231" t="str">
            <v>INTERNATIONAL SMART BUSINESS</v>
          </cell>
        </row>
        <row r="232">
          <cell r="B232" t="str">
            <v>BIOFIELD</v>
          </cell>
        </row>
        <row r="233">
          <cell r="B233" t="str">
            <v>GOLDEN PEARL</v>
          </cell>
        </row>
        <row r="234">
          <cell r="B234" t="str">
            <v>SOPALIM</v>
          </cell>
        </row>
        <row r="235">
          <cell r="B235" t="str">
            <v>AL JAWDA AL RAEDA</v>
          </cell>
        </row>
        <row r="236">
          <cell r="B236" t="str">
            <v>ADJA KHADY FOOD DISTRIBUTORS</v>
          </cell>
        </row>
        <row r="237">
          <cell r="B237" t="str">
            <v>SARL ANOOR</v>
          </cell>
        </row>
        <row r="238">
          <cell r="B238" t="str">
            <v>ALAM ELAMAN FOOD IMPORT CO</v>
          </cell>
        </row>
        <row r="239">
          <cell r="B239" t="str">
            <v xml:space="preserve">BO ET CO </v>
          </cell>
        </row>
        <row r="240">
          <cell r="B240" t="str">
            <v>GREEN WORLD FOOD EXPRESS</v>
          </cell>
        </row>
        <row r="241">
          <cell r="B241" t="str">
            <v>ALATHEER ALZAHER COMPANY FOR</v>
          </cell>
        </row>
        <row r="242">
          <cell r="B242" t="str">
            <v>AL HAMAT AL DAWLIA</v>
          </cell>
        </row>
        <row r="243">
          <cell r="B243" t="str">
            <v>SYNERGY INTERNATIONAL</v>
          </cell>
        </row>
        <row r="244">
          <cell r="B244" t="str">
            <v>A LUISI GENERAL TRADING / ALGT</v>
          </cell>
        </row>
        <row r="245">
          <cell r="B245" t="str">
            <v>RNK DISTRIBUTION</v>
          </cell>
        </row>
        <row r="246">
          <cell r="B246" t="str">
            <v>DISTREUROP</v>
          </cell>
        </row>
        <row r="247">
          <cell r="B247" t="str">
            <v>VALENCIA FOR MARKETING</v>
          </cell>
        </row>
        <row r="248">
          <cell r="B248" t="str">
            <v>MAJAN GULF FOODS LLC</v>
          </cell>
        </row>
        <row r="249">
          <cell r="B249" t="str">
            <v>MBCD RUNGIS</v>
          </cell>
        </row>
        <row r="250">
          <cell r="B250" t="str">
            <v>HMM EXPORT</v>
          </cell>
        </row>
        <row r="251">
          <cell r="B251" t="str">
            <v>CENTRAL FOOD</v>
          </cell>
        </row>
        <row r="252">
          <cell r="B252" t="str">
            <v>MATMATA TRADING</v>
          </cell>
        </row>
        <row r="253">
          <cell r="B253" t="str">
            <v>SEYAL TCHAD SA</v>
          </cell>
        </row>
        <row r="254">
          <cell r="B254" t="str">
            <v>SOGETRAC</v>
          </cell>
        </row>
        <row r="255">
          <cell r="B255" t="str">
            <v>STE CT TRADING DE COMMERCE INTR</v>
          </cell>
        </row>
        <row r="256">
          <cell r="B256" t="str">
            <v>STE DORCAS INTER TRADE</v>
          </cell>
        </row>
        <row r="257">
          <cell r="B257" t="str">
            <v>HERMES GENERAL TRADING</v>
          </cell>
        </row>
        <row r="258">
          <cell r="B258" t="str">
            <v>NEW ADAMER</v>
          </cell>
        </row>
        <row r="259">
          <cell r="B259" t="str">
            <v>FOOD EXPORT</v>
          </cell>
        </row>
        <row r="260">
          <cell r="B260" t="str">
            <v>MUCH MARK INTR - 2MIT</v>
          </cell>
        </row>
        <row r="261">
          <cell r="B261" t="str">
            <v>PUNIC INTERNATINAL TRADE</v>
          </cell>
        </row>
        <row r="262">
          <cell r="B262" t="str">
            <v>LAMP FALL IMP EXP - LAFFIMEX</v>
          </cell>
        </row>
        <row r="263">
          <cell r="B263" t="str">
            <v>FOODMED</v>
          </cell>
        </row>
        <row r="264">
          <cell r="B264" t="str">
            <v>SAFA FOOD</v>
          </cell>
        </row>
        <row r="265">
          <cell r="B265" t="str">
            <v>JANNET AL KHAYRAT</v>
          </cell>
        </row>
        <row r="266">
          <cell r="B266" t="str">
            <v>MARCOM INTERN</v>
          </cell>
        </row>
        <row r="267">
          <cell r="B267" t="str">
            <v>MASREF AL RAYAN</v>
          </cell>
        </row>
        <row r="268">
          <cell r="B268" t="str">
            <v>SANJAY TRADING</v>
          </cell>
        </row>
        <row r="269">
          <cell r="B269" t="str">
            <v>AFRICAN GATE</v>
          </cell>
        </row>
        <row r="270">
          <cell r="B270" t="str">
            <v>SHARIKAT MAYAN</v>
          </cell>
        </row>
        <row r="271">
          <cell r="B271" t="str">
            <v>AL SAHL MOUTAQADEM</v>
          </cell>
        </row>
        <row r="272">
          <cell r="B272" t="str">
            <v>SOCIETE REGAL</v>
          </cell>
        </row>
        <row r="273">
          <cell r="B273" t="str">
            <v>YAFRIB INTR</v>
          </cell>
        </row>
        <row r="274">
          <cell r="B274" t="str">
            <v>DEBENHAM</v>
          </cell>
        </row>
        <row r="275">
          <cell r="B275" t="str">
            <v>EASY TRADE / GLOBAL GOODS CAPA</v>
          </cell>
        </row>
        <row r="276">
          <cell r="B276" t="str">
            <v>TEAM NEGOCE - YET GROUPE</v>
          </cell>
        </row>
        <row r="277">
          <cell r="B277" t="str">
            <v>STE WAFA LIBYE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 t="e">
            <v>#N/A</v>
          </cell>
        </row>
        <row r="287">
          <cell r="B287" t="e">
            <v>#N/A</v>
          </cell>
        </row>
        <row r="288">
          <cell r="B288" t="e">
            <v>#N/A</v>
          </cell>
        </row>
        <row r="289">
          <cell r="B289" t="e">
            <v>#N/A</v>
          </cell>
        </row>
        <row r="290">
          <cell r="B290" t="e">
            <v>#N/A</v>
          </cell>
        </row>
        <row r="291">
          <cell r="B291" t="e">
            <v>#N/A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 t="e">
            <v>#N/A</v>
          </cell>
        </row>
        <row r="301">
          <cell r="B301" t="e">
            <v>#N/A</v>
          </cell>
        </row>
        <row r="302">
          <cell r="B302" t="e">
            <v>#N/A</v>
          </cell>
        </row>
        <row r="303">
          <cell r="B303" t="e">
            <v>#N/A</v>
          </cell>
        </row>
        <row r="304">
          <cell r="B304" t="e">
            <v>#N/A</v>
          </cell>
        </row>
        <row r="305">
          <cell r="B305" t="e">
            <v>#N/A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 t="e">
            <v>#N/A</v>
          </cell>
        </row>
        <row r="316">
          <cell r="B316" t="e">
            <v>#N/A</v>
          </cell>
        </row>
        <row r="317">
          <cell r="B317" t="e">
            <v>#N/A</v>
          </cell>
        </row>
        <row r="318">
          <cell r="B318" t="e">
            <v>#N/A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 t="e">
            <v>#N/A</v>
          </cell>
        </row>
        <row r="331">
          <cell r="B331" t="e">
            <v>#N/A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 t="e">
            <v>#N/A</v>
          </cell>
        </row>
      </sheetData>
      <sheetData sheetId="3" refreshError="1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rihab_khouaja_rose-blanche_com/Documents/Bureau/FORMATION%20TB/BASE%20DES%20DONNEES/PATES%20WARDA/BESE%20DES%20DONNEES%20P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Khouaja" refreshedDate="45680.398362268519" createdVersion="7" refreshedVersion="7" minRefreshableVersion="3" recordCount="2122" xr:uid="{088FC090-2F4E-46C7-904E-132251290E5A}">
  <cacheSource type="worksheet">
    <worksheetSource ref="A4:I4000" sheet="VENTES PW " r:id="rId2"/>
  </cacheSource>
  <cacheFields count="9">
    <cacheField name="NUM DE FACTURE" numFmtId="0">
      <sharedItems containsBlank="1" containsMixedTypes="1" containsNumber="1" containsInteger="1" minValue="0" maxValue="0"/>
    </cacheField>
    <cacheField name="CLIENT" numFmtId="0">
      <sharedItems containsBlank="1" count="112">
        <s v="TUNISIAN AFRICAN BUSINESS"/>
        <s v="STE OMEGA TRADING"/>
        <s v="DAVIS TRADING CO LTD"/>
        <s v="RAMMAL ORIGINAL"/>
        <s v="ARCADIA"/>
        <s v="BAH MAMADOU SALIOU"/>
        <s v="SAHEL INTERNATIONAL TRADE"/>
        <s v="SODIFRAM SAS"/>
        <s v="MAMUDOU BAH T/A TEDOUGNAL FARM"/>
        <s v="STE DE COMMERCE INTERNATIONAL"/>
        <s v="ANGSTREM TRADING"/>
        <s v="AWG LIBYA COMPANY TO IMPORT FOOD"/>
        <s v="STE AL BADR"/>
        <s v="TIMBI MADINA"/>
        <s v="SAWABA - GUINEE"/>
        <s v="ETS KASSO IMPORT EXPORT"/>
        <s v="M &amp; P CORPORATION"/>
        <s v="SARL SOKOM"/>
        <s v="STE ARIJ "/>
        <s v="STE AL MAJMOUA MOTTAHIDA"/>
        <s v="STE BASSIRA INTERNATIONAL TRA"/>
        <s v="DAVIS FOOD INGREDIENT PTY Ltd"/>
        <s v="STE ARICOM"/>
        <s v="WODIS &amp; TRADE SOCIETE"/>
        <s v="GREENLAND"/>
        <s v="STE MIDCOM INTERNATIONAL"/>
        <s v="AGRICOLD INTERNATIONAL"/>
        <s v="GAMIL ABDELKARIM"/>
        <s v="STE OMRANE SAS"/>
        <s v="SHARIKAT AL HAD AL AKSA"/>
        <s v="ADVENS France"/>
        <s v="MAHARA ALAMIA FOR IMP EXP FOOD"/>
        <s v="STE MEDILIFE IMPORT &amp; EXPORT"/>
        <s v="ABOURA FOODS"/>
        <s v="MIKSAB IMORT EXPORT S.R.L"/>
        <s v="E.A.S.B. NAFA"/>
        <s v="AHODHIPE-BENISSAN"/>
        <s v="TOYOTA TSUSHO UK LTD"/>
        <s v="INTERNATIONAL SMART BUSINESS"/>
        <s v="BIOFIELD"/>
        <s v="GOLDEN PEARL"/>
        <s v="SOCIETE AL BADR EXPORT"/>
        <s v="SOPALIM"/>
        <s v="ADJA KHADY FOOD DISTRIBUTORS"/>
        <s v="SARL ANOOR"/>
        <s v="AL JAWDA AL RAEDA"/>
        <s v="BO ET CO "/>
        <s v="ALAM ELAMAN FOOD IMPORT CO"/>
        <s v="ALATHEER ALZAHER COMPANY FOR"/>
        <s v="GREEN WORLD FOOD EXPRESS"/>
        <s v="AL HAMAT AL DAWLIA"/>
        <s v="SYNERGY INTERNATIONAL"/>
        <s v="RNK DISTRIBUTION"/>
        <s v="DISTREUROP"/>
        <s v="MAJAN GULF FOODS LLC"/>
        <s v="VALENCIA FOR MARKETING"/>
        <s v="CENTRAL FOOD"/>
        <s v="HMM EXPORT"/>
        <s v="A LUISI GENERAL TRADING / ALGT"/>
        <s v="MBCD RUNGIS"/>
        <s v="SODISCOUNT"/>
        <s v="MATMATA TRADING"/>
        <s v="SOGETRAC"/>
        <s v="STE CT TRADING DE COMMERCE INTR"/>
        <s v="STE DORCAS INTER TRADE"/>
        <s v="SEYAL TCHAD SA"/>
        <s v="HERMES GENERAL TRADING"/>
        <s v="NEW ADAMER"/>
        <s v="FOOD EXPORT"/>
        <s v="E.A.S.B NAFA GB LDA"/>
        <s v="MUCH MARK INTR - 2MIT"/>
        <s v="PUNIC INTERNATINAL TRADE"/>
        <s v="FOODMED"/>
        <s v="LAMP FALL IMP EXP - LAFFIMEX"/>
        <s v="JANNET AL KHAYRAT"/>
        <s v="MASREF AL RAYAN"/>
        <s v="SANJAY TRADING"/>
        <s v="SHARIKAT MAYAN"/>
        <s v="AFRICAN GATE"/>
        <s v="MARCOM INTERN"/>
        <s v="AL SAHL MOUTAQADEM"/>
        <s v="SOCIETE REGAL"/>
        <s v="YAFRIB INTR"/>
        <s v="DEBENHAM"/>
        <s v="EASY TRADE / GLOBAL GOODS CAPA"/>
        <s v="SAFA FOOD"/>
        <s v="TEAM NEGOCE - YET GROUPE"/>
        <s v="STE WAFA LIBYE"/>
        <s v="I3C+"/>
        <s v="GGM"/>
        <s v="SODIC"/>
        <s v="KRUPYANIY - DUBAV"/>
        <s v="HARVEST "/>
        <s v="JP BEEMSTERBOER BV"/>
        <s v="RAMAS TRADING "/>
        <s v="AL RAEDA "/>
        <s v="ACS DISTRIBUTION"/>
        <s v="ETS ELEMINE"/>
        <s v="STE B.T.C TRADING"/>
        <s v="FONTANA SAS"/>
        <s v="HK ENTREPRISE"/>
        <s v="MESBAH DAHDAH"/>
        <s v="STE WAEL"/>
        <s v="NOUI AMADJRASS"/>
        <s v="STE BISO NA BISO"/>
        <s v="SOCIETE CHEMA"/>
        <s v="STE AL AKIL"/>
        <s v="SCCI"/>
        <s v="RIVEXIA"/>
        <e v="#N/A"/>
        <e v="#REF!"/>
        <m/>
      </sharedItems>
    </cacheField>
    <cacheField name="QTE GLOBALE KG" numFmtId="164">
      <sharedItems containsBlank="1" containsMixedTypes="1" containsNumber="1" minValue="0" maxValue="1000800"/>
    </cacheField>
    <cacheField name="CA TND" numFmtId="0">
      <sharedItems containsBlank="1" containsMixedTypes="1" containsNumber="1" minValue="0" maxValue="1734259.851"/>
    </cacheField>
    <cacheField name="CA EN DEVISE" numFmtId="0">
      <sharedItems containsBlank="1" containsMixedTypes="1" containsNumber="1" minValue="0" maxValue="879219.6"/>
    </cacheField>
    <cacheField name="DESTINATION" numFmtId="0">
      <sharedItems containsBlank="1" count="88">
        <s v="Sénégal"/>
        <s v="Niger"/>
        <s v="New Zealand"/>
        <s v="Liban"/>
        <s v="Japon"/>
        <s v="Guinée"/>
        <s v="Burkina Faso"/>
        <s v="Mayotte"/>
        <s v="Gambie"/>
        <s v="Russie"/>
        <s v="Libye"/>
        <s v="Togo"/>
        <s v="Angleterre"/>
        <s v="Bahrein"/>
        <s v="Gabon"/>
        <s v="ANNULEE"/>
        <s v="Marseille"/>
        <s v="La Reunion"/>
        <s v="Canada"/>
        <s v="Qatar"/>
        <s v="Costa Rica"/>
        <s v="Jordanie"/>
        <s v="Australie"/>
        <s v="Libéria"/>
        <s v="France"/>
        <s v="Cameroun"/>
        <s v="Pologne"/>
        <s v="Omane"/>
        <s v="Sierra Leone"/>
        <s v="Tchad"/>
        <s v="Djibouti"/>
        <s v="Arabie saoudite"/>
        <s v="USA"/>
        <s v="Ukraine"/>
        <s v="Ghana"/>
        <s v="République Dominicaine"/>
        <s v="Cap Vert"/>
        <s v="Benin"/>
        <s v="Iles Maurice"/>
        <s v="Madagascar"/>
        <s v="Japon "/>
        <s v="OMAN"/>
        <s v="Guinee"/>
        <s v="Dubai"/>
        <s v="Guinee Bissau"/>
        <s v="Guinee Equatoriale"/>
        <s v="Mauritanie"/>
        <s v="Allemagne"/>
        <s v="Belgique"/>
        <s v="Belarus"/>
        <s v="Suisse"/>
        <s v="Tcheque"/>
        <s v="Liberia"/>
        <s v="Guinée Bissau"/>
        <s v="Cote d'ivoire"/>
        <s v="Angola"/>
        <s v="Congo"/>
        <s v="Senegal"/>
        <s v="Egypte"/>
        <s v="Kenya"/>
        <s v="Guinee Bisau"/>
        <s v="Italie"/>
        <s v="Côte D'ivoire"/>
        <s v="Mayotte "/>
        <s v="Côte D'ivoire "/>
        <s v="Niger "/>
        <s v="Bahraine"/>
        <s v="UK"/>
        <s v="New Zeland"/>
        <s v="Guinée "/>
        <s v="Romanie"/>
        <s v="Bukina Faso"/>
        <s v="Somalia"/>
        <s v="Maroc"/>
        <s v="Ile De Reunion"/>
        <s v="Poland"/>
        <s v="UK "/>
        <s v="Sudan"/>
        <s v="KSA"/>
        <s v="Lithuanie"/>
        <s v="Brazil"/>
        <s v="Côte D'ivore"/>
        <s v="Somalie"/>
        <s v="New Zealand "/>
        <s v="Marco"/>
        <e v="#REF!"/>
        <e v="#N/A"/>
        <m/>
      </sharedItems>
    </cacheField>
    <cacheField name="DATE LIV" numFmtId="14">
      <sharedItems containsDate="1" containsBlank="1" containsMixedTypes="1" minDate="1899-12-30T00:00:00" maxDate="2024-11-16T00:00:00"/>
    </cacheField>
    <cacheField name="Annee" numFmtId="0">
      <sharedItems containsBlank="1" containsMixedTypes="1" containsNumber="1" containsInteger="1" minValue="2019" maxValue="2024" count="9">
        <n v="2019"/>
        <n v="2020"/>
        <n v="2021"/>
        <n v="2022"/>
        <n v="2023"/>
        <n v="2024"/>
        <e v="#REF!"/>
        <e v="#N/A"/>
        <m/>
      </sharedItems>
    </cacheField>
    <cacheField name="Mois" numFmtId="0">
      <sharedItems containsBlank="1" containsMixedTypes="1" containsNumber="1" containsInteger="1" minValue="1" maxValue="12" count="16">
        <n v="1"/>
        <n v="2"/>
        <e v="#VALUE!"/>
        <n v="3"/>
        <n v="4"/>
        <n v="5"/>
        <n v="6"/>
        <n v="7"/>
        <n v="8"/>
        <n v="9"/>
        <n v="10"/>
        <n v="11"/>
        <n v="12"/>
        <e v="#REF!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2">
  <r>
    <s v="FAE-19-00001"/>
    <x v="0"/>
    <n v="110040"/>
    <n v="142831.92000000001"/>
    <n v="142831.92000000001"/>
    <x v="0"/>
    <d v="2019-01-07T00:00:00"/>
    <x v="0"/>
    <x v="0"/>
  </r>
  <r>
    <s v="FAE-19-00002"/>
    <x v="1"/>
    <n v="140000"/>
    <n v="165200"/>
    <n v="165200"/>
    <x v="1"/>
    <d v="2019-01-07T00:00:00"/>
    <x v="0"/>
    <x v="0"/>
  </r>
  <r>
    <s v="FAE-19-00003"/>
    <x v="2"/>
    <n v="18850"/>
    <n v="68149.133000000002"/>
    <n v="22589.499975139635"/>
    <x v="2"/>
    <d v="2019-01-07T00:00:00"/>
    <x v="0"/>
    <x v="0"/>
  </r>
  <r>
    <s v="FAE-19-00004"/>
    <x v="3"/>
    <n v="8000"/>
    <n v="33787.563999999998"/>
    <n v="9983.0296941941197"/>
    <x v="3"/>
    <d v="2019-02-14T00:00:00"/>
    <x v="0"/>
    <x v="1"/>
  </r>
  <r>
    <s v="FAE-19-00005"/>
    <x v="4"/>
    <n v="33600"/>
    <n v="50400"/>
    <n v="50400"/>
    <x v="4"/>
    <d v="2019-01-08T00:00:00"/>
    <x v="0"/>
    <x v="0"/>
  </r>
  <r>
    <s v="FAE-19-00006"/>
    <x v="5"/>
    <n v="40200"/>
    <n v="71516.544999999998"/>
    <n v="20877.999970806755"/>
    <x v="5"/>
    <d v="2019-01-05T00:00:00"/>
    <x v="0"/>
    <x v="0"/>
  </r>
  <r>
    <s v="FAE-19-00007"/>
    <x v="0"/>
    <n v="110040"/>
    <n v="144152.4"/>
    <n v="144152.4"/>
    <x v="0"/>
    <d v="2019-01-15T00:00:00"/>
    <x v="0"/>
    <x v="0"/>
  </r>
  <r>
    <s v="FAE-19-00008"/>
    <x v="6"/>
    <n v="76008"/>
    <n v="107367.6"/>
    <n v="107367.6"/>
    <x v="6"/>
    <d v="2019-01-15T00:00:00"/>
    <x v="0"/>
    <x v="0"/>
  </r>
  <r>
    <s v="FAE-19-00009"/>
    <x v="7"/>
    <n v="27222"/>
    <n v="51091.335999999996"/>
    <n v="14840.700042118715"/>
    <x v="7"/>
    <d v="2019-01-25T00:00:00"/>
    <x v="0"/>
    <x v="0"/>
  </r>
  <r>
    <s v="FAE-19-00010"/>
    <x v="7"/>
    <n v="21600"/>
    <n v="40186.053"/>
    <n v="11672.999869286741"/>
    <x v="7"/>
    <d v="2019-01-25T00:00:00"/>
    <x v="0"/>
    <x v="0"/>
  </r>
  <r>
    <s v="FAE-19-00011"/>
    <x v="7"/>
    <n v="21600"/>
    <n v="40186.053"/>
    <n v="11672.999869286741"/>
    <x v="7"/>
    <d v="2019-01-25T00:00:00"/>
    <x v="0"/>
    <x v="0"/>
  </r>
  <r>
    <s v="FAE-19-00012"/>
    <x v="8"/>
    <n v="44016"/>
    <n v="78333.710000000006"/>
    <n v="26063.02007951956"/>
    <x v="8"/>
    <d v="2019-01-18T00:00:00"/>
    <x v="0"/>
    <x v="0"/>
  </r>
  <r>
    <s v="FAE-19-00013"/>
    <x v="9"/>
    <n v="280000"/>
    <n v="341600"/>
    <n v="341600"/>
    <x v="1"/>
    <d v="2019-01-18T00:00:00"/>
    <x v="0"/>
    <x v="0"/>
  </r>
  <r>
    <s v="FAE-19-00014"/>
    <x v="10"/>
    <n v="20000"/>
    <n v="41765.700000000004"/>
    <n v="13800.000000000002"/>
    <x v="9"/>
    <d v="2019-01-23T00:00:00"/>
    <x v="0"/>
    <x v="0"/>
  </r>
  <r>
    <s v="FAE-19-00015"/>
    <x v="11"/>
    <n v="300000"/>
    <n v="498003"/>
    <n v="165000"/>
    <x v="10"/>
    <d v="2019-01-19T00:00:00"/>
    <x v="0"/>
    <x v="0"/>
  </r>
  <r>
    <s v="FAE-19-00016"/>
    <x v="6"/>
    <n v="28008"/>
    <n v="35850.239999999998"/>
    <n v="35850.239999999998"/>
    <x v="11"/>
    <d v="2019-01-23T00:00:00"/>
    <x v="0"/>
    <x v="0"/>
  </r>
  <r>
    <s v="FAE-19-00017"/>
    <x v="6"/>
    <n v="28008"/>
    <n v="35850.239999999998"/>
    <n v="35850.239999999998"/>
    <x v="11"/>
    <d v="2019-01-23T00:00:00"/>
    <x v="0"/>
    <x v="0"/>
  </r>
  <r>
    <s v="FAE-19-00018"/>
    <x v="12"/>
    <n v="57600"/>
    <n v="81024"/>
    <n v="81024"/>
    <x v="0"/>
    <d v="2019-02-01T00:00:00"/>
    <x v="0"/>
    <x v="1"/>
  </r>
  <r>
    <s v="FAE-19-00019"/>
    <x v="4"/>
    <n v="20000"/>
    <n v="27600"/>
    <n v="27600"/>
    <x v="12"/>
    <d v="2019-01-23T00:00:00"/>
    <x v="0"/>
    <x v="0"/>
  </r>
  <r>
    <s v="FAE-19-00020"/>
    <x v="4"/>
    <n v="40000"/>
    <n v="55200"/>
    <n v="55200"/>
    <x v="12"/>
    <d v="2019-01-31T00:00:00"/>
    <x v="0"/>
    <x v="0"/>
  </r>
  <r>
    <s v="FAE-19-00021"/>
    <x v="4"/>
    <n v="22008"/>
    <n v="31887.360000000001"/>
    <n v="31887.360000000001"/>
    <x v="13"/>
    <d v="2019-02-01T00:00:00"/>
    <x v="0"/>
    <x v="1"/>
  </r>
  <r>
    <s v="FAE-19-00022"/>
    <x v="4"/>
    <n v="11808.4"/>
    <n v="18295.36"/>
    <n v="18295.36"/>
    <x v="4"/>
    <d v="2019-02-05T00:00:00"/>
    <x v="0"/>
    <x v="1"/>
  </r>
  <r>
    <s v="FAE-19-00023"/>
    <x v="0"/>
    <n v="22840"/>
    <n v="34348.5"/>
    <n v="34348.5"/>
    <x v="14"/>
    <d v="2019-01-24T00:00:00"/>
    <x v="0"/>
    <x v="0"/>
  </r>
  <r>
    <s v="FAE-19-00024"/>
    <x v="6"/>
    <n v="0"/>
    <n v="0"/>
    <n v="0"/>
    <x v="15"/>
    <s v="ANNULEE"/>
    <x v="0"/>
    <x v="2"/>
  </r>
  <r>
    <s v="FAE-19-00025"/>
    <x v="13"/>
    <n v="26000"/>
    <n v="43667.192000000003"/>
    <n v="12635.000072336918"/>
    <x v="14"/>
    <d v="2019-01-30T00:00:00"/>
    <x v="0"/>
    <x v="0"/>
  </r>
  <r>
    <s v="FAE-19-00026"/>
    <x v="13"/>
    <n v="26000"/>
    <n v="42850.387999999999"/>
    <n v="12434.999927451066"/>
    <x v="14"/>
    <d v="2019-01-26T00:00:00"/>
    <x v="0"/>
    <x v="0"/>
  </r>
  <r>
    <s v="FAE-19-00027"/>
    <x v="14"/>
    <n v="111420"/>
    <n v="184116.53100000002"/>
    <n v="60595.544109661183"/>
    <x v="5"/>
    <d v="2019-01-28T00:00:00"/>
    <x v="0"/>
    <x v="0"/>
  </r>
  <r>
    <s v="FAE-19-00028"/>
    <x v="2"/>
    <n v="18480"/>
    <n v="62126.267999999996"/>
    <n v="20435.600144732081"/>
    <x v="2"/>
    <d v="2019-02-07T00:00:00"/>
    <x v="0"/>
    <x v="1"/>
  </r>
  <r>
    <s v="FAE-19-00029"/>
    <x v="15"/>
    <n v="108000"/>
    <n v="153213.228"/>
    <n v="44280"/>
    <x v="1"/>
    <d v="2019-02-06T00:00:00"/>
    <x v="0"/>
    <x v="1"/>
  </r>
  <r>
    <s v="FAE-19-00030"/>
    <x v="15"/>
    <n v="108000"/>
    <n v="153213.228"/>
    <n v="44280"/>
    <x v="1"/>
    <d v="2019-02-07T00:00:00"/>
    <x v="0"/>
    <x v="1"/>
  </r>
  <r>
    <s v="FAE-19-00031"/>
    <x v="15"/>
    <n v="108000"/>
    <n v="153213.228"/>
    <n v="44280"/>
    <x v="1"/>
    <d v="2019-02-08T00:00:00"/>
    <x v="0"/>
    <x v="1"/>
  </r>
  <r>
    <s v="FAE-19-00032"/>
    <x v="15"/>
    <n v="108000"/>
    <n v="153213.228"/>
    <n v="44280"/>
    <x v="1"/>
    <d v="2019-02-09T00:00:00"/>
    <x v="0"/>
    <x v="1"/>
  </r>
  <r>
    <s v="FAE-19-00033"/>
    <x v="14"/>
    <n v="111420"/>
    <n v="185449.633"/>
    <n v="60595.544119328857"/>
    <x v="5"/>
    <d v="2019-02-21T00:00:00"/>
    <x v="0"/>
    <x v="1"/>
  </r>
  <r>
    <s v="FAE-19-00034"/>
    <x v="8"/>
    <n v="24600"/>
    <n v="44057.129000000008"/>
    <n v="14491.999934212694"/>
    <x v="8"/>
    <d v="2019-02-07T00:00:00"/>
    <x v="0"/>
    <x v="1"/>
  </r>
  <r>
    <s v="FAE-19-00035"/>
    <x v="4"/>
    <n v="8552"/>
    <n v="14419.4"/>
    <n v="14419.4"/>
    <x v="16"/>
    <d v="2019-02-05T00:00:00"/>
    <x v="0"/>
    <x v="1"/>
  </r>
  <r>
    <s v="FAE-19-00036"/>
    <x v="16"/>
    <n v="4680"/>
    <n v="9157.3230000000003"/>
    <n v="3036.6000696367287"/>
    <x v="4"/>
    <d v="2019-03-12T00:00:00"/>
    <x v="0"/>
    <x v="3"/>
  </r>
  <r>
    <s v="FAE-19-00037"/>
    <x v="0"/>
    <n v="176064"/>
    <n v="230643.84"/>
    <n v="230643.84"/>
    <x v="0"/>
    <d v="2019-02-08T00:00:00"/>
    <x v="0"/>
    <x v="1"/>
  </r>
  <r>
    <s v="FAE-19-00038"/>
    <x v="6"/>
    <n v="22008"/>
    <n v="31251.360000000001"/>
    <n v="31251.360000000001"/>
    <x v="6"/>
    <d v="2019-02-13T00:00:00"/>
    <x v="0"/>
    <x v="1"/>
  </r>
  <r>
    <s v="FAE-19-00039"/>
    <x v="7"/>
    <n v="24826"/>
    <n v="51287.750999999997"/>
    <n v="15041.940081826579"/>
    <x v="7"/>
    <d v="2019-03-07T00:00:00"/>
    <x v="0"/>
    <x v="3"/>
  </r>
  <r>
    <s v="FAE-19-00040"/>
    <x v="17"/>
    <n v="13034"/>
    <n v="30724.753000000001"/>
    <n v="10192.152394221361"/>
    <x v="17"/>
    <d v="2019-02-06T00:00:00"/>
    <x v="0"/>
    <x v="1"/>
  </r>
  <r>
    <s v="FAE-19-00041"/>
    <x v="4"/>
    <n v="24044"/>
    <n v="32127.759999999998"/>
    <n v="32127.759999999998"/>
    <x v="18"/>
    <d v="2019-02-09T00:00:00"/>
    <x v="0"/>
    <x v="1"/>
  </r>
  <r>
    <s v="FAE-19-00042"/>
    <x v="9"/>
    <n v="520000"/>
    <n v="655200"/>
    <n v="655200"/>
    <x v="1"/>
    <d v="2019-02-15T00:00:00"/>
    <x v="0"/>
    <x v="1"/>
  </r>
  <r>
    <s v="FAE-19-00043"/>
    <x v="0"/>
    <n v="76004"/>
    <n v="101675.76"/>
    <n v="101675.76"/>
    <x v="14"/>
    <d v="2019-02-19T00:00:00"/>
    <x v="0"/>
    <x v="1"/>
  </r>
  <r>
    <s v="FAE-19-00044"/>
    <x v="18"/>
    <n v="407040"/>
    <n v="625213.70799999998"/>
    <n v="625213.70799999998"/>
    <x v="10"/>
    <d v="2019-02-16T00:00:00"/>
    <x v="0"/>
    <x v="1"/>
  </r>
  <r>
    <s v="FAE-19-00045"/>
    <x v="15"/>
    <n v="108000"/>
    <n v="152630.946"/>
    <n v="44280"/>
    <x v="1"/>
    <d v="2019-02-25T00:00:00"/>
    <x v="0"/>
    <x v="1"/>
  </r>
  <r>
    <s v="FAE-19-00046"/>
    <x v="15"/>
    <n v="108000"/>
    <n v="152637.58800000002"/>
    <n v="44281.926920901089"/>
    <x v="1"/>
    <d v="2019-02-26T00:00:00"/>
    <x v="0"/>
    <x v="1"/>
  </r>
  <r>
    <s v="FAE-19-00047"/>
    <x v="15"/>
    <n v="108000"/>
    <n v="152637.58800000002"/>
    <n v="44280.000000000007"/>
    <x v="1"/>
    <d v="2019-02-27T00:00:00"/>
    <x v="0"/>
    <x v="1"/>
  </r>
  <r>
    <s v="FAE-19-00048"/>
    <x v="15"/>
    <n v="108000"/>
    <n v="152320.986"/>
    <n v="44280"/>
    <x v="1"/>
    <d v="2019-02-28T00:00:00"/>
    <x v="0"/>
    <x v="1"/>
  </r>
  <r>
    <s v="FAE-19-00049"/>
    <x v="19"/>
    <n v="302400"/>
    <n v="451173.69400000002"/>
    <n v="148176.00013136936"/>
    <x v="10"/>
    <d v="2019-02-23T00:00:00"/>
    <x v="0"/>
    <x v="1"/>
  </r>
  <r>
    <s v="FAE-19-00050"/>
    <x v="17"/>
    <n v="13560"/>
    <n v="28117.305"/>
    <n v="8156.7999187723017"/>
    <x v="17"/>
    <d v="2019-02-26T00:00:00"/>
    <x v="0"/>
    <x v="1"/>
  </r>
  <r>
    <s v="FAE-19-00051"/>
    <x v="14"/>
    <n v="137808"/>
    <n v="225767.27"/>
    <n v="74892.527906321018"/>
    <x v="5"/>
    <d v="2019-03-02T00:00:00"/>
    <x v="0"/>
    <x v="3"/>
  </r>
  <r>
    <s v="FAE-19-00052"/>
    <x v="6"/>
    <n v="28008"/>
    <n v="39411.360000000001"/>
    <n v="39411.360000000001"/>
    <x v="6"/>
    <d v="2019-02-25T00:00:00"/>
    <x v="0"/>
    <x v="1"/>
  </r>
  <r>
    <s v="FAE-19-00053"/>
    <x v="9"/>
    <n v="480"/>
    <n v="1584"/>
    <n v="1584"/>
    <x v="19"/>
    <d v="2019-03-11T00:00:00"/>
    <x v="0"/>
    <x v="3"/>
  </r>
  <r>
    <s v="FAE-19-00054"/>
    <x v="4"/>
    <n v="3600"/>
    <n v="14580"/>
    <n v="14580"/>
    <x v="20"/>
    <d v="2019-03-05T00:00:00"/>
    <x v="0"/>
    <x v="3"/>
  </r>
  <r>
    <s v="FAE-19-00055"/>
    <x v="4"/>
    <n v="11596.4"/>
    <n v="18642.64"/>
    <n v="18642.64"/>
    <x v="4"/>
    <d v="2019-03-01T00:00:00"/>
    <x v="0"/>
    <x v="3"/>
  </r>
  <r>
    <s v="FAE-19-00056"/>
    <x v="20"/>
    <n v="40180"/>
    <n v="62957.4"/>
    <n v="62957.4"/>
    <x v="21"/>
    <d v="2019-03-06T00:00:00"/>
    <x v="0"/>
    <x v="3"/>
  </r>
  <r>
    <s v="FAE-19-00057"/>
    <x v="0"/>
    <n v="154056"/>
    <n v="200492.88"/>
    <n v="200492.88"/>
    <x v="0"/>
    <d v="2019-03-07T00:00:00"/>
    <x v="0"/>
    <x v="3"/>
  </r>
  <r>
    <s v="FAE-19-00058"/>
    <x v="1"/>
    <n v="280000"/>
    <n v="341600"/>
    <n v="341600"/>
    <x v="1"/>
    <d v="2019-03-05T00:00:00"/>
    <x v="0"/>
    <x v="3"/>
  </r>
  <r>
    <s v="FAE-19-00059"/>
    <x v="1"/>
    <n v="260000"/>
    <n v="327600"/>
    <n v="327600"/>
    <x v="1"/>
    <d v="2019-03-14T00:00:00"/>
    <x v="0"/>
    <x v="3"/>
  </r>
  <r>
    <s v="FAE-19-00060"/>
    <x v="21"/>
    <n v="13050"/>
    <n v="35803.81"/>
    <n v="11876.999883896435"/>
    <x v="22"/>
    <d v="2019-03-04T00:00:00"/>
    <x v="0"/>
    <x v="3"/>
  </r>
  <r>
    <s v="FAE-19-00061"/>
    <x v="2"/>
    <n v="18000"/>
    <n v="64330.497000000003"/>
    <n v="21340.000000000004"/>
    <x v="2"/>
    <d v="2019-03-04T00:00:00"/>
    <x v="0"/>
    <x v="3"/>
  </r>
  <r>
    <s v="FAE-19-00062"/>
    <x v="22"/>
    <n v="55200"/>
    <n v="76176"/>
    <n v="76176"/>
    <x v="6"/>
    <d v="2019-03-22T00:00:00"/>
    <x v="0"/>
    <x v="3"/>
  </r>
  <r>
    <s v="FAE-19-00063"/>
    <x v="9"/>
    <n v="21600"/>
    <n v="30600"/>
    <n v="30600"/>
    <x v="23"/>
    <d v="2019-03-22T00:00:00"/>
    <x v="0"/>
    <x v="3"/>
  </r>
  <r>
    <s v="FAE-19-00064"/>
    <x v="7"/>
    <n v="20836"/>
    <n v="46337.209000000003"/>
    <n v="13744.000059321659"/>
    <x v="7"/>
    <d v="2019-04-06T00:00:00"/>
    <x v="0"/>
    <x v="4"/>
  </r>
  <r>
    <s v="FAE-19-00065"/>
    <x v="8"/>
    <n v="69216"/>
    <n v="121570.74800000001"/>
    <n v="40783.920022812286"/>
    <x v="8"/>
    <d v="2019-03-25T00:00:00"/>
    <x v="0"/>
    <x v="3"/>
  </r>
  <r>
    <s v="FAE-19-00066"/>
    <x v="19"/>
    <n v="146900"/>
    <n v="313888.73300000001"/>
    <n v="104586.00016659725"/>
    <x v="10"/>
    <d v="2019-03-19T00:00:00"/>
    <x v="0"/>
    <x v="3"/>
  </r>
  <r>
    <s v="FAE-19-00067"/>
    <x v="1"/>
    <n v="280000"/>
    <n v="352800"/>
    <n v="352800"/>
    <x v="1"/>
    <d v="2019-03-26T00:00:00"/>
    <x v="0"/>
    <x v="3"/>
  </r>
  <r>
    <s v="FAE-19-00068"/>
    <x v="5"/>
    <n v="64416"/>
    <n v="106269.402"/>
    <n v="31426.240037852465"/>
    <x v="5"/>
    <d v="2019-04-20T00:00:00"/>
    <x v="0"/>
    <x v="4"/>
  </r>
  <r>
    <s v="FAE-19-00069"/>
    <x v="20"/>
    <n v="22600"/>
    <n v="34338"/>
    <n v="34338"/>
    <x v="21"/>
    <d v="2019-03-23T00:00:00"/>
    <x v="0"/>
    <x v="3"/>
  </r>
  <r>
    <s v="FAE-19-00070"/>
    <x v="4"/>
    <n v="20000"/>
    <n v="28400"/>
    <n v="28400"/>
    <x v="12"/>
    <d v="2019-03-23T00:00:00"/>
    <x v="0"/>
    <x v="3"/>
  </r>
  <r>
    <s v="FAE-19-00071"/>
    <x v="0"/>
    <n v="154844"/>
    <n v="214193"/>
    <n v="214193"/>
    <x v="14"/>
    <d v="2019-03-30T00:00:00"/>
    <x v="0"/>
    <x v="3"/>
  </r>
  <r>
    <s v="FAE-19-00072"/>
    <x v="4"/>
    <n v="15316"/>
    <n v="28146.799999999999"/>
    <n v="28146.799999999999"/>
    <x v="24"/>
    <d v="2019-03-26T00:00:00"/>
    <x v="0"/>
    <x v="3"/>
  </r>
  <r>
    <s v="FAE-19-00073"/>
    <x v="4"/>
    <n v="13574.4"/>
    <n v="20607.416000000001"/>
    <n v="20607.416000000001"/>
    <x v="4"/>
    <d v="2019-03-30T00:00:00"/>
    <x v="0"/>
    <x v="3"/>
  </r>
  <r>
    <s v="FAE-19-00074"/>
    <x v="6"/>
    <n v="44016"/>
    <n v="62502.720000000001"/>
    <n v="62502.720000000001"/>
    <x v="6"/>
    <d v="2019-04-01T00:00:00"/>
    <x v="0"/>
    <x v="4"/>
  </r>
  <r>
    <s v="FAE-19-00075"/>
    <x v="23"/>
    <n v="130000"/>
    <n v="222179.94399999999"/>
    <n v="74170.000166914251"/>
    <x v="25"/>
    <d v="2019-04-12T00:00:00"/>
    <x v="0"/>
    <x v="4"/>
  </r>
  <r>
    <s v="FAE-19-00076"/>
    <x v="24"/>
    <n v="90000"/>
    <n v="137250"/>
    <n v="137250"/>
    <x v="10"/>
    <d v="2019-03-30T00:00:00"/>
    <x v="0"/>
    <x v="3"/>
  </r>
  <r>
    <s v="FAE-19-00077"/>
    <x v="4"/>
    <n v="50400"/>
    <n v="79632"/>
    <n v="79632"/>
    <x v="4"/>
    <d v="2019-04-25T00:00:00"/>
    <x v="0"/>
    <x v="4"/>
  </r>
  <r>
    <s v="FAE-19-00078"/>
    <x v="0"/>
    <n v="176064"/>
    <n v="237026.16"/>
    <n v="237026.16"/>
    <x v="0"/>
    <d v="2019-04-03T00:00:00"/>
    <x v="0"/>
    <x v="4"/>
  </r>
  <r>
    <s v="FAE-19-00079"/>
    <x v="9"/>
    <n v="560000"/>
    <n v="705600"/>
    <n v="705600"/>
    <x v="1"/>
    <d v="2019-04-13T00:00:00"/>
    <x v="0"/>
    <x v="4"/>
  </r>
  <r>
    <s v="FAE-19-00080"/>
    <x v="20"/>
    <n v="23200"/>
    <n v="35646"/>
    <n v="35646"/>
    <x v="21"/>
    <d v="2019-04-20T00:00:00"/>
    <x v="0"/>
    <x v="4"/>
  </r>
  <r>
    <s v="FAE-19-00081"/>
    <x v="7"/>
    <n v="20424"/>
    <n v="47021.428"/>
    <n v="13953.360040357282"/>
    <x v="7"/>
    <d v="2019-04-22T00:00:00"/>
    <x v="0"/>
    <x v="4"/>
  </r>
  <r>
    <s v="FAE-19-00082"/>
    <x v="9"/>
    <n v="127400"/>
    <n v="175738"/>
    <n v="175738"/>
    <x v="14"/>
    <d v="2019-05-10T00:00:00"/>
    <x v="0"/>
    <x v="5"/>
  </r>
  <r>
    <s v="FAE-19-00083"/>
    <x v="4"/>
    <n v="18568"/>
    <n v="30646.400000000001"/>
    <n v="30646.400000000001"/>
    <x v="24"/>
    <d v="2019-04-26T00:00:00"/>
    <x v="0"/>
    <x v="4"/>
  </r>
  <r>
    <s v="FAE-19-00084"/>
    <x v="6"/>
    <n v="22008"/>
    <n v="31911.599999999999"/>
    <n v="31911.599999999999"/>
    <x v="6"/>
    <d v="2019-04-17T00:00:00"/>
    <x v="0"/>
    <x v="4"/>
  </r>
  <r>
    <s v="FAE-19-00085"/>
    <x v="1"/>
    <n v="280000"/>
    <n v="352800"/>
    <n v="352800"/>
    <x v="1"/>
    <d v="2019-05-03T00:00:00"/>
    <x v="0"/>
    <x v="5"/>
  </r>
  <r>
    <s v="FAE-19-00086"/>
    <x v="1"/>
    <n v="260000"/>
    <n v="338000"/>
    <n v="338000"/>
    <x v="1"/>
    <d v="2019-04-17T00:00:00"/>
    <x v="0"/>
    <x v="4"/>
  </r>
  <r>
    <s v="FAE-19-00087"/>
    <x v="19"/>
    <n v="216000"/>
    <n v="317165.43600000005"/>
    <n v="105840.00000000001"/>
    <x v="10"/>
    <d v="2019-04-16T00:00:00"/>
    <x v="0"/>
    <x v="4"/>
  </r>
  <r>
    <s v="FAE-19-00088"/>
    <x v="2"/>
    <n v="18100"/>
    <n v="66254.707999999999"/>
    <n v="22171.000050194922"/>
    <x v="2"/>
    <d v="2019-04-20T00:00:00"/>
    <x v="0"/>
    <x v="4"/>
  </r>
  <r>
    <s v="FAE-19-00089"/>
    <x v="25"/>
    <n v="102500"/>
    <n v="164000"/>
    <n v="164000"/>
    <x v="9"/>
    <d v="2019-04-19T00:00:00"/>
    <x v="0"/>
    <x v="4"/>
  </r>
  <r>
    <s v="FAE-19-00090"/>
    <x v="6"/>
    <n v="20700"/>
    <n v="26496"/>
    <n v="26496"/>
    <x v="11"/>
    <d v="2019-04-22T00:00:00"/>
    <x v="0"/>
    <x v="4"/>
  </r>
  <r>
    <s v="FAE-19-00091"/>
    <x v="0"/>
    <n v="110040"/>
    <n v="148554"/>
    <n v="148554"/>
    <x v="0"/>
    <d v="2019-04-24T00:00:00"/>
    <x v="0"/>
    <x v="4"/>
  </r>
  <r>
    <s v="FAE-19-00092"/>
    <x v="4"/>
    <n v="20500"/>
    <n v="30135"/>
    <n v="30135"/>
    <x v="26"/>
    <d v="2019-04-25T00:00:00"/>
    <x v="0"/>
    <x v="4"/>
  </r>
  <r>
    <s v="FAE-19-00093"/>
    <x v="4"/>
    <n v="20000"/>
    <n v="28400"/>
    <n v="28400"/>
    <x v="12"/>
    <d v="2019-05-07T00:00:00"/>
    <x v="0"/>
    <x v="5"/>
  </r>
  <r>
    <s v="FAE-19-00094"/>
    <x v="4"/>
    <n v="19016"/>
    <n v="31751.8"/>
    <n v="31751.8"/>
    <x v="24"/>
    <d v="2019-04-26T00:00:00"/>
    <x v="0"/>
    <x v="4"/>
  </r>
  <r>
    <s v="FAE-19-00095"/>
    <x v="26"/>
    <n v="2400"/>
    <n v="3912"/>
    <n v="3912"/>
    <x v="27"/>
    <d v="2019-05-14T00:00:00"/>
    <x v="0"/>
    <x v="5"/>
  </r>
  <r>
    <s v="FAE-19-00096"/>
    <x v="9"/>
    <n v="21000"/>
    <n v="30300"/>
    <n v="30300"/>
    <x v="23"/>
    <d v="2019-05-09T00:00:00"/>
    <x v="0"/>
    <x v="5"/>
  </r>
  <r>
    <s v="FAE-19-00097"/>
    <x v="6"/>
    <n v="17500"/>
    <n v="25439"/>
    <n v="25439"/>
    <x v="11"/>
    <d v="2019-05-06T00:00:00"/>
    <x v="0"/>
    <x v="5"/>
  </r>
  <r>
    <s v="FAE-19-00098"/>
    <x v="4"/>
    <n v="15048"/>
    <n v="26196.400000000001"/>
    <n v="26196.400000000001"/>
    <x v="24"/>
    <d v="2019-04-30T00:00:00"/>
    <x v="0"/>
    <x v="4"/>
  </r>
  <r>
    <s v="FAE-19-00099"/>
    <x v="6"/>
    <n v="81840"/>
    <n v="117789.6"/>
    <n v="117789.6"/>
    <x v="11"/>
    <d v="2019-05-06T00:00:00"/>
    <x v="0"/>
    <x v="5"/>
  </r>
  <r>
    <s v="FAE-19-00100"/>
    <x v="9"/>
    <n v="65616"/>
    <n v="94711.2"/>
    <n v="94711.2"/>
    <x v="28"/>
    <d v="2019-06-26T00:00:00"/>
    <x v="0"/>
    <x v="6"/>
  </r>
  <r>
    <s v="FAE-19-00101"/>
    <x v="9"/>
    <n v="28000"/>
    <n v="38360"/>
    <n v="38360"/>
    <x v="29"/>
    <d v="2019-05-28T00:00:00"/>
    <x v="0"/>
    <x v="5"/>
  </r>
  <r>
    <s v="FAE-19-00102"/>
    <x v="27"/>
    <n v="27930"/>
    <n v="51758.883000000002"/>
    <n v="17363.799922840801"/>
    <x v="30"/>
    <d v="2019-05-13T00:00:00"/>
    <x v="0"/>
    <x v="5"/>
  </r>
  <r>
    <s v="FAE-19-00103"/>
    <x v="4"/>
    <n v="36921.599999999999"/>
    <n v="59254.656000000003"/>
    <n v="59254.656000000003"/>
    <x v="31"/>
    <d v="2019-05-10T00:00:00"/>
    <x v="0"/>
    <x v="5"/>
  </r>
  <r>
    <s v="FAE-19-00104"/>
    <x v="6"/>
    <n v="21600"/>
    <n v="31752"/>
    <n v="31752"/>
    <x v="11"/>
    <d v="2019-05-20T00:00:00"/>
    <x v="0"/>
    <x v="5"/>
  </r>
  <r>
    <s v="FAE-19-00105"/>
    <x v="22"/>
    <n v="110400"/>
    <n v="149040"/>
    <n v="149040"/>
    <x v="6"/>
    <d v="2019-05-13T00:00:00"/>
    <x v="0"/>
    <x v="5"/>
  </r>
  <r>
    <s v="FAE-19-00106"/>
    <x v="10"/>
    <n v="20000"/>
    <n v="41174.370000000003"/>
    <n v="13800.000000000002"/>
    <x v="9"/>
    <d v="2019-06-03T00:00:00"/>
    <x v="0"/>
    <x v="6"/>
  </r>
  <r>
    <s v="FAE-19-00107"/>
    <x v="5"/>
    <n v="63000"/>
    <n v="113418.731"/>
    <n v="33944.999925177704"/>
    <x v="5"/>
    <d v="2019-05-18T00:00:00"/>
    <x v="0"/>
    <x v="5"/>
  </r>
  <r>
    <s v="FAE-19-00108"/>
    <x v="7"/>
    <n v="26784"/>
    <n v="47506.108"/>
    <n v="14212.959954524376"/>
    <x v="7"/>
    <d v="2019-05-23T00:00:00"/>
    <x v="0"/>
    <x v="5"/>
  </r>
  <r>
    <s v="FAE-19-00109"/>
    <x v="28"/>
    <n v="18140"/>
    <n v="35151.201999999997"/>
    <n v="10501.359902010574"/>
    <x v="24"/>
    <d v="2019-05-13T00:00:00"/>
    <x v="0"/>
    <x v="5"/>
  </r>
  <r>
    <s v="FAE-19-00110"/>
    <x v="14"/>
    <n v="250320"/>
    <n v="430252.929"/>
    <n v="144382.6000436249"/>
    <x v="5"/>
    <d v="2019-05-21T00:00:00"/>
    <x v="0"/>
    <x v="5"/>
  </r>
  <r>
    <s v="FAE-19-00111"/>
    <x v="0"/>
    <n v="176064"/>
    <n v="236365.92"/>
    <n v="236365.92"/>
    <x v="0"/>
    <d v="2019-05-17T00:00:00"/>
    <x v="0"/>
    <x v="5"/>
  </r>
  <r>
    <s v="FAE-19-00112"/>
    <x v="9"/>
    <n v="560000"/>
    <n v="722400"/>
    <n v="722400"/>
    <x v="1"/>
    <d v="2019-05-27T00:00:00"/>
    <x v="0"/>
    <x v="5"/>
  </r>
  <r>
    <s v="FAE-19-00113"/>
    <x v="4"/>
    <n v="20000"/>
    <n v="29600"/>
    <n v="29600"/>
    <x v="12"/>
    <d v="2019-05-30T00:00:00"/>
    <x v="0"/>
    <x v="5"/>
  </r>
  <r>
    <s v="FAE-19-00114"/>
    <x v="21"/>
    <n v="10250"/>
    <n v="28940.233"/>
    <n v="9685.0000836638046"/>
    <x v="22"/>
    <d v="2019-05-27T00:00:00"/>
    <x v="0"/>
    <x v="5"/>
  </r>
  <r>
    <s v="FAE-19-00115"/>
    <x v="29"/>
    <n v="510000"/>
    <n v="793650.78"/>
    <n v="265200"/>
    <x v="10"/>
    <d v="2019-05-29T00:00:00"/>
    <x v="0"/>
    <x v="5"/>
  </r>
  <r>
    <s v="FAE-19-00116"/>
    <x v="4"/>
    <n v="26048"/>
    <n v="47252.92"/>
    <n v="47252.92"/>
    <x v="18"/>
    <d v="2019-05-30T00:00:00"/>
    <x v="0"/>
    <x v="5"/>
  </r>
  <r>
    <s v="FAE-19-00117"/>
    <x v="4"/>
    <n v="33600"/>
    <n v="53088"/>
    <n v="53088"/>
    <x v="4"/>
    <d v="2019-06-18T00:00:00"/>
    <x v="0"/>
    <x v="6"/>
  </r>
  <r>
    <s v="FAE-19-00118"/>
    <x v="4"/>
    <n v="21250"/>
    <n v="31450"/>
    <n v="31450"/>
    <x v="32"/>
    <d v="2019-05-31T00:00:00"/>
    <x v="0"/>
    <x v="5"/>
  </r>
  <r>
    <s v="FAE-19-00119"/>
    <x v="4"/>
    <n v="20157.599999999999"/>
    <n v="33461.616000000002"/>
    <n v="33461.616000000002"/>
    <x v="32"/>
    <d v="2019-07-16T00:00:00"/>
    <x v="0"/>
    <x v="7"/>
  </r>
  <r>
    <s v="FAE-19-00120"/>
    <x v="19"/>
    <n v="151200"/>
    <n v="234474.15400000001"/>
    <n v="78467.999933068961"/>
    <x v="10"/>
    <d v="2019-05-27T00:00:00"/>
    <x v="0"/>
    <x v="5"/>
  </r>
  <r>
    <s v="FAE-19-00121"/>
    <x v="4"/>
    <n v="20176"/>
    <n v="31272.428"/>
    <n v="31272.428"/>
    <x v="32"/>
    <d v="2019-05-31T00:00:00"/>
    <x v="0"/>
    <x v="5"/>
  </r>
  <r>
    <s v="FAE-19-00122"/>
    <x v="4"/>
    <n v="8716"/>
    <n v="14485.28"/>
    <n v="14485.28"/>
    <x v="16"/>
    <d v="2019-06-08T00:00:00"/>
    <x v="0"/>
    <x v="6"/>
  </r>
  <r>
    <s v="FAE-19-00123"/>
    <x v="9"/>
    <n v="560000"/>
    <n v="722400"/>
    <n v="722400"/>
    <x v="1"/>
    <d v="2019-06-18T00:00:00"/>
    <x v="0"/>
    <x v="6"/>
  </r>
  <r>
    <s v="FAE-19-00124"/>
    <x v="0"/>
    <n v="286104"/>
    <n v="393503.04"/>
    <n v="393503.04"/>
    <x v="0"/>
    <d v="2019-06-24T00:00:00"/>
    <x v="0"/>
    <x v="6"/>
  </r>
  <r>
    <s v="FAE-19-00125"/>
    <x v="6"/>
    <n v="21600"/>
    <n v="31752"/>
    <n v="31752"/>
    <x v="11"/>
    <d v="2019-06-12T00:00:00"/>
    <x v="0"/>
    <x v="6"/>
  </r>
  <r>
    <s v="FAE-19-00126"/>
    <x v="6"/>
    <n v="53328"/>
    <n v="79331.28"/>
    <n v="79331.28"/>
    <x v="6"/>
    <d v="2019-06-12T00:00:00"/>
    <x v="0"/>
    <x v="6"/>
  </r>
  <r>
    <s v="FAE-19-00127"/>
    <x v="4"/>
    <n v="5100"/>
    <n v="8652"/>
    <n v="8652"/>
    <x v="4"/>
    <d v="2019-06-27T00:00:00"/>
    <x v="0"/>
    <x v="6"/>
  </r>
  <r>
    <s v="FAE-19-00128"/>
    <x v="30"/>
    <n v="20000"/>
    <n v="34954.5"/>
    <n v="10500"/>
    <x v="14"/>
    <d v="2019-06-21T00:00:00"/>
    <x v="0"/>
    <x v="6"/>
  </r>
  <r>
    <s v="FAE-19-00129"/>
    <x v="4"/>
    <n v="10204"/>
    <n v="16875.056"/>
    <n v="16875.056"/>
    <x v="4"/>
    <d v="2019-06-20T00:00:00"/>
    <x v="0"/>
    <x v="6"/>
  </r>
  <r>
    <s v="FAE-19-00130"/>
    <x v="2"/>
    <n v="19000"/>
    <n v="68288.070000000007"/>
    <n v="23230.000170088279"/>
    <x v="2"/>
    <d v="2019-06-25T00:00:00"/>
    <x v="0"/>
    <x v="6"/>
  </r>
  <r>
    <s v="FAE-19-00131"/>
    <x v="7"/>
    <n v="26976"/>
    <n v="47545.749000000003"/>
    <n v="14321.44010361758"/>
    <x v="7"/>
    <d v="2019-06-21T00:00:00"/>
    <x v="0"/>
    <x v="6"/>
  </r>
  <r>
    <s v="FAE-19-00132"/>
    <x v="8"/>
    <n v="66216"/>
    <n v="117093.796"/>
    <n v="40006.080153062969"/>
    <x v="8"/>
    <d v="2019-06-24T00:00:00"/>
    <x v="0"/>
    <x v="6"/>
  </r>
  <r>
    <s v="FAE-19-00133"/>
    <x v="31"/>
    <n v="150000"/>
    <n v="223907.85"/>
    <n v="76500"/>
    <x v="10"/>
    <d v="2019-06-24T00:00:00"/>
    <x v="0"/>
    <x v="6"/>
  </r>
  <r>
    <s v="FAE-19-00134"/>
    <x v="6"/>
    <n v="330000"/>
    <n v="426510"/>
    <n v="426510"/>
    <x v="1"/>
    <d v="2019-05-26T00:00:00"/>
    <x v="0"/>
    <x v="5"/>
  </r>
  <r>
    <s v="FAE-19-00135"/>
    <x v="9"/>
    <n v="280000"/>
    <n v="361200"/>
    <n v="361200"/>
    <x v="1"/>
    <d v="2019-07-31T00:00:00"/>
    <x v="0"/>
    <x v="7"/>
  </r>
  <r>
    <s v="FAE-19-00136"/>
    <x v="3"/>
    <n v="11750"/>
    <n v="45676.858"/>
    <n v="15917.5"/>
    <x v="3"/>
    <d v="2019-08-02T00:00:00"/>
    <x v="0"/>
    <x v="8"/>
  </r>
  <r>
    <s v="FAE-19-00137"/>
    <x v="6"/>
    <n v="437000"/>
    <n v="565215"/>
    <n v="565215"/>
    <x v="1"/>
    <d v="2019-07-03T00:00:00"/>
    <x v="0"/>
    <x v="7"/>
  </r>
  <r>
    <s v="FAE-19-00138"/>
    <x v="12"/>
    <n v="57600"/>
    <n v="85248"/>
    <n v="85248"/>
    <x v="0"/>
    <d v="2019-08-20T00:00:00"/>
    <x v="0"/>
    <x v="8"/>
  </r>
  <r>
    <s v="FAE-19-00139"/>
    <x v="5"/>
    <n v="59400"/>
    <n v="106290.00539999999"/>
    <n v="32451"/>
    <x v="5"/>
    <d v="2019-07-01T00:00:00"/>
    <x v="0"/>
    <x v="7"/>
  </r>
  <r>
    <s v="FAE-19-00140"/>
    <x v="14"/>
    <n v="204000"/>
    <n v="348446.20799999998"/>
    <n v="120720"/>
    <x v="5"/>
    <d v="2019-07-09T00:00:00"/>
    <x v="0"/>
    <x v="7"/>
  </r>
  <r>
    <s v="FAE-19-00141"/>
    <x v="15"/>
    <n v="108000"/>
    <n v="151004.304"/>
    <n v="46440"/>
    <x v="1"/>
    <d v="2019-07-10T00:00:00"/>
    <x v="0"/>
    <x v="7"/>
  </r>
  <r>
    <s v="FAE-19-00142"/>
    <x v="15"/>
    <n v="108000"/>
    <n v="151004.304"/>
    <n v="46440"/>
    <x v="1"/>
    <d v="2019-07-11T00:00:00"/>
    <x v="0"/>
    <x v="7"/>
  </r>
  <r>
    <s v="FAE-19-00143"/>
    <x v="15"/>
    <n v="108000"/>
    <n v="150570.09"/>
    <n v="46440"/>
    <x v="1"/>
    <d v="2019-07-12T00:00:00"/>
    <x v="0"/>
    <x v="7"/>
  </r>
  <r>
    <s v="FAE-19-00144"/>
    <x v="0"/>
    <n v="308112"/>
    <n v="422553.59999999998"/>
    <n v="422553.59999999998"/>
    <x v="0"/>
    <d v="2019-07-09T00:00:00"/>
    <x v="0"/>
    <x v="7"/>
  </r>
  <r>
    <s v="FAE-19-00145"/>
    <x v="4"/>
    <n v="21250"/>
    <n v="31450"/>
    <n v="31450"/>
    <x v="32"/>
    <d v="2019-07-04T00:00:00"/>
    <x v="0"/>
    <x v="7"/>
  </r>
  <r>
    <s v="FAE-19-00146"/>
    <x v="4"/>
    <n v="20000"/>
    <n v="32800"/>
    <n v="32800"/>
    <x v="12"/>
    <d v="2019-07-05T00:00:00"/>
    <x v="0"/>
    <x v="7"/>
  </r>
  <r>
    <s v="FAE-19-00147"/>
    <x v="6"/>
    <n v="22008"/>
    <n v="31911.599999999999"/>
    <n v="31911.599999999999"/>
    <x v="6"/>
    <d v="2019-07-10T00:00:00"/>
    <x v="0"/>
    <x v="7"/>
  </r>
  <r>
    <s v="FAE-19-00148"/>
    <x v="6"/>
    <n v="18000"/>
    <n v="29340"/>
    <n v="29340"/>
    <x v="33"/>
    <d v="2019-07-17T00:00:00"/>
    <x v="0"/>
    <x v="7"/>
  </r>
  <r>
    <s v="FAE-19-00149"/>
    <x v="7"/>
    <n v="27336"/>
    <n v="48460.243127999995"/>
    <n v="15014.56"/>
    <x v="7"/>
    <d v="2019-07-19T00:00:00"/>
    <x v="0"/>
    <x v="7"/>
  </r>
  <r>
    <s v="FAE-19-00150"/>
    <x v="9"/>
    <n v="22500"/>
    <n v="33714"/>
    <n v="33714"/>
    <x v="23"/>
    <d v="2019-07-24T00:00:00"/>
    <x v="0"/>
    <x v="7"/>
  </r>
  <r>
    <s v="FAE-19-00151"/>
    <x v="4"/>
    <n v="10784"/>
    <n v="17192.759999999998"/>
    <n v="17192.759999999998"/>
    <x v="19"/>
    <d v="2019-07-17T00:00:00"/>
    <x v="0"/>
    <x v="7"/>
  </r>
  <r>
    <s v="FAE-19-00152"/>
    <x v="4"/>
    <n v="50400"/>
    <n v="79632"/>
    <n v="79632"/>
    <x v="4"/>
    <d v="2019-07-18T00:00:00"/>
    <x v="0"/>
    <x v="7"/>
  </r>
  <r>
    <s v="FAE-19-00153"/>
    <x v="4"/>
    <n v="20157.599999999999"/>
    <n v="33461.616000000002"/>
    <n v="33461.616000000002"/>
    <x v="32"/>
    <d v="2019-07-16T00:00:00"/>
    <x v="0"/>
    <x v="7"/>
  </r>
  <r>
    <s v="FAE-19-00154"/>
    <x v="4"/>
    <n v="20157.599999999999"/>
    <n v="33461.616000000002"/>
    <n v="33461.616000000002"/>
    <x v="32"/>
    <d v="2019-08-16T00:00:00"/>
    <x v="0"/>
    <x v="8"/>
  </r>
  <r>
    <s v="FAE-19-00155"/>
    <x v="4"/>
    <n v="16934.400000000001"/>
    <n v="26577.407999999999"/>
    <n v="26577.407999999999"/>
    <x v="4"/>
    <d v="2019-07-20T00:00:00"/>
    <x v="0"/>
    <x v="7"/>
  </r>
  <r>
    <s v="FAE-19-00156"/>
    <x v="0"/>
    <n v="264096"/>
    <n v="364452.48"/>
    <n v="364452.48"/>
    <x v="0"/>
    <d v="2019-07-23T00:00:00"/>
    <x v="0"/>
    <x v="7"/>
  </r>
  <r>
    <s v="FAE-19-00157"/>
    <x v="17"/>
    <n v="0"/>
    <n v="0"/>
    <n v="0"/>
    <x v="15"/>
    <s v="ANNULEE"/>
    <x v="0"/>
    <x v="2"/>
  </r>
  <r>
    <s v="FAE-19-00158"/>
    <x v="8"/>
    <n v="38400"/>
    <n v="70982.426000000007"/>
    <n v="24736.00013939225"/>
    <x v="8"/>
    <d v="2019-08-02T00:00:00"/>
    <x v="0"/>
    <x v="8"/>
  </r>
  <r>
    <s v="FAE-19-00159"/>
    <x v="9"/>
    <n v="1680"/>
    <n v="5712"/>
    <n v="5712"/>
    <x v="19"/>
    <d v="2019-08-26T00:00:00"/>
    <x v="0"/>
    <x v="8"/>
  </r>
  <r>
    <s v="FAE-19-00160"/>
    <x v="9"/>
    <n v="26000"/>
    <n v="37570"/>
    <n v="37570"/>
    <x v="14"/>
    <d v="2019-08-01T00:00:00"/>
    <x v="0"/>
    <x v="8"/>
  </r>
  <r>
    <s v="FAE-19-00161"/>
    <x v="6"/>
    <n v="43608"/>
    <n v="63663.6"/>
    <n v="63663.6"/>
    <x v="6"/>
    <d v="2019-07-31T00:00:00"/>
    <x v="0"/>
    <x v="7"/>
  </r>
  <r>
    <s v="FAE-19-00162"/>
    <x v="4"/>
    <n v="20000"/>
    <n v="31600"/>
    <n v="31600"/>
    <x v="12"/>
    <d v="2019-08-02T00:00:00"/>
    <x v="0"/>
    <x v="8"/>
  </r>
  <r>
    <s v="FAE-19-00163"/>
    <x v="0"/>
    <n v="242088"/>
    <n v="334081.44"/>
    <n v="334081.44"/>
    <x v="0"/>
    <d v="2019-08-08T00:00:00"/>
    <x v="0"/>
    <x v="8"/>
  </r>
  <r>
    <s v="FAE-19-00164"/>
    <x v="14"/>
    <n v="255900"/>
    <n v="433784.58199999999"/>
    <n v="151514"/>
    <x v="5"/>
    <d v="2019-08-09T00:00:00"/>
    <x v="0"/>
    <x v="8"/>
  </r>
  <r>
    <s v="FAE-19-00165"/>
    <x v="19"/>
    <n v="211200"/>
    <n v="311604.005"/>
    <n v="108768.00006981168"/>
    <x v="10"/>
    <d v="2019-08-30T00:00:00"/>
    <x v="0"/>
    <x v="8"/>
  </r>
  <r>
    <s v="FAE-19-00166"/>
    <x v="4"/>
    <n v="21019.200000000001"/>
    <n v="36482.080000000002"/>
    <n v="36482.080000000002"/>
    <x v="4"/>
    <d v="2019-08-23T00:00:00"/>
    <x v="0"/>
    <x v="8"/>
  </r>
  <r>
    <s v="FAE-19-00167"/>
    <x v="4"/>
    <n v="22848"/>
    <n v="32297.759999999998"/>
    <n v="32297.759999999998"/>
    <x v="18"/>
    <d v="2019-08-28T00:00:00"/>
    <x v="0"/>
    <x v="8"/>
  </r>
  <r>
    <s v="FAE-19-00168"/>
    <x v="32"/>
    <n v="22008"/>
    <n v="33012"/>
    <n v="33012"/>
    <x v="28"/>
    <d v="2019-08-19T00:00:00"/>
    <x v="0"/>
    <x v="8"/>
  </r>
  <r>
    <s v="FAE-19-00169"/>
    <x v="33"/>
    <n v="16000"/>
    <n v="37055.718000000001"/>
    <n v="12915"/>
    <x v="21"/>
    <d v="2019-08-21T00:00:00"/>
    <x v="0"/>
    <x v="8"/>
  </r>
  <r>
    <s v="FAE-19-00170"/>
    <x v="6"/>
    <n v="22008"/>
    <n v="33452.160000000003"/>
    <n v="33452.160000000003"/>
    <x v="6"/>
    <d v="2019-08-21T00:00:00"/>
    <x v="0"/>
    <x v="8"/>
  </r>
  <r>
    <s v="FAE-19-00171"/>
    <x v="4"/>
    <n v="20000"/>
    <n v="31600"/>
    <n v="31600"/>
    <x v="12"/>
    <d v="2019-08-29T00:00:00"/>
    <x v="0"/>
    <x v="8"/>
  </r>
  <r>
    <s v="FAE-19-00172"/>
    <x v="0"/>
    <n v="111000"/>
    <n v="158650"/>
    <n v="158650"/>
    <x v="14"/>
    <d v="2019-08-22T00:00:00"/>
    <x v="0"/>
    <x v="8"/>
  </r>
  <r>
    <s v="FAE-19-00173"/>
    <x v="0"/>
    <n v="53600"/>
    <n v="77527.600000000006"/>
    <n v="77527.600000000006"/>
    <x v="14"/>
    <d v="2019-08-21T00:00:00"/>
    <x v="0"/>
    <x v="8"/>
  </r>
  <r>
    <s v="FAE-19-00174"/>
    <x v="15"/>
    <n v="108000"/>
    <n v="147477.18599999999"/>
    <n v="46439.999999999993"/>
    <x v="1"/>
    <d v="2019-08-29T00:00:00"/>
    <x v="0"/>
    <x v="8"/>
  </r>
  <r>
    <s v="FAE-19-00175"/>
    <x v="15"/>
    <n v="108000"/>
    <n v="147398.23800000001"/>
    <n v="46440"/>
    <x v="1"/>
    <d v="2019-08-30T00:00:00"/>
    <x v="0"/>
    <x v="8"/>
  </r>
  <r>
    <s v="FAE-19-00176"/>
    <x v="15"/>
    <n v="108000"/>
    <n v="147159.07199999999"/>
    <n v="46439.999999999993"/>
    <x v="1"/>
    <d v="2019-09-02T00:00:00"/>
    <x v="0"/>
    <x v="9"/>
  </r>
  <r>
    <s v="FAE-19-00177"/>
    <x v="9"/>
    <n v="560000"/>
    <n v="700000"/>
    <n v="700000"/>
    <x v="1"/>
    <d v="2019-09-12T00:00:00"/>
    <x v="0"/>
    <x v="9"/>
  </r>
  <r>
    <s v="FAE-19-00178"/>
    <x v="7"/>
    <n v="25848"/>
    <n v="45583.534"/>
    <n v="14354.079952135782"/>
    <x v="7"/>
    <d v="2019-08-29T00:00:00"/>
    <x v="0"/>
    <x v="8"/>
  </r>
  <r>
    <s v="FAE-19-00179"/>
    <x v="2"/>
    <n v="16640"/>
    <n v="58144.65"/>
    <n v="20316.800027953457"/>
    <x v="2"/>
    <d v="2019-08-28T00:00:00"/>
    <x v="0"/>
    <x v="8"/>
  </r>
  <r>
    <s v="FAE-19-00180"/>
    <x v="10"/>
    <n v="20000"/>
    <n v="39699.839999999997"/>
    <n v="13800"/>
    <x v="9"/>
    <d v="2019-09-09T00:00:00"/>
    <x v="0"/>
    <x v="9"/>
  </r>
  <r>
    <s v="FAE-19-00181"/>
    <x v="4"/>
    <n v="23971.200000000001"/>
    <n v="40271.616000000002"/>
    <n v="40271.616000000002"/>
    <x v="18"/>
    <d v="2019-09-11T00:00:00"/>
    <x v="0"/>
    <x v="9"/>
  </r>
  <r>
    <s v="FAE-19-00182"/>
    <x v="6"/>
    <n v="22008"/>
    <n v="33452.160000000003"/>
    <n v="33452.160000000003"/>
    <x v="11"/>
    <d v="2019-09-04T00:00:00"/>
    <x v="0"/>
    <x v="9"/>
  </r>
  <r>
    <s v="FAE-19-00183"/>
    <x v="6"/>
    <n v="19200"/>
    <n v="30144"/>
    <n v="30144"/>
    <x v="34"/>
    <d v="2019-09-04T00:00:00"/>
    <x v="0"/>
    <x v="9"/>
  </r>
  <r>
    <s v="FAE-19-00184"/>
    <x v="0"/>
    <n v="110040"/>
    <n v="147453.6"/>
    <n v="147453.6"/>
    <x v="0"/>
    <d v="2019-09-10T00:00:00"/>
    <x v="0"/>
    <x v="9"/>
  </r>
  <r>
    <s v="FAE-19-00185"/>
    <x v="9"/>
    <n v="57600"/>
    <n v="88704"/>
    <n v="88704"/>
    <x v="6"/>
    <d v="2019-09-23T00:00:00"/>
    <x v="0"/>
    <x v="9"/>
  </r>
  <r>
    <s v="FAE-19-00186"/>
    <x v="0"/>
    <n v="84000"/>
    <n v="115500"/>
    <n v="115500"/>
    <x v="14"/>
    <d v="2019-09-30T00:00:00"/>
    <x v="0"/>
    <x v="9"/>
  </r>
  <r>
    <s v="FAE-19-00187"/>
    <x v="4"/>
    <n v="40000"/>
    <n v="63200"/>
    <n v="63200"/>
    <x v="12"/>
    <d v="2019-09-12T00:00:00"/>
    <x v="0"/>
    <x v="9"/>
  </r>
  <r>
    <s v="FAE-19-00188"/>
    <x v="6"/>
    <n v="20700"/>
    <n v="26496"/>
    <n v="26496"/>
    <x v="6"/>
    <d v="2019-09-11T00:00:00"/>
    <x v="0"/>
    <x v="9"/>
  </r>
  <r>
    <s v="FAE-19-00189"/>
    <x v="9"/>
    <n v="56000"/>
    <n v="76720"/>
    <n v="76720"/>
    <x v="14"/>
    <d v="2019-10-03T00:00:00"/>
    <x v="0"/>
    <x v="10"/>
  </r>
  <r>
    <s v="FAE-19-00190"/>
    <x v="1"/>
    <n v="280000"/>
    <n v="350000"/>
    <n v="350000"/>
    <x v="1"/>
    <d v="2019-09-18T00:00:00"/>
    <x v="0"/>
    <x v="9"/>
  </r>
  <r>
    <s v="FAE-19-00191"/>
    <x v="14"/>
    <n v="193440"/>
    <n v="344818.14"/>
    <n v="120677.59987400915"/>
    <x v="5"/>
    <d v="2019-09-24T00:00:00"/>
    <x v="0"/>
    <x v="9"/>
  </r>
  <r>
    <s v="FAE-19-00192"/>
    <x v="10"/>
    <n v="20000"/>
    <n v="39346.559999999998"/>
    <n v="13800"/>
    <x v="9"/>
    <d v="2019-09-25T00:00:00"/>
    <x v="0"/>
    <x v="9"/>
  </r>
  <r>
    <s v="FAE-19-00193"/>
    <x v="10"/>
    <n v="20000"/>
    <n v="37905.665000000001"/>
    <n v="13300"/>
    <x v="9"/>
    <d v="2019-10-18T00:00:00"/>
    <x v="0"/>
    <x v="10"/>
  </r>
  <r>
    <s v="FAE-19-00194"/>
    <x v="2"/>
    <n v="18650"/>
    <n v="64906.142"/>
    <n v="22764.499859708194"/>
    <x v="2"/>
    <d v="2019-09-24T00:00:00"/>
    <x v="0"/>
    <x v="9"/>
  </r>
  <r>
    <s v="FAE-19-00195"/>
    <x v="25"/>
    <n v="39000"/>
    <n v="62400"/>
    <n v="62400"/>
    <x v="9"/>
    <d v="2019-09-19T00:00:00"/>
    <x v="0"/>
    <x v="9"/>
  </r>
  <r>
    <s v="FAE-19-00196"/>
    <x v="0"/>
    <n v="132048"/>
    <n v="176944.32"/>
    <n v="176944.32"/>
    <x v="0"/>
    <s v="28/09/2019 &amp; 01/10/2019"/>
    <x v="0"/>
    <x v="2"/>
  </r>
  <r>
    <s v="FAE-19-00197"/>
    <x v="4"/>
    <n v="20175.759999999998"/>
    <n v="33290.004000000001"/>
    <n v="33290.004000000001"/>
    <x v="32"/>
    <d v="2019-10-22T00:00:00"/>
    <x v="0"/>
    <x v="10"/>
  </r>
  <r>
    <s v="FAE-19-00198"/>
    <x v="31"/>
    <n v="180000"/>
    <n v="257926.5"/>
    <n v="90000"/>
    <x v="10"/>
    <d v="2019-09-26T00:00:00"/>
    <x v="0"/>
    <x v="9"/>
  </r>
  <r>
    <s v="FAE-19-00199"/>
    <x v="6"/>
    <n v="21600"/>
    <n v="31632"/>
    <n v="31632"/>
    <x v="11"/>
    <d v="2019-09-30T00:00:00"/>
    <x v="0"/>
    <x v="9"/>
  </r>
  <r>
    <s v="FAE-19-00200"/>
    <x v="25"/>
    <n v="100000"/>
    <n v="160000"/>
    <n v="160000"/>
    <x v="9"/>
    <d v="2019-10-17T00:00:00"/>
    <x v="0"/>
    <x v="10"/>
  </r>
  <r>
    <s v="FAE-19-00201"/>
    <x v="1"/>
    <n v="280000"/>
    <n v="350000"/>
    <n v="350000"/>
    <x v="1"/>
    <d v="2019-10-08T00:00:00"/>
    <x v="0"/>
    <x v="10"/>
  </r>
  <r>
    <s v="FAE-19-00202"/>
    <x v="4"/>
    <n v="20000"/>
    <n v="31600"/>
    <n v="31600"/>
    <x v="12"/>
    <d v="2019-10-24T00:00:00"/>
    <x v="0"/>
    <x v="10"/>
  </r>
  <r>
    <s v="FAE-19-00203"/>
    <x v="13"/>
    <n v="52000"/>
    <n v="87125.15"/>
    <n v="27650"/>
    <x v="14"/>
    <d v="2019-11-01T00:00:00"/>
    <x v="0"/>
    <x v="11"/>
  </r>
  <r>
    <s v="FAE-19-00204"/>
    <x v="9"/>
    <n v="26000"/>
    <n v="37570"/>
    <n v="37570"/>
    <x v="14"/>
    <d v="2019-10-17T00:00:00"/>
    <x v="0"/>
    <x v="10"/>
  </r>
  <r>
    <s v="FAE-19-00205"/>
    <x v="0"/>
    <n v="66024"/>
    <n v="86491.44"/>
    <n v="86491.44"/>
    <x v="0"/>
    <d v="2019-10-10T00:00:00"/>
    <x v="0"/>
    <x v="10"/>
  </r>
  <r>
    <s v="FAE-19-00206"/>
    <x v="0"/>
    <n v="84000"/>
    <n v="116480"/>
    <n v="116480"/>
    <x v="14"/>
    <d v="2019-10-22T00:00:00"/>
    <x v="0"/>
    <x v="10"/>
  </r>
  <r>
    <s v="FAE-19-00207"/>
    <x v="6"/>
    <n v="18000"/>
    <n v="29160"/>
    <n v="29160"/>
    <x v="33"/>
    <d v="2019-10-16T00:00:00"/>
    <x v="0"/>
    <x v="10"/>
  </r>
  <r>
    <s v="FAE-19-00208"/>
    <x v="6"/>
    <n v="20500"/>
    <n v="30340"/>
    <n v="30340"/>
    <x v="11"/>
    <d v="2019-10-16T00:00:00"/>
    <x v="0"/>
    <x v="10"/>
  </r>
  <r>
    <s v="FAE-19-00209"/>
    <x v="9"/>
    <n v="24000"/>
    <n v="36213"/>
    <n v="36213"/>
    <x v="23"/>
    <d v="2019-10-21T00:00:00"/>
    <x v="0"/>
    <x v="10"/>
  </r>
  <r>
    <s v="FAE-19-00210"/>
    <x v="6"/>
    <n v="82800"/>
    <n v="118548"/>
    <n v="118548"/>
    <x v="11"/>
    <d v="2019-10-23T00:00:00"/>
    <x v="0"/>
    <x v="10"/>
  </r>
  <r>
    <s v="FAE-19-00211"/>
    <x v="33"/>
    <n v="25300"/>
    <n v="49556.038"/>
    <n v="17502.000035317596"/>
    <x v="21"/>
    <d v="2019-10-26T00:00:00"/>
    <x v="0"/>
    <x v="10"/>
  </r>
  <r>
    <s v="FAE-19-00212"/>
    <x v="19"/>
    <n v="233520"/>
    <n v="334542.527"/>
    <n v="117227.04008690167"/>
    <x v="10"/>
    <d v="2019-11-13T00:00:00"/>
    <x v="0"/>
    <x v="11"/>
  </r>
  <r>
    <s v="FAE-19-00213"/>
    <x v="15"/>
    <n v="108000"/>
    <n v="146464.79399999999"/>
    <n v="46440"/>
    <x v="1"/>
    <d v="2019-11-01T00:00:00"/>
    <x v="0"/>
    <x v="11"/>
  </r>
  <r>
    <s v="FAE-19-00214"/>
    <x v="15"/>
    <n v="108000"/>
    <n v="146464.79399999999"/>
    <n v="46440"/>
    <x v="1"/>
    <d v="2019-11-02T00:00:00"/>
    <x v="0"/>
    <x v="11"/>
  </r>
  <r>
    <s v="FAE-19-00215"/>
    <x v="6"/>
    <n v="19200"/>
    <n v="30144"/>
    <n v="30144"/>
    <x v="6"/>
    <d v="2019-11-06T00:00:00"/>
    <x v="0"/>
    <x v="11"/>
  </r>
  <r>
    <s v="FAE-19-00216"/>
    <x v="9"/>
    <n v="20000"/>
    <n v="30000"/>
    <n v="30000"/>
    <x v="14"/>
    <d v="2019-10-30T00:00:00"/>
    <x v="0"/>
    <x v="10"/>
  </r>
  <r>
    <s v="FAE-19-00217"/>
    <x v="4"/>
    <n v="20175.759999999998"/>
    <n v="33290.004000000001"/>
    <n v="33290.004000000001"/>
    <x v="32"/>
    <d v="2019-10-28T00:00:00"/>
    <x v="0"/>
    <x v="10"/>
  </r>
  <r>
    <s v="FAE-19-00218"/>
    <x v="34"/>
    <n v="21052"/>
    <n v="49439.207000000002"/>
    <n v="17485.439883994415"/>
    <x v="35"/>
    <d v="2019-11-04T00:00:00"/>
    <x v="0"/>
    <x v="11"/>
  </r>
  <r>
    <s v="FAE-19-00219"/>
    <x v="9"/>
    <n v="108516"/>
    <n v="151363.68"/>
    <n v="151363.68"/>
    <x v="36"/>
    <d v="2019-11-05T00:00:00"/>
    <x v="0"/>
    <x v="11"/>
  </r>
  <r>
    <s v="FAE-19-00220"/>
    <x v="4"/>
    <n v="10632.4"/>
    <n v="17999.272000000001"/>
    <n v="17999.272000000001"/>
    <x v="4"/>
    <d v="2019-11-06T00:00:00"/>
    <x v="0"/>
    <x v="11"/>
  </r>
  <r>
    <s v="FAE-19-00221"/>
    <x v="10"/>
    <n v="20000"/>
    <n v="36167.040000000001"/>
    <n v="12800.000000000002"/>
    <x v="9"/>
    <d v="2019-11-02T00:00:00"/>
    <x v="0"/>
    <x v="11"/>
  </r>
  <r>
    <s v="FAE-19-00222"/>
    <x v="9"/>
    <n v="25080"/>
    <n v="38032.800000000003"/>
    <n v="38032.800000000003"/>
    <x v="23"/>
    <d v="2019-11-11T00:00:00"/>
    <x v="0"/>
    <x v="11"/>
  </r>
  <r>
    <s v="FAE-19-00223"/>
    <x v="4"/>
    <n v="20000"/>
    <n v="31600"/>
    <n v="31600"/>
    <x v="12"/>
    <d v="2019-11-07T00:00:00"/>
    <x v="0"/>
    <x v="11"/>
  </r>
  <r>
    <s v="FAE-19-00224"/>
    <x v="4"/>
    <n v="1906.8"/>
    <n v="3432.24"/>
    <n v="3432.24"/>
    <x v="32"/>
    <d v="2019-11-12T00:00:00"/>
    <x v="0"/>
    <x v="11"/>
  </r>
  <r>
    <s v="FAE-19-00225"/>
    <x v="25"/>
    <n v="39000"/>
    <n v="62400"/>
    <n v="62400"/>
    <x v="9"/>
    <d v="2019-11-12T00:00:00"/>
    <x v="0"/>
    <x v="11"/>
  </r>
  <r>
    <s v="FAE-19-00226"/>
    <x v="7"/>
    <n v="27336"/>
    <n v="47249.358999999997"/>
    <n v="15016.720113143381"/>
    <x v="7"/>
    <d v="2019-11-16T00:00:00"/>
    <x v="0"/>
    <x v="11"/>
  </r>
  <r>
    <s v="FAE-19-00227"/>
    <x v="5"/>
    <n v="40800"/>
    <n v="70607.14"/>
    <n v="22426.00009528498"/>
    <x v="5"/>
    <d v="2019-11-12T00:00:00"/>
    <x v="0"/>
    <x v="11"/>
  </r>
  <r>
    <s v="FAE-19-00228"/>
    <x v="21"/>
    <n v="14200"/>
    <n v="36958.044000000002"/>
    <n v="12938.000035007264"/>
    <x v="22"/>
    <d v="2019-11-19T00:00:00"/>
    <x v="0"/>
    <x v="11"/>
  </r>
  <r>
    <s v="FAE-19-00229"/>
    <x v="2"/>
    <n v="18200"/>
    <n v="63284.008999999998"/>
    <n v="22154.000105021791"/>
    <x v="2"/>
    <d v="2019-11-19T00:00:00"/>
    <x v="0"/>
    <x v="11"/>
  </r>
  <r>
    <s v="FAE-19-00230"/>
    <x v="0"/>
    <n v="154056"/>
    <n v="205114.56"/>
    <n v="205114.56"/>
    <x v="0"/>
    <d v="2019-11-08T00:00:00"/>
    <x v="0"/>
    <x v="11"/>
  </r>
  <r>
    <s v="FAE-19-00231"/>
    <x v="0"/>
    <n v="154056"/>
    <n v="205114.56"/>
    <n v="205114.56"/>
    <x v="0"/>
    <d v="2019-11-16T00:00:00"/>
    <x v="0"/>
    <x v="11"/>
  </r>
  <r>
    <s v="FAE-19-00232"/>
    <x v="9"/>
    <n v="109000"/>
    <n v="140610"/>
    <n v="140610"/>
    <x v="1"/>
    <d v="2019-11-13T00:00:00"/>
    <x v="0"/>
    <x v="11"/>
  </r>
  <r>
    <s v="FAE-19-00233"/>
    <x v="6"/>
    <n v="43200"/>
    <n v="66960"/>
    <n v="66960"/>
    <x v="11"/>
    <d v="2019-11-18T00:00:00"/>
    <x v="0"/>
    <x v="11"/>
  </r>
  <r>
    <s v="FAE-19-00234"/>
    <x v="35"/>
    <n v="76248"/>
    <n v="131248.492"/>
    <n v="46045.639910188045"/>
    <x v="8"/>
    <d v="2019-11-11T00:00:00"/>
    <x v="0"/>
    <x v="11"/>
  </r>
  <r>
    <s v="FAE-19-00235"/>
    <x v="10"/>
    <n v="20000"/>
    <n v="38016.720000000001"/>
    <n v="13300"/>
    <x v="9"/>
    <d v="2019-11-15T00:00:00"/>
    <x v="0"/>
    <x v="11"/>
  </r>
  <r>
    <s v="FAE-19-00236"/>
    <x v="4"/>
    <n v="24692"/>
    <n v="41354.800000000003"/>
    <n v="41354.800000000003"/>
    <x v="24"/>
    <d v="2019-11-18T00:00:00"/>
    <x v="0"/>
    <x v="11"/>
  </r>
  <r>
    <s v="FAE-19-00237"/>
    <x v="0"/>
    <n v="110040"/>
    <n v="147453.6"/>
    <n v="147453.6"/>
    <x v="0"/>
    <d v="2019-11-21T00:00:00"/>
    <x v="0"/>
    <x v="11"/>
  </r>
  <r>
    <s v="FAE-19-00238"/>
    <x v="10"/>
    <n v="20000"/>
    <n v="36465.919999999998"/>
    <n v="12800"/>
    <x v="9"/>
    <d v="2019-11-23T00:00:00"/>
    <x v="0"/>
    <x v="11"/>
  </r>
  <r>
    <s v="FAE-19-00239"/>
    <x v="29"/>
    <n v="300000"/>
    <n v="436210.65"/>
    <n v="153000.00000000003"/>
    <x v="10"/>
    <d v="2019-11-23T00:00:00"/>
    <x v="0"/>
    <x v="11"/>
  </r>
  <r>
    <s v="FAE-19-00240"/>
    <x v="4"/>
    <n v="5277"/>
    <n v="8825.49"/>
    <n v="8825.49"/>
    <x v="4"/>
    <d v="2019-11-22T00:00:00"/>
    <x v="0"/>
    <x v="11"/>
  </r>
  <r>
    <s v="FAE-19-00241"/>
    <x v="0"/>
    <n v="77120"/>
    <n v="110777.60000000001"/>
    <n v="110777.60000000001"/>
    <x v="14"/>
    <d v="2019-11-22T00:00:00"/>
    <x v="0"/>
    <x v="11"/>
  </r>
  <r>
    <s v="FAE-19-00242"/>
    <x v="4"/>
    <n v="2348"/>
    <n v="4761.76"/>
    <n v="4761.76"/>
    <x v="19"/>
    <d v="2019-11-28T00:00:00"/>
    <x v="0"/>
    <x v="11"/>
  </r>
  <r>
    <s v="FAE-19-00243"/>
    <x v="9"/>
    <n v="23400"/>
    <n v="35319"/>
    <n v="35319"/>
    <x v="23"/>
    <d v="2019-12-05T00:00:00"/>
    <x v="0"/>
    <x v="12"/>
  </r>
  <r>
    <s v="FAE-19-00244"/>
    <x v="10"/>
    <n v="20150"/>
    <n v="39489.866999999998"/>
    <n v="13798.720058703286"/>
    <x v="9"/>
    <d v="2019-11-30T00:00:00"/>
    <x v="0"/>
    <x v="11"/>
  </r>
  <r>
    <s v="FAE-19-00245"/>
    <x v="0"/>
    <n v="157765"/>
    <n v="219842.95"/>
    <n v="219842.95"/>
    <x v="14"/>
    <d v="2019-12-04T00:00:00"/>
    <x v="0"/>
    <x v="12"/>
  </r>
  <r>
    <s v="FAE-19-00246"/>
    <x v="36"/>
    <n v="18000"/>
    <n v="33477.957000000002"/>
    <n v="10620"/>
    <x v="11"/>
    <d v="2019-11-30T00:00:00"/>
    <x v="0"/>
    <x v="11"/>
  </r>
  <r>
    <s v="FAE-19-00247"/>
    <x v="8"/>
    <n v="69408"/>
    <n v="121434.13400000001"/>
    <n v="42432.040113912328"/>
    <x v="8"/>
    <d v="2019-12-03T00:00:00"/>
    <x v="0"/>
    <x v="12"/>
  </r>
  <r>
    <s v="FAE-19-00248"/>
    <x v="25"/>
    <n v="39000"/>
    <n v="62400"/>
    <n v="62400"/>
    <x v="9"/>
    <d v="2019-12-09T00:00:00"/>
    <x v="0"/>
    <x v="12"/>
  </r>
  <r>
    <s v="FAE-19-00249"/>
    <x v="10"/>
    <n v="20000"/>
    <n v="37793.279999999999"/>
    <n v="13300"/>
    <x v="9"/>
    <d v="2019-12-24T00:00:00"/>
    <x v="0"/>
    <x v="12"/>
  </r>
  <r>
    <s v="FAE-19-00250"/>
    <x v="37"/>
    <n v="278000"/>
    <n v="436712.98"/>
    <n v="152900"/>
    <x v="29"/>
    <d v="2019-12-06T00:00:00"/>
    <x v="0"/>
    <x v="12"/>
  </r>
  <r>
    <s v="FAE-19-00251"/>
    <x v="5"/>
    <n v="60000"/>
    <n v="107488.425"/>
    <n v="33900"/>
    <x v="5"/>
    <d v="2019-12-14T00:00:00"/>
    <x v="0"/>
    <x v="12"/>
  </r>
  <r>
    <s v="FAE-19-00252"/>
    <x v="14"/>
    <n v="26000"/>
    <n v="40232.51"/>
    <n v="14087.999859934171"/>
    <x v="5"/>
    <d v="2019-12-13T00:00:00"/>
    <x v="0"/>
    <x v="12"/>
  </r>
  <r>
    <s v="FAE-19-00253"/>
    <x v="7"/>
    <n v="27120"/>
    <n v="49910.142"/>
    <n v="15740.800126153119"/>
    <x v="7"/>
    <d v="2019-12-10T00:00:00"/>
    <x v="0"/>
    <x v="12"/>
  </r>
  <r>
    <s v="FAE-19-00254"/>
    <x v="4"/>
    <n v="12772.400000000001"/>
    <n v="22221.752"/>
    <n v="22221.752"/>
    <x v="4"/>
    <d v="2019-12-27T00:00:00"/>
    <x v="0"/>
    <x v="12"/>
  </r>
  <r>
    <s v="FAE-19-00255"/>
    <x v="38"/>
    <n v="2328"/>
    <n v="4063.92"/>
    <n v="4063.92"/>
    <x v="24"/>
    <d v="2019-12-11T00:00:00"/>
    <x v="0"/>
    <x v="12"/>
  </r>
  <r>
    <s v="FAE-19-00256"/>
    <x v="29"/>
    <n v="300000"/>
    <n v="436937.4"/>
    <n v="153000"/>
    <x v="10"/>
    <d v="2019-12-11T00:00:00"/>
    <x v="0"/>
    <x v="12"/>
  </r>
  <r>
    <s v="FAE-19-00257"/>
    <x v="0"/>
    <n v="220080"/>
    <n v="294907.2"/>
    <n v="294907.2"/>
    <x v="0"/>
    <d v="2019-12-13T00:00:00"/>
    <x v="0"/>
    <x v="12"/>
  </r>
  <r>
    <s v="FAE-19-00258"/>
    <x v="0"/>
    <n v="26000"/>
    <n v="36650"/>
    <n v="36650"/>
    <x v="14"/>
    <d v="2019-12-16T00:00:00"/>
    <x v="0"/>
    <x v="12"/>
  </r>
  <r>
    <s v="FAE-19-00259"/>
    <x v="2"/>
    <n v="17500"/>
    <n v="60810.239999999998"/>
    <n v="21400"/>
    <x v="2"/>
    <d v="2019-12-18T00:00:00"/>
    <x v="0"/>
    <x v="12"/>
  </r>
  <r>
    <s v="FAE-19-00260"/>
    <x v="4"/>
    <n v="20157.599999999999"/>
    <n v="33461.616000000002"/>
    <n v="33461.616000000002"/>
    <x v="32"/>
    <d v="2019-12-30T00:00:00"/>
    <x v="0"/>
    <x v="12"/>
  </r>
  <r>
    <s v="FAE-19-00261"/>
    <x v="19"/>
    <n v="274080"/>
    <n v="407592.951"/>
    <n v="143170.80016860444"/>
    <x v="10"/>
    <d v="2019-12-24T00:00:00"/>
    <x v="0"/>
    <x v="12"/>
  </r>
  <r>
    <s v="FAE-19-00262"/>
    <x v="4"/>
    <n v="4270"/>
    <n v="16771.400000000001"/>
    <n v="16771.400000000001"/>
    <x v="20"/>
    <d v="2019-12-19T00:00:00"/>
    <x v="0"/>
    <x v="12"/>
  </r>
  <r>
    <s v="FAE-19-00263"/>
    <x v="4"/>
    <n v="24789.599999999999"/>
    <n v="43108.008000000002"/>
    <n v="43108.008000000002"/>
    <x v="18"/>
    <d v="2019-12-19T00:00:00"/>
    <x v="0"/>
    <x v="12"/>
  </r>
  <r>
    <s v="FAE-19-00264"/>
    <x v="6"/>
    <n v="18000"/>
    <n v="29160"/>
    <n v="29160"/>
    <x v="33"/>
    <d v="2019-12-23T00:00:00"/>
    <x v="0"/>
    <x v="12"/>
  </r>
  <r>
    <s v="FAE-19-00265"/>
    <x v="28"/>
    <n v="17960"/>
    <n v="35565.281999999999"/>
    <n v="11333.200133836814"/>
    <x v="24"/>
    <d v="2019-12-30T00:00:00"/>
    <x v="0"/>
    <x v="12"/>
  </r>
  <r>
    <s v="FAE-19-00266"/>
    <x v="9"/>
    <n v="26000"/>
    <n v="36800"/>
    <n v="36800"/>
    <x v="14"/>
    <d v="2019-12-24T00:00:00"/>
    <x v="0"/>
    <x v="12"/>
  </r>
  <r>
    <s v="FAE-19-00267"/>
    <x v="7"/>
    <n v="27336"/>
    <n v="50168.877999999997"/>
    <n v="15846.64013392716"/>
    <x v="7"/>
    <d v="2019-12-24T00:00:00"/>
    <x v="0"/>
    <x v="12"/>
  </r>
  <r>
    <s v="FAE-19-00268"/>
    <x v="14"/>
    <n v="136396"/>
    <n v="229137.098"/>
    <n v="80948.58000812534"/>
    <x v="5"/>
    <d v="2019-12-25T00:00:00"/>
    <x v="0"/>
    <x v="12"/>
  </r>
  <r>
    <s v="FAE-19-00269"/>
    <x v="15"/>
    <n v="108000"/>
    <n v="145724.076"/>
    <n v="46440"/>
    <x v="1"/>
    <d v="2019-12-28T00:00:00"/>
    <x v="0"/>
    <x v="12"/>
  </r>
  <r>
    <s v="FAE-20-00001"/>
    <x v="15"/>
    <n v="108000"/>
    <n v="145663.704"/>
    <n v="46440"/>
    <x v="1"/>
    <d v="2020-01-08T00:00:00"/>
    <x v="1"/>
    <x v="0"/>
  </r>
  <r>
    <s v="FAE-20-00002"/>
    <x v="15"/>
    <n v="108000"/>
    <n v="145561.53599999999"/>
    <n v="46440"/>
    <x v="1"/>
    <d v="2020-01-09T00:00:00"/>
    <x v="1"/>
    <x v="0"/>
  </r>
  <r>
    <s v="FAE-20-00003"/>
    <x v="15"/>
    <n v="108000"/>
    <n v="145568.50200000001"/>
    <n v="46440"/>
    <x v="1"/>
    <d v="2020-01-10T00:00:00"/>
    <x v="1"/>
    <x v="0"/>
  </r>
  <r>
    <s v="FAE-20-00004"/>
    <x v="15"/>
    <n v="108000"/>
    <n v="145568.50200000001"/>
    <n v="46440"/>
    <x v="1"/>
    <d v="2020-01-11T00:00:00"/>
    <x v="1"/>
    <x v="0"/>
  </r>
  <r>
    <s v="FAE-20-00005"/>
    <x v="4"/>
    <n v="15150"/>
    <n v="25447.5"/>
    <n v="25447.5"/>
    <x v="19"/>
    <d v="2020-01-06T00:00:00"/>
    <x v="1"/>
    <x v="0"/>
  </r>
  <r>
    <s v="FAE-20-00006"/>
    <x v="6"/>
    <n v="21600"/>
    <n v="33480"/>
    <n v="33480"/>
    <x v="11"/>
    <d v="2020-01-13T00:00:00"/>
    <x v="1"/>
    <x v="0"/>
  </r>
  <r>
    <s v="FAE-20-00007"/>
    <x v="25"/>
    <n v="19500"/>
    <n v="31590"/>
    <n v="31590"/>
    <x v="9"/>
    <d v="2020-01-21T00:00:00"/>
    <x v="1"/>
    <x v="0"/>
  </r>
  <r>
    <s v="FAE-20-00008"/>
    <x v="7"/>
    <n v="21600"/>
    <n v="41207.845999999998"/>
    <n v="13151.999872334993"/>
    <x v="7"/>
    <d v="2020-01-07T00:00:00"/>
    <x v="1"/>
    <x v="0"/>
  </r>
  <r>
    <s v="FAE-20-00009"/>
    <x v="7"/>
    <n v="21600"/>
    <n v="41207.845999999998"/>
    <n v="13151.999872334993"/>
    <x v="7"/>
    <d v="2020-01-07T00:00:00"/>
    <x v="1"/>
    <x v="0"/>
  </r>
  <r>
    <s v="FAE-20-00010"/>
    <x v="2"/>
    <n v="20345"/>
    <n v="69961.104999999996"/>
    <n v="24798.349992910815"/>
    <x v="2"/>
    <d v="2020-01-15T00:00:00"/>
    <x v="1"/>
    <x v="0"/>
  </r>
  <r>
    <s v="FAE-20-00011"/>
    <x v="33"/>
    <n v="3600"/>
    <n v="6307.7809999999999"/>
    <n v="2237.000088660342"/>
    <x v="21"/>
    <d v="2020-01-10T00:00:00"/>
    <x v="1"/>
    <x v="0"/>
  </r>
  <r>
    <s v="FAE-20-00012"/>
    <x v="6"/>
    <n v="19200"/>
    <n v="30144"/>
    <n v="30144"/>
    <x v="34"/>
    <d v="2020-01-13T00:00:00"/>
    <x v="1"/>
    <x v="0"/>
  </r>
  <r>
    <s v="FAE-20-00013"/>
    <x v="10"/>
    <n v="20000"/>
    <n v="38912.550000000003"/>
    <n v="13800.000000000002"/>
    <x v="9"/>
    <d v="2020-01-11T00:00:00"/>
    <x v="1"/>
    <x v="0"/>
  </r>
  <r>
    <s v="FAE-20-00014"/>
    <x v="39"/>
    <n v="28000"/>
    <n v="36400"/>
    <n v="36400"/>
    <x v="37"/>
    <d v="2020-01-17T00:00:00"/>
    <x v="1"/>
    <x v="0"/>
  </r>
  <r>
    <s v="FAE-20-00015"/>
    <x v="19"/>
    <n v="35250"/>
    <n v="117599.867"/>
    <n v="41602.500044220389"/>
    <x v="10"/>
    <d v="2020-01-13T00:00:00"/>
    <x v="1"/>
    <x v="0"/>
  </r>
  <r>
    <s v="FAE-20-00016"/>
    <x v="1"/>
    <n v="280000"/>
    <n v="347200"/>
    <n v="347200"/>
    <x v="1"/>
    <d v="2020-01-21T00:00:00"/>
    <x v="1"/>
    <x v="0"/>
  </r>
  <r>
    <s v="FAE-20-00017"/>
    <x v="1"/>
    <n v="280000"/>
    <n v="347200"/>
    <n v="347200"/>
    <x v="1"/>
    <d v="2020-01-28T00:00:00"/>
    <x v="1"/>
    <x v="0"/>
  </r>
  <r>
    <s v="FAE-20-00018"/>
    <x v="4"/>
    <n v="33600"/>
    <n v="57120"/>
    <n v="57120"/>
    <x v="4"/>
    <d v="2020-01-16T00:00:00"/>
    <x v="1"/>
    <x v="0"/>
  </r>
  <r>
    <s v="FAE-20-00019"/>
    <x v="4"/>
    <n v="6396"/>
    <n v="11018.4"/>
    <n v="11018.4"/>
    <x v="27"/>
    <d v="2020-03-03T00:00:00"/>
    <x v="1"/>
    <x v="3"/>
  </r>
  <r>
    <s v="FAE-20-00020"/>
    <x v="40"/>
    <n v="2752"/>
    <n v="5596.2"/>
    <n v="5596.2"/>
    <x v="19"/>
    <d v="2020-01-17T00:00:00"/>
    <x v="1"/>
    <x v="0"/>
  </r>
  <r>
    <s v="FAE-20-00021"/>
    <x v="27"/>
    <n v="27780"/>
    <n v="43192.480000000003"/>
    <n v="15295.599978752412"/>
    <x v="30"/>
    <d v="2020-01-23T00:00:00"/>
    <x v="1"/>
    <x v="0"/>
  </r>
  <r>
    <s v="FAE-20-00022"/>
    <x v="4"/>
    <n v="20000"/>
    <n v="31600"/>
    <n v="31600"/>
    <x v="12"/>
    <d v="2020-01-24T00:00:00"/>
    <x v="1"/>
    <x v="0"/>
  </r>
  <r>
    <s v="FAE-20-00023"/>
    <x v="37"/>
    <n v="278000"/>
    <n v="442049.19"/>
    <n v="152900"/>
    <x v="29"/>
    <d v="2020-02-28T00:00:00"/>
    <x v="1"/>
    <x v="1"/>
  </r>
  <r>
    <s v="FAE-20-00024"/>
    <x v="14"/>
    <n v="52000"/>
    <n v="82741.262000000002"/>
    <n v="29214.999911727842"/>
    <x v="5"/>
    <d v="2020-01-31T00:00:00"/>
    <x v="1"/>
    <x v="0"/>
  </r>
  <r>
    <s v="FAE-20-00025"/>
    <x v="14"/>
    <n v="165594"/>
    <n v="278584.11800000002"/>
    <n v="98811.470019685396"/>
    <x v="5"/>
    <d v="2020-02-06T00:00:00"/>
    <x v="1"/>
    <x v="1"/>
  </r>
  <r>
    <s v="FAE-20-00026"/>
    <x v="15"/>
    <n v="108000"/>
    <n v="144725.61600000001"/>
    <n v="46440"/>
    <x v="1"/>
    <d v="2020-01-31T00:00:00"/>
    <x v="1"/>
    <x v="0"/>
  </r>
  <r>
    <s v="FAE-20-00027"/>
    <x v="15"/>
    <n v="108000"/>
    <n v="144883.51199999999"/>
    <n v="46439.999999999993"/>
    <x v="1"/>
    <d v="2020-02-07T00:00:00"/>
    <x v="1"/>
    <x v="1"/>
  </r>
  <r>
    <s v="FAE-20-00028"/>
    <x v="15"/>
    <n v="108000"/>
    <n v="144883.51199999999"/>
    <n v="46439.999999999993"/>
    <x v="1"/>
    <d v="2020-02-08T00:00:00"/>
    <x v="1"/>
    <x v="1"/>
  </r>
  <r>
    <s v="FAE-20-00029"/>
    <x v="4"/>
    <n v="20500"/>
    <n v="32595"/>
    <n v="32595"/>
    <x v="26"/>
    <d v="2020-02-10T00:00:00"/>
    <x v="1"/>
    <x v="1"/>
  </r>
  <r>
    <s v="FAE-20-00030"/>
    <x v="10"/>
    <n v="20000"/>
    <n v="37594.445"/>
    <n v="13300"/>
    <x v="9"/>
    <d v="2020-01-28T00:00:00"/>
    <x v="1"/>
    <x v="0"/>
  </r>
  <r>
    <s v="FAE-20-00031"/>
    <x v="7"/>
    <n v="26568"/>
    <n v="49792.264000000003"/>
    <n v="15970.320097504653"/>
    <x v="7"/>
    <d v="2020-02-08T00:00:00"/>
    <x v="1"/>
    <x v="1"/>
  </r>
  <r>
    <s v="FAE-20-00032"/>
    <x v="21"/>
    <n v="11500"/>
    <n v="30050.172999999999"/>
    <n v="10610.000176538088"/>
    <x v="22"/>
    <d v="2020-01-29T00:00:00"/>
    <x v="1"/>
    <x v="0"/>
  </r>
  <r>
    <s v="FAE-20-00033"/>
    <x v="41"/>
    <n v="76800"/>
    <n v="115584"/>
    <n v="115584"/>
    <x v="0"/>
    <d v="2020-01-30T00:00:00"/>
    <x v="1"/>
    <x v="0"/>
  </r>
  <r>
    <s v="FAE-20-00034"/>
    <x v="6"/>
    <n v="22008"/>
    <n v="33452.160000000003"/>
    <n v="33452.160000000003"/>
    <x v="11"/>
    <d v="2020-01-29T00:00:00"/>
    <x v="1"/>
    <x v="0"/>
  </r>
  <r>
    <s v="FAE-20-00035"/>
    <x v="6"/>
    <n v="44016"/>
    <n v="66904.320000000007"/>
    <n v="66904.320000000007"/>
    <x v="6"/>
    <d v="2020-01-29T00:00:00"/>
    <x v="1"/>
    <x v="0"/>
  </r>
  <r>
    <s v="FAE-20-00036"/>
    <x v="9"/>
    <n v="47200"/>
    <n v="67266"/>
    <n v="67266"/>
    <x v="14"/>
    <d v="2020-01-31T00:00:00"/>
    <x v="1"/>
    <x v="0"/>
  </r>
  <r>
    <s v="FAE-20-00037"/>
    <x v="6"/>
    <n v="82800"/>
    <n v="118440"/>
    <n v="118440"/>
    <x v="6"/>
    <d v="2020-02-05T00:00:00"/>
    <x v="1"/>
    <x v="1"/>
  </r>
  <r>
    <s v="FAE-20-00038"/>
    <x v="29"/>
    <n v="244704"/>
    <n v="353237.44300000003"/>
    <n v="124799.04008196578"/>
    <x v="10"/>
    <d v="2020-01-28T00:00:00"/>
    <x v="1"/>
    <x v="0"/>
  </r>
  <r>
    <s v="FAE-20-00039"/>
    <x v="19"/>
    <n v="154080"/>
    <n v="224734.50099999999"/>
    <n v="79351.199971752911"/>
    <x v="10"/>
    <d v="2020-01-30T00:00:00"/>
    <x v="1"/>
    <x v="0"/>
  </r>
  <r>
    <s v="FAE-20-00040"/>
    <x v="0"/>
    <n v="132048"/>
    <n v="176944.32"/>
    <n v="176944.32"/>
    <x v="0"/>
    <d v="2020-02-14T00:00:00"/>
    <x v="1"/>
    <x v="1"/>
  </r>
  <r>
    <s v="FAE-20-00041"/>
    <x v="9"/>
    <n v="20000"/>
    <n v="30800"/>
    <n v="30800"/>
    <x v="14"/>
    <d v="2020-02-12T00:00:00"/>
    <x v="1"/>
    <x v="1"/>
  </r>
  <r>
    <s v="FAE-20-00042"/>
    <x v="25"/>
    <n v="39000"/>
    <n v="63180"/>
    <n v="63180"/>
    <x v="9"/>
    <d v="2020-02-18T00:00:00"/>
    <x v="1"/>
    <x v="1"/>
  </r>
  <r>
    <s v="FAE-20-00043"/>
    <x v="10"/>
    <n v="20000"/>
    <n v="38121.79"/>
    <n v="13300.000000000002"/>
    <x v="9"/>
    <d v="2020-02-18T00:00:00"/>
    <x v="1"/>
    <x v="1"/>
  </r>
  <r>
    <s v="FAE-20-00044"/>
    <x v="2"/>
    <n v="19540"/>
    <n v="67517.332999999999"/>
    <n v="23676.999929863938"/>
    <x v="2"/>
    <d v="2020-02-26T00:00:00"/>
    <x v="1"/>
    <x v="1"/>
  </r>
  <r>
    <s v="FAE-20-00045"/>
    <x v="40"/>
    <n v="50400"/>
    <n v="89568"/>
    <n v="89568"/>
    <x v="19"/>
    <d v="2020-02-29T00:00:00"/>
    <x v="1"/>
    <x v="1"/>
  </r>
  <r>
    <s v="FAE-20-00046"/>
    <x v="33"/>
    <n v="53200"/>
    <n v="97273.623000000007"/>
    <n v="33936.99996511182"/>
    <x v="21"/>
    <d v="2020-02-17T00:00:00"/>
    <x v="1"/>
    <x v="1"/>
  </r>
  <r>
    <s v="FAE-20-00047"/>
    <x v="0"/>
    <n v="106024"/>
    <n v="161641.48000000001"/>
    <n v="161641.48000000001"/>
    <x v="28"/>
    <d v="2020-02-17T00:00:00"/>
    <x v="1"/>
    <x v="1"/>
  </r>
  <r>
    <s v="FAE-20-00048"/>
    <x v="6"/>
    <n v="21600"/>
    <n v="33480"/>
    <n v="33480"/>
    <x v="11"/>
    <d v="2020-02-12T00:00:00"/>
    <x v="1"/>
    <x v="1"/>
  </r>
  <r>
    <s v="FAE-20-00049"/>
    <x v="4"/>
    <n v="50400"/>
    <n v="85680"/>
    <n v="85680"/>
    <x v="4"/>
    <d v="2020-04-07T00:00:00"/>
    <x v="1"/>
    <x v="4"/>
  </r>
  <r>
    <s v="FAE-20-00050"/>
    <x v="6"/>
    <n v="308000"/>
    <n v="385000"/>
    <n v="385000"/>
    <x v="1"/>
    <d v="2020-02-20T00:00:00"/>
    <x v="1"/>
    <x v="1"/>
  </r>
  <r>
    <s v="FAE-20-00051"/>
    <x v="6"/>
    <n v="280000"/>
    <n v="347200"/>
    <n v="347200"/>
    <x v="1"/>
    <d v="2020-02-26T00:00:00"/>
    <x v="1"/>
    <x v="1"/>
  </r>
  <r>
    <s v="FAE-20-00052"/>
    <x v="4"/>
    <n v="20000"/>
    <n v="31600"/>
    <n v="31600"/>
    <x v="12"/>
    <d v="2020-02-18T00:00:00"/>
    <x v="1"/>
    <x v="1"/>
  </r>
  <r>
    <s v="FAE-20-00053"/>
    <x v="19"/>
    <n v="268800"/>
    <n v="398507.42200000002"/>
    <n v="139032.00013955275"/>
    <x v="10"/>
    <d v="2020-02-18T00:00:00"/>
    <x v="1"/>
    <x v="1"/>
  </r>
  <r>
    <s v="FAE-20-00054"/>
    <x v="7"/>
    <n v="27336"/>
    <n v="51420.807999999997"/>
    <n v="16346.639963123678"/>
    <x v="7"/>
    <d v="2020-02-28T00:00:00"/>
    <x v="1"/>
    <x v="1"/>
  </r>
  <r>
    <s v="FAE-20-00055"/>
    <x v="6"/>
    <n v="19200"/>
    <n v="30144"/>
    <n v="30144"/>
    <x v="6"/>
    <d v="2020-03-11T00:00:00"/>
    <x v="1"/>
    <x v="3"/>
  </r>
  <r>
    <s v="FAE-20-00056"/>
    <x v="10"/>
    <n v="20000"/>
    <n v="38326.61"/>
    <n v="13300"/>
    <x v="9"/>
    <d v="2020-02-28T00:00:00"/>
    <x v="1"/>
    <x v="1"/>
  </r>
  <r>
    <s v="FAE-20-00057"/>
    <x v="10"/>
    <n v="20000"/>
    <n v="39860.61"/>
    <n v="13800"/>
    <x v="9"/>
    <d v="2020-02-25T00:00:00"/>
    <x v="1"/>
    <x v="1"/>
  </r>
  <r>
    <s v="FAE-20-00058"/>
    <x v="9"/>
    <n v="32500"/>
    <n v="50050"/>
    <n v="50050"/>
    <x v="14"/>
    <d v="2020-03-12T00:00:00"/>
    <x v="1"/>
    <x v="3"/>
  </r>
  <r>
    <s v="FAE-20-00059"/>
    <x v="0"/>
    <n v="114552"/>
    <n v="172332.24"/>
    <n v="172332.24"/>
    <x v="28"/>
    <d v="2020-03-05T00:00:00"/>
    <x v="1"/>
    <x v="3"/>
  </r>
  <r>
    <s v="FAE-20-00060"/>
    <x v="0"/>
    <n v="50400"/>
    <n v="74592"/>
    <n v="74592"/>
    <x v="14"/>
    <d v="2020-03-16T00:00:00"/>
    <x v="1"/>
    <x v="3"/>
  </r>
  <r>
    <s v="FAE-20-00061"/>
    <x v="6"/>
    <n v="308000"/>
    <n v="385000"/>
    <n v="385000"/>
    <x v="1"/>
    <d v="2020-03-04T00:00:00"/>
    <x v="1"/>
    <x v="3"/>
  </r>
  <r>
    <s v="FAE-20-00062"/>
    <x v="8"/>
    <n v="70600"/>
    <n v="120574.224"/>
    <n v="42396"/>
    <x v="8"/>
    <d v="2020-03-06T00:00:00"/>
    <x v="1"/>
    <x v="3"/>
  </r>
  <r>
    <s v="FAE-20-00063"/>
    <x v="4"/>
    <n v="23856"/>
    <n v="42954.8"/>
    <n v="42954.8"/>
    <x v="18"/>
    <d v="2020-03-31T00:00:00"/>
    <x v="1"/>
    <x v="3"/>
  </r>
  <r>
    <s v="FAE-20-00064"/>
    <x v="4"/>
    <n v="20430"/>
    <n v="33709.5"/>
    <n v="33709.5"/>
    <x v="32"/>
    <d v="2020-03-06T00:00:00"/>
    <x v="1"/>
    <x v="3"/>
  </r>
  <r>
    <s v="FAE-20-00065"/>
    <x v="4"/>
    <n v="20430"/>
    <n v="33709.5"/>
    <n v="33709.5"/>
    <x v="32"/>
    <d v="2020-03-07T00:00:00"/>
    <x v="1"/>
    <x v="3"/>
  </r>
  <r>
    <s v="FAE-20-00066"/>
    <x v="6"/>
    <n v="18000"/>
    <n v="29160"/>
    <n v="29160"/>
    <x v="33"/>
    <d v="2020-03-11T00:00:00"/>
    <x v="1"/>
    <x v="3"/>
  </r>
  <r>
    <s v="FAE-20-00067"/>
    <x v="6"/>
    <n v="280000"/>
    <n v="347200"/>
    <n v="347200"/>
    <x v="1"/>
    <d v="2020-04-06T00:00:00"/>
    <x v="1"/>
    <x v="4"/>
  </r>
  <r>
    <s v="FAE-20-00068"/>
    <x v="10"/>
    <n v="20000"/>
    <n v="39247.199999999997"/>
    <n v="13800"/>
    <x v="9"/>
    <d v="2020-03-06T00:00:00"/>
    <x v="1"/>
    <x v="3"/>
  </r>
  <r>
    <s v="FAE-20-00069"/>
    <x v="10"/>
    <n v="40000"/>
    <n v="75220.81"/>
    <n v="26599.999999999996"/>
    <x v="9"/>
    <d v="2020-03-13T00:00:00"/>
    <x v="1"/>
    <x v="3"/>
  </r>
  <r>
    <s v="FAE-20-00070"/>
    <x v="0"/>
    <n v="57600"/>
    <n v="90432"/>
    <n v="90432"/>
    <x v="8"/>
    <d v="2020-03-17T00:00:00"/>
    <x v="1"/>
    <x v="3"/>
  </r>
  <r>
    <s v="FAE-20-00071"/>
    <x v="0"/>
    <n v="110040"/>
    <n v="144152.4"/>
    <n v="144152.4"/>
    <x v="0"/>
    <d v="2020-05-21T00:00:00"/>
    <x v="1"/>
    <x v="5"/>
  </r>
  <r>
    <s v="FAE-20-00072"/>
    <x v="32"/>
    <n v="22008"/>
    <n v="33012"/>
    <n v="33012"/>
    <x v="15"/>
    <s v="ANNULEE"/>
    <x v="1"/>
    <x v="2"/>
  </r>
  <r>
    <s v="FAE-20-00073"/>
    <x v="1"/>
    <n v="18600"/>
    <n v="29472"/>
    <n v="29472"/>
    <x v="11"/>
    <d v="2020-04-27T00:00:00"/>
    <x v="1"/>
    <x v="4"/>
  </r>
  <r>
    <s v="FAE-20-00074"/>
    <x v="9"/>
    <n v="49000"/>
    <n v="69440"/>
    <n v="69440"/>
    <x v="15"/>
    <s v="ANNULEE"/>
    <x v="1"/>
    <x v="2"/>
  </r>
  <r>
    <s v="FAE-20-00075"/>
    <x v="9"/>
    <n v="26000"/>
    <n v="37310"/>
    <n v="37310"/>
    <x v="14"/>
    <d v="2020-05-16T00:00:00"/>
    <x v="1"/>
    <x v="5"/>
  </r>
  <r>
    <s v="FAE-20-00076"/>
    <x v="9"/>
    <n v="41160"/>
    <n v="62539.8"/>
    <n v="62539.8"/>
    <x v="23"/>
    <d v="2020-05-16T00:00:00"/>
    <x v="1"/>
    <x v="5"/>
  </r>
  <r>
    <s v="FAE-20-00077"/>
    <x v="10"/>
    <n v="20000"/>
    <n v="39487.32"/>
    <n v="13800"/>
    <x v="9"/>
    <d v="2020-03-19T00:00:00"/>
    <x v="1"/>
    <x v="3"/>
  </r>
  <r>
    <s v="FAE-20-00078"/>
    <x v="7"/>
    <n v="27336"/>
    <n v="51561.925000000003"/>
    <n v="16334.640119115504"/>
    <x v="7"/>
    <d v="2020-04-17T00:00:00"/>
    <x v="1"/>
    <x v="4"/>
  </r>
  <r>
    <s v="FAE-20-00079"/>
    <x v="5"/>
    <n v="70208"/>
    <n v="118917.931"/>
    <n v="37695.48007734491"/>
    <x v="5"/>
    <d v="2020-05-15T00:00:00"/>
    <x v="1"/>
    <x v="5"/>
  </r>
  <r>
    <s v="FAE-20-00080"/>
    <x v="8"/>
    <n v="88008"/>
    <n v="150532.302"/>
    <n v="52607.919899349967"/>
    <x v="8"/>
    <d v="2020-03-18T00:00:00"/>
    <x v="1"/>
    <x v="3"/>
  </r>
  <r>
    <s v="FAE-20-00081"/>
    <x v="42"/>
    <n v="20148"/>
    <n v="0"/>
    <n v="0"/>
    <x v="15"/>
    <s v="ANNULEE"/>
    <x v="1"/>
    <x v="2"/>
  </r>
  <r>
    <s v="FAE-20-00082"/>
    <x v="43"/>
    <n v="22008"/>
    <n v="44658.375"/>
    <n v="15317.569885096895"/>
    <x v="32"/>
    <d v="2020-05-20T00:00:00"/>
    <x v="1"/>
    <x v="5"/>
  </r>
  <r>
    <s v="FAE-20-00083"/>
    <x v="10"/>
    <n v="40000"/>
    <n v="77376.740000000005"/>
    <n v="26600"/>
    <x v="9"/>
    <d v="2020-03-27T00:00:00"/>
    <x v="1"/>
    <x v="3"/>
  </r>
  <r>
    <s v="FAE-20-00084"/>
    <x v="19"/>
    <n v="267360"/>
    <n v="447818.25"/>
    <n v="154500"/>
    <x v="10"/>
    <d v="2020-05-09T00:00:00"/>
    <x v="1"/>
    <x v="5"/>
  </r>
  <r>
    <s v="FAE-20-00085"/>
    <x v="9"/>
    <n v="84000"/>
    <n v="105588"/>
    <n v="105588"/>
    <x v="36"/>
    <d v="2020-05-11T00:00:00"/>
    <x v="1"/>
    <x v="5"/>
  </r>
  <r>
    <s v="FAE-20-00086"/>
    <x v="6"/>
    <n v="20500"/>
    <n v="30340"/>
    <n v="30340"/>
    <x v="11"/>
    <d v="2020-03-18T00:00:00"/>
    <x v="1"/>
    <x v="3"/>
  </r>
  <r>
    <s v="FAE-20-00087"/>
    <x v="28"/>
    <n v="20460"/>
    <n v="34493.468999999997"/>
    <n v="10935.900004755638"/>
    <x v="24"/>
    <d v="2020-03-30T00:00:00"/>
    <x v="1"/>
    <x v="3"/>
  </r>
  <r>
    <s v="FAE-20-00088"/>
    <x v="0"/>
    <n v="112000"/>
    <n v="153440"/>
    <n v="153440"/>
    <x v="14"/>
    <d v="2020-05-02T00:00:00"/>
    <x v="1"/>
    <x v="5"/>
  </r>
  <r>
    <s v="FAE-20-00089"/>
    <x v="28"/>
    <n v="20424"/>
    <n v="34219.247184"/>
    <n v="10848.96"/>
    <x v="24"/>
    <d v="2020-03-30T00:00:00"/>
    <x v="1"/>
    <x v="3"/>
  </r>
  <r>
    <s v="FAE-20-00090"/>
    <x v="44"/>
    <n v="20148"/>
    <n v="35471.449999999997"/>
    <n v="11178.799911758217"/>
    <x v="24"/>
    <d v="2020-04-02T00:00:00"/>
    <x v="1"/>
    <x v="4"/>
  </r>
  <r>
    <s v="FAE-20-00091"/>
    <x v="2"/>
    <n v="16848"/>
    <n v="59869.692000000003"/>
    <n v="20514.560032894737"/>
    <x v="2"/>
    <d v="2020-04-11T00:00:00"/>
    <x v="1"/>
    <x v="4"/>
  </r>
  <r>
    <s v="FAE-20-00092"/>
    <x v="21"/>
    <n v="10500"/>
    <n v="29461.248"/>
    <n v="10095"/>
    <x v="22"/>
    <d v="2020-04-07T00:00:00"/>
    <x v="1"/>
    <x v="4"/>
  </r>
  <r>
    <s v="FAE-20-00093"/>
    <x v="7"/>
    <n v="27300"/>
    <n v="51506.241999999998"/>
    <n v="16316.999936640688"/>
    <x v="7"/>
    <d v="2020-04-17T00:00:00"/>
    <x v="1"/>
    <x v="4"/>
  </r>
  <r>
    <s v="FAE-20-00094"/>
    <x v="44"/>
    <n v="19724"/>
    <n v="34606.154000000002"/>
    <n v="10971.799879521892"/>
    <x v="24"/>
    <d v="2020-04-22T00:00:00"/>
    <x v="1"/>
    <x v="4"/>
  </r>
  <r>
    <s v="FAE-20-00095"/>
    <x v="10"/>
    <n v="20000"/>
    <n v="40163.519999999997"/>
    <n v="13799.999999999998"/>
    <x v="9"/>
    <d v="2020-04-22T00:00:00"/>
    <x v="1"/>
    <x v="4"/>
  </r>
  <r>
    <s v="FAE-20-00096"/>
    <x v="10"/>
    <n v="40000"/>
    <n v="77283.64"/>
    <n v="26599.999999999996"/>
    <x v="9"/>
    <d v="2020-04-30T00:00:00"/>
    <x v="1"/>
    <x v="4"/>
  </r>
  <r>
    <s v="FAE-20-00097"/>
    <x v="40"/>
    <n v="109880"/>
    <n v="220510"/>
    <n v="220510"/>
    <x v="19"/>
    <d v="2020-04-24T00:00:00"/>
    <x v="1"/>
    <x v="4"/>
  </r>
  <r>
    <s v="FAE-20-00098"/>
    <x v="33"/>
    <n v="21600"/>
    <n v="40278.773000000001"/>
    <n v="13779.000068418172"/>
    <x v="21"/>
    <d v="2020-04-27T00:00:00"/>
    <x v="1"/>
    <x v="4"/>
  </r>
  <r>
    <s v="FAE-20-00099"/>
    <x v="14"/>
    <n v="165594"/>
    <n v="287086.84499999997"/>
    <n v="98811.470021339555"/>
    <x v="5"/>
    <d v="2020-04-30T00:00:00"/>
    <x v="1"/>
    <x v="4"/>
  </r>
  <r>
    <s v="FAE-20-00100"/>
    <x v="14"/>
    <n v="52000"/>
    <n v="84881.260999999999"/>
    <n v="29214.999999999996"/>
    <x v="5"/>
    <d v="2020-05-02T00:00:00"/>
    <x v="1"/>
    <x v="5"/>
  </r>
  <r>
    <s v="FAE-20-00101"/>
    <x v="0"/>
    <n v="115632"/>
    <n v="173825.04"/>
    <n v="173825.04"/>
    <x v="28"/>
    <d v="2020-05-19T00:00:00"/>
    <x v="1"/>
    <x v="5"/>
  </r>
  <r>
    <s v="FAE-20-00102"/>
    <x v="0"/>
    <n v="38400"/>
    <n v="60288"/>
    <n v="60288"/>
    <x v="8"/>
    <d v="2020-04-25T00:00:00"/>
    <x v="1"/>
    <x v="4"/>
  </r>
  <r>
    <s v="FAE-20-00103"/>
    <x v="15"/>
    <n v="108000"/>
    <n v="146392.81200000001"/>
    <n v="46440"/>
    <x v="1"/>
    <d v="2020-05-04T00:00:00"/>
    <x v="1"/>
    <x v="5"/>
  </r>
  <r>
    <s v="FAE-20-00104"/>
    <x v="15"/>
    <n v="108000"/>
    <n v="142988.32800000001"/>
    <n v="45360.000000000007"/>
    <x v="1"/>
    <d v="2020-05-05T00:00:00"/>
    <x v="1"/>
    <x v="5"/>
  </r>
  <r>
    <s v="FAE-20-00105"/>
    <x v="15"/>
    <n v="135000"/>
    <n v="178735.41"/>
    <n v="56700"/>
    <x v="1"/>
    <d v="2020-05-06T00:00:00"/>
    <x v="1"/>
    <x v="5"/>
  </r>
  <r>
    <s v="FAE-20-00106"/>
    <x v="4"/>
    <n v="17004"/>
    <n v="25846.080000000002"/>
    <n v="25846.080000000002"/>
    <x v="24"/>
    <d v="2020-05-11T00:00:00"/>
    <x v="1"/>
    <x v="5"/>
  </r>
  <r>
    <s v="FAE-20-00107"/>
    <x v="33"/>
    <n v="11520"/>
    <n v="20853.524000000001"/>
    <n v="7133.7999452654631"/>
    <x v="21"/>
    <d v="2020-04-27T00:00:00"/>
    <x v="1"/>
    <x v="4"/>
  </r>
  <r>
    <s v="FAE-20-00108"/>
    <x v="6"/>
    <n v="44016"/>
    <n v="66904.320000000007"/>
    <n v="66904.320000000007"/>
    <x v="1"/>
    <d v="2020-04-27T00:00:00"/>
    <x v="1"/>
    <x v="4"/>
  </r>
  <r>
    <s v="FAE-20-00109"/>
    <x v="6"/>
    <n v="20500"/>
    <n v="30340"/>
    <n v="30340"/>
    <x v="11"/>
    <d v="2020-04-30T00:00:00"/>
    <x v="1"/>
    <x v="4"/>
  </r>
  <r>
    <s v="FAE-20-00110"/>
    <x v="4"/>
    <n v="41000"/>
    <n v="65190"/>
    <n v="65190"/>
    <x v="26"/>
    <d v="2020-06-05T00:00:00"/>
    <x v="1"/>
    <x v="6"/>
  </r>
  <r>
    <s v="FAE-20-00111"/>
    <x v="6"/>
    <n v="18000"/>
    <n v="29160"/>
    <n v="29160"/>
    <x v="33"/>
    <d v="2020-05-11T00:00:00"/>
    <x v="1"/>
    <x v="5"/>
  </r>
  <r>
    <s v="FAE-20-00112"/>
    <x v="4"/>
    <n v="25440"/>
    <n v="42919.199999999997"/>
    <n v="42919.199999999997"/>
    <x v="18"/>
    <d v="2020-05-12T00:00:00"/>
    <x v="1"/>
    <x v="5"/>
  </r>
  <r>
    <s v="FAE-20-00113"/>
    <x v="4"/>
    <n v="25440"/>
    <n v="42490.6"/>
    <n v="42490.6"/>
    <x v="18"/>
    <d v="2020-05-14T00:00:00"/>
    <x v="1"/>
    <x v="5"/>
  </r>
  <r>
    <s v="FAE-20-00114"/>
    <x v="4"/>
    <n v="25440"/>
    <n v="42417.599999999999"/>
    <n v="42417.599999999999"/>
    <x v="18"/>
    <d v="2020-05-14T00:00:00"/>
    <x v="1"/>
    <x v="5"/>
  </r>
  <r>
    <s v="FAE-20-00115"/>
    <x v="6"/>
    <n v="22008"/>
    <n v="33452.160000000003"/>
    <n v="33452.160000000003"/>
    <x v="11"/>
    <d v="2020-05-13T00:00:00"/>
    <x v="1"/>
    <x v="5"/>
  </r>
  <r>
    <s v="FAE-20-00116"/>
    <x v="6"/>
    <n v="88032"/>
    <n v="133808.64000000001"/>
    <n v="133808.64000000001"/>
    <x v="6"/>
    <d v="2020-05-13T00:00:00"/>
    <x v="1"/>
    <x v="5"/>
  </r>
  <r>
    <s v="FAE-20-00117"/>
    <x v="4"/>
    <n v="40000"/>
    <n v="63200"/>
    <n v="63200"/>
    <x v="12"/>
    <d v="2020-05-14T00:00:00"/>
    <x v="1"/>
    <x v="5"/>
  </r>
  <r>
    <s v="FAE-20-00118"/>
    <x v="10"/>
    <n v="20000"/>
    <n v="40153.86"/>
    <n v="13800"/>
    <x v="9"/>
    <d v="2020-05-14T00:00:00"/>
    <x v="1"/>
    <x v="5"/>
  </r>
  <r>
    <s v="FAE-20-00119"/>
    <x v="35"/>
    <n v="88032"/>
    <n v="157622.87299999999"/>
    <n v="54463.519919836908"/>
    <x v="8"/>
    <d v="2020-05-21T00:00:00"/>
    <x v="1"/>
    <x v="5"/>
  </r>
  <r>
    <s v="FAE-20-00120"/>
    <x v="10"/>
    <n v="40000"/>
    <n v="77898.080000000002"/>
    <n v="27200"/>
    <x v="9"/>
    <d v="2020-06-04T00:00:00"/>
    <x v="1"/>
    <x v="6"/>
  </r>
  <r>
    <s v="FAE-20-00121"/>
    <x v="25"/>
    <n v="40000"/>
    <n v="64800"/>
    <n v="64800"/>
    <x v="9"/>
    <d v="2020-05-27T00:00:00"/>
    <x v="1"/>
    <x v="5"/>
  </r>
  <r>
    <s v="FAE-20-00122"/>
    <x v="2"/>
    <n v="16360"/>
    <n v="56728.699000000001"/>
    <n v="19785.400041852678"/>
    <x v="2"/>
    <d v="2020-06-01T00:00:00"/>
    <x v="1"/>
    <x v="6"/>
  </r>
  <r>
    <s v="FAE-20-00123"/>
    <x v="1"/>
    <n v="78000"/>
    <n v="97500"/>
    <n v="97500"/>
    <x v="1"/>
    <d v="2020-06-08T00:00:00"/>
    <x v="1"/>
    <x v="6"/>
  </r>
  <r>
    <s v="FAE-20-00124"/>
    <x v="6"/>
    <n v="22008"/>
    <n v="33452.160000000003"/>
    <n v="33452.160000000003"/>
    <x v="1"/>
    <d v="2020-05-27T00:00:00"/>
    <x v="1"/>
    <x v="5"/>
  </r>
  <r>
    <s v="FAE-20-00125"/>
    <x v="4"/>
    <n v="14982"/>
    <n v="26368.32"/>
    <n v="26368.32"/>
    <x v="32"/>
    <d v="2020-05-27T00:00:00"/>
    <x v="1"/>
    <x v="5"/>
  </r>
  <r>
    <s v="FAE-20-00126"/>
    <x v="6"/>
    <n v="21600"/>
    <n v="33264"/>
    <n v="33264"/>
    <x v="11"/>
    <d v="2020-05-27T00:00:00"/>
    <x v="1"/>
    <x v="5"/>
  </r>
  <r>
    <s v="FAE-20-00127"/>
    <x v="7"/>
    <n v="27300"/>
    <n v="51733.972000000002"/>
    <n v="16341.000031586595"/>
    <x v="7"/>
    <d v="2020-05-22T00:00:00"/>
    <x v="1"/>
    <x v="5"/>
  </r>
  <r>
    <s v="FAE-20-00128"/>
    <x v="7"/>
    <n v="27336"/>
    <n v="51751.828000000001"/>
    <n v="16346.640133927162"/>
    <x v="7"/>
    <d v="2020-05-22T00:00:00"/>
    <x v="1"/>
    <x v="5"/>
  </r>
  <r>
    <s v="FAE-20-00129"/>
    <x v="4"/>
    <n v="42500"/>
    <n v="69275"/>
    <n v="69275"/>
    <x v="32"/>
    <d v="2020-05-26T00:00:00"/>
    <x v="1"/>
    <x v="5"/>
  </r>
  <r>
    <s v="FAE-20-00130"/>
    <x v="0"/>
    <n v="103800"/>
    <n v="145784"/>
    <n v="145784"/>
    <x v="14"/>
    <s v="30/05/2020 &amp; 01/06/2020"/>
    <x v="1"/>
    <x v="2"/>
  </r>
  <r>
    <s v="FAE-20-00131"/>
    <x v="0"/>
    <n v="75800"/>
    <n v="107424"/>
    <n v="107424"/>
    <x v="14"/>
    <d v="2020-06-01T00:00:00"/>
    <x v="1"/>
    <x v="6"/>
  </r>
  <r>
    <s v="FAE-20-00132"/>
    <x v="0"/>
    <n v="57600"/>
    <n v="90432"/>
    <n v="90432"/>
    <x v="28"/>
    <d v="2020-05-29T00:00:00"/>
    <x v="1"/>
    <x v="5"/>
  </r>
  <r>
    <s v="FAE-20-00133"/>
    <x v="0"/>
    <n v="84000"/>
    <n v="115080"/>
    <n v="115080"/>
    <x v="14"/>
    <d v="2020-06-25T00:00:00"/>
    <x v="1"/>
    <x v="6"/>
  </r>
  <r>
    <s v="FAE-20-00134"/>
    <x v="0"/>
    <n v="28000"/>
    <n v="38360"/>
    <n v="38360"/>
    <x v="14"/>
    <d v="2020-06-25T00:00:00"/>
    <x v="1"/>
    <x v="6"/>
  </r>
  <r>
    <s v="FAE-20-00135"/>
    <x v="6"/>
    <n v="280000"/>
    <n v="347200"/>
    <n v="347200"/>
    <x v="1"/>
    <s v="03//06/2020"/>
    <x v="1"/>
    <x v="2"/>
  </r>
  <r>
    <s v="FAE-20-00136"/>
    <x v="9"/>
    <n v="57600"/>
    <n v="90432"/>
    <n v="90432"/>
    <x v="6"/>
    <s v="05//06/2020"/>
    <x v="1"/>
    <x v="2"/>
  </r>
  <r>
    <s v="FAE-20-00137"/>
    <x v="25"/>
    <n v="20000"/>
    <n v="34800"/>
    <n v="34800"/>
    <x v="9"/>
    <s v="05//06/2020"/>
    <x v="1"/>
    <x v="2"/>
  </r>
  <r>
    <s v="FAE-20-00138"/>
    <x v="10"/>
    <n v="40000"/>
    <n v="80761.98"/>
    <n v="28199.999999999996"/>
    <x v="9"/>
    <d v="2020-06-20T00:00:00"/>
    <x v="1"/>
    <x v="6"/>
  </r>
  <r>
    <s v="FAE-20-00139"/>
    <x v="4"/>
    <n v="20000"/>
    <n v="33000"/>
    <n v="33000"/>
    <x v="12"/>
    <d v="2020-06-17T00:00:00"/>
    <x v="1"/>
    <x v="6"/>
  </r>
  <r>
    <s v="FAE-20-00140"/>
    <x v="19"/>
    <n v="579600"/>
    <n v="1009998.679"/>
    <n v="357293.99992924865"/>
    <x v="10"/>
    <d v="2020-06-19T00:00:00"/>
    <x v="1"/>
    <x v="6"/>
  </r>
  <r>
    <s v="FAE-20-00141"/>
    <x v="45"/>
    <n v="894960"/>
    <n v="1476862.5460000001"/>
    <n v="520416.00014095183"/>
    <x v="10"/>
    <d v="2020-06-14T00:00:00"/>
    <x v="1"/>
    <x v="6"/>
  </r>
  <r>
    <s v="FAE-20-00142"/>
    <x v="37"/>
    <n v="278000"/>
    <n v="432393.55499999999"/>
    <n v="152900"/>
    <x v="29"/>
    <s v="12//06/2020"/>
    <x v="1"/>
    <x v="2"/>
  </r>
  <r>
    <s v="FAE-20-00143"/>
    <x v="6"/>
    <n v="55404"/>
    <n v="79097.52"/>
    <n v="79097.52"/>
    <x v="6"/>
    <d v="2020-06-17T00:00:00"/>
    <x v="1"/>
    <x v="6"/>
  </r>
  <r>
    <s v="FAE-20-00144"/>
    <x v="6"/>
    <n v="55404"/>
    <n v="84637.92"/>
    <n v="84637.92"/>
    <x v="6"/>
    <d v="2020-06-17T00:00:00"/>
    <x v="1"/>
    <x v="6"/>
  </r>
  <r>
    <s v="FAE-20-00145"/>
    <x v="6"/>
    <n v="132000"/>
    <n v="165000"/>
    <n v="165000"/>
    <x v="1"/>
    <d v="2020-06-19T00:00:00"/>
    <x v="1"/>
    <x v="6"/>
  </r>
  <r>
    <s v="FAE-20-00146"/>
    <x v="6"/>
    <n v="19200"/>
    <n v="32064"/>
    <n v="32064"/>
    <x v="6"/>
    <d v="2020-06-17T00:00:00"/>
    <x v="1"/>
    <x v="6"/>
  </r>
  <r>
    <s v="FAE-20-00147"/>
    <x v="0"/>
    <n v="110040"/>
    <n v="147453.6"/>
    <n v="147453.6"/>
    <x v="0"/>
    <d v="2020-06-20T00:00:00"/>
    <x v="1"/>
    <x v="6"/>
  </r>
  <r>
    <s v="FAE-20-00148"/>
    <x v="9"/>
    <n v="84000"/>
    <n v="117600"/>
    <n v="117600"/>
    <x v="36"/>
    <d v="2020-06-29T00:00:00"/>
    <x v="1"/>
    <x v="6"/>
  </r>
  <r>
    <s v="FAE-20-00149"/>
    <x v="7"/>
    <n v="27336"/>
    <n v="52315.044000000002"/>
    <n v="16330.079910101138"/>
    <x v="7"/>
    <d v="2020-06-19T00:00:00"/>
    <x v="1"/>
    <x v="6"/>
  </r>
  <r>
    <s v="FAE-20-00150"/>
    <x v="7"/>
    <n v="27336"/>
    <n v="52368.095999999998"/>
    <n v="16346.640029966289"/>
    <x v="7"/>
    <d v="2020-06-19T00:00:00"/>
    <x v="1"/>
    <x v="6"/>
  </r>
  <r>
    <s v="FAE-20-00151"/>
    <x v="14"/>
    <n v="174300"/>
    <n v="301411.65700000001"/>
    <n v="106291.79990831188"/>
    <x v="5"/>
    <s v="16//06/2020"/>
    <x v="1"/>
    <x v="2"/>
  </r>
  <r>
    <s v="FAE-20-00152"/>
    <x v="8"/>
    <n v="83400"/>
    <n v="158420.39600000001"/>
    <n v="55446.999982500049"/>
    <x v="8"/>
    <d v="2020-06-24T00:00:00"/>
    <x v="1"/>
    <x v="6"/>
  </r>
  <r>
    <s v="FAE-20-00153"/>
    <x v="46"/>
    <n v="5304"/>
    <n v="9238.08"/>
    <n v="9238.08"/>
    <x v="38"/>
    <d v="2020-07-07T00:00:00"/>
    <x v="1"/>
    <x v="7"/>
  </r>
  <r>
    <s v="FAE-20-00154"/>
    <x v="47"/>
    <n v="300000"/>
    <n v="485563.32"/>
    <n v="170400"/>
    <x v="10"/>
    <d v="2020-06-20T00:00:00"/>
    <x v="1"/>
    <x v="6"/>
  </r>
  <r>
    <s v="FAE-20-00155"/>
    <x v="4"/>
    <n v="23400"/>
    <n v="38154"/>
    <n v="38154"/>
    <x v="13"/>
    <d v="2020-06-29T00:00:00"/>
    <x v="1"/>
    <x v="6"/>
  </r>
  <r>
    <s v="FAE-20-00156"/>
    <x v="12"/>
    <n v="56000"/>
    <n v="75040"/>
    <n v="75040"/>
    <x v="39"/>
    <d v="2020-08-10T00:00:00"/>
    <x v="1"/>
    <x v="8"/>
  </r>
  <r>
    <s v="FAE-20-00157"/>
    <x v="6"/>
    <n v="44016"/>
    <n v="66904.320000000007"/>
    <n v="66904.320000000007"/>
    <x v="11"/>
    <d v="2020-06-24T00:00:00"/>
    <x v="1"/>
    <x v="6"/>
  </r>
  <r>
    <s v="FAE-20-00158"/>
    <x v="4"/>
    <n v="4540"/>
    <n v="8444"/>
    <n v="8444"/>
    <x v="32"/>
    <d v="2020-06-24T00:00:00"/>
    <x v="1"/>
    <x v="6"/>
  </r>
  <r>
    <s v="FAE-20-00159"/>
    <x v="9"/>
    <n v="45600"/>
    <n v="68388"/>
    <n v="68388"/>
    <x v="23"/>
    <d v="2020-06-25T00:00:00"/>
    <x v="1"/>
    <x v="6"/>
  </r>
  <r>
    <s v="FAE-20-00160"/>
    <x v="0"/>
    <n v="24000"/>
    <n v="37200"/>
    <n v="37200"/>
    <x v="28"/>
    <d v="2020-06-26T00:00:00"/>
    <x v="1"/>
    <x v="6"/>
  </r>
  <r>
    <s v="FAE-20-00161"/>
    <x v="5"/>
    <n v="80400"/>
    <n v="153884.91200000001"/>
    <n v="48062.000124929727"/>
    <x v="5"/>
    <d v="2020-06-23T00:00:00"/>
    <x v="1"/>
    <x v="6"/>
  </r>
  <r>
    <s v="FAE-20-00162"/>
    <x v="1"/>
    <n v="168000"/>
    <n v="218400"/>
    <n v="218400"/>
    <x v="1"/>
    <d v="2020-07-07T00:00:00"/>
    <x v="1"/>
    <x v="7"/>
  </r>
  <r>
    <s v="FAE-20-00163"/>
    <x v="25"/>
    <n v="102500"/>
    <n v="178350"/>
    <n v="178350"/>
    <x v="9"/>
    <d v="2020-07-02T00:00:00"/>
    <x v="1"/>
    <x v="7"/>
  </r>
  <r>
    <s v="FAE-20-00164"/>
    <x v="25"/>
    <n v="26000"/>
    <n v="41340"/>
    <n v="41340"/>
    <x v="6"/>
    <d v="2020-07-02T00:00:00"/>
    <x v="1"/>
    <x v="7"/>
  </r>
  <r>
    <s v="FAE-20-00165"/>
    <x v="13"/>
    <n v="52000"/>
    <n v="87585.890499999994"/>
    <n v="27290"/>
    <x v="14"/>
    <s v="30/06/2020 &amp; 01/07/2020"/>
    <x v="1"/>
    <x v="2"/>
  </r>
  <r>
    <s v="FAE-20-00166"/>
    <x v="6"/>
    <n v="211440"/>
    <n v="264300"/>
    <n v="264300"/>
    <x v="1"/>
    <s v="30/06/2020 &amp; 01/07/2020"/>
    <x v="1"/>
    <x v="2"/>
  </r>
  <r>
    <s v="FAE-20-00167"/>
    <x v="4"/>
    <n v="20000"/>
    <n v="33000"/>
    <n v="33000"/>
    <x v="12"/>
    <d v="2020-07-13T00:00:00"/>
    <x v="1"/>
    <x v="7"/>
  </r>
  <r>
    <s v="FAE-20-00168"/>
    <x v="6"/>
    <n v="198300"/>
    <n v="247875"/>
    <n v="247875"/>
    <x v="1"/>
    <d v="2020-07-04T00:00:00"/>
    <x v="1"/>
    <x v="7"/>
  </r>
  <r>
    <s v="FAE-20-00169"/>
    <x v="1"/>
    <n v="66024"/>
    <n v="105638.39999999999"/>
    <n v="105638.39999999999"/>
    <x v="1"/>
    <d v="2020-07-03T00:00:00"/>
    <x v="1"/>
    <x v="7"/>
  </r>
  <r>
    <s v="FAE-20-00170"/>
    <x v="10"/>
    <n v="20000"/>
    <n v="38619.195"/>
    <n v="14100"/>
    <x v="9"/>
    <d v="2020-08-21T00:00:00"/>
    <x v="1"/>
    <x v="8"/>
  </r>
  <r>
    <s v="FAE-20-00171"/>
    <x v="19"/>
    <n v="444000"/>
    <n v="790951.44759999996"/>
    <n v="277912"/>
    <x v="10"/>
    <d v="2020-07-07T00:00:00"/>
    <x v="1"/>
    <x v="7"/>
  </r>
  <r>
    <s v="FAE-20-00172"/>
    <x v="0"/>
    <n v="22008"/>
    <n v="32791.919999999998"/>
    <n v="32791.919999999998"/>
    <x v="28"/>
    <d v="2020-07-08T00:00:00"/>
    <x v="1"/>
    <x v="7"/>
  </r>
  <r>
    <s v="FAE-20-00173"/>
    <x v="42"/>
    <n v="24724"/>
    <n v="43867.1"/>
    <n v="13661.720051698096"/>
    <x v="24"/>
    <d v="2020-07-09T00:00:00"/>
    <x v="1"/>
    <x v="7"/>
  </r>
  <r>
    <s v="FAE-20-00174"/>
    <x v="1"/>
    <n v="112000"/>
    <n v="145600"/>
    <n v="145600"/>
    <x v="1"/>
    <d v="2020-07-07T00:00:00"/>
    <x v="1"/>
    <x v="7"/>
  </r>
  <r>
    <s v="FAE-20-00175"/>
    <x v="6"/>
    <n v="56016"/>
    <n v="76181.759999999995"/>
    <n v="76181.759999999995"/>
    <x v="11"/>
    <d v="2020-07-15T00:00:00"/>
    <x v="1"/>
    <x v="7"/>
  </r>
  <r>
    <s v="FAE-20-00176"/>
    <x v="6"/>
    <n v="43608"/>
    <n v="68916.960000000006"/>
    <n v="68916.960000000006"/>
    <x v="11"/>
    <d v="2020-07-22T00:00:00"/>
    <x v="1"/>
    <x v="7"/>
  </r>
  <r>
    <s v="FAE-20-00177"/>
    <x v="6"/>
    <n v="18030"/>
    <n v="31161"/>
    <n v="31161"/>
    <x v="33"/>
    <d v="2020-07-10T00:00:00"/>
    <x v="1"/>
    <x v="7"/>
  </r>
  <r>
    <s v="FAE-20-00178"/>
    <x v="4"/>
    <n v="50400"/>
    <n v="78624"/>
    <n v="78624"/>
    <x v="40"/>
    <d v="2020-07-21T00:00:00"/>
    <x v="1"/>
    <x v="7"/>
  </r>
  <r>
    <s v="FAE-20-00179"/>
    <x v="4"/>
    <n v="20000"/>
    <n v="33000"/>
    <n v="33000"/>
    <x v="12"/>
    <d v="2020-07-13T00:00:00"/>
    <x v="1"/>
    <x v="7"/>
  </r>
  <r>
    <s v="FAE-20-00180"/>
    <x v="4"/>
    <n v="20000"/>
    <n v="33000"/>
    <n v="33000"/>
    <x v="12"/>
    <d v="2020-07-13T00:00:00"/>
    <x v="1"/>
    <x v="7"/>
  </r>
  <r>
    <s v="FAE-20-00181"/>
    <x v="4"/>
    <n v="20157.86"/>
    <n v="34771.86"/>
    <n v="34771.86"/>
    <x v="32"/>
    <d v="2020-07-23T00:00:00"/>
    <x v="1"/>
    <x v="7"/>
  </r>
  <r>
    <s v="FAE-20-00182"/>
    <x v="0"/>
    <n v="110040"/>
    <n v="148333.92000000001"/>
    <n v="148333.92000000001"/>
    <x v="0"/>
    <d v="2020-07-20T00:00:00"/>
    <x v="1"/>
    <x v="7"/>
  </r>
  <r>
    <s v="FAE-20-00183"/>
    <x v="14"/>
    <n v="290316"/>
    <n v="532095.75300000003"/>
    <n v="189847.73989831415"/>
    <x v="5"/>
    <d v="2020-07-24T00:00:00"/>
    <x v="1"/>
    <x v="7"/>
  </r>
  <r>
    <s v="FAE-20-00184"/>
    <x v="10"/>
    <n v="40000"/>
    <n v="76630.559999999998"/>
    <n v="27200"/>
    <x v="9"/>
    <d v="2020-07-21T00:00:00"/>
    <x v="1"/>
    <x v="7"/>
  </r>
  <r>
    <s v="FAE-20-00185"/>
    <x v="6"/>
    <n v="280000"/>
    <n v="347200"/>
    <n v="347200"/>
    <x v="1"/>
    <d v="2020-07-21T00:00:00"/>
    <x v="1"/>
    <x v="7"/>
  </r>
  <r>
    <s v="FAE-20-00186"/>
    <x v="6"/>
    <n v="41500"/>
    <n v="65570"/>
    <n v="65570"/>
    <x v="11"/>
    <d v="2020-08-06T00:00:00"/>
    <x v="1"/>
    <x v="8"/>
  </r>
  <r>
    <s v="FAE-20-00187"/>
    <x v="9"/>
    <n v="40000"/>
    <n v="64000"/>
    <n v="64000"/>
    <x v="14"/>
    <d v="2020-08-03T00:00:00"/>
    <x v="1"/>
    <x v="8"/>
  </r>
  <r>
    <s v="FAE-20-00188"/>
    <x v="8"/>
    <n v="57600"/>
    <n v="103000.488"/>
    <n v="36560"/>
    <x v="8"/>
    <d v="2020-07-22T00:00:00"/>
    <x v="1"/>
    <x v="7"/>
  </r>
  <r>
    <s v="FAE-20-00189"/>
    <x v="45"/>
    <n v="883200"/>
    <n v="1490778"/>
    <n v="540000"/>
    <x v="10"/>
    <s v="31/07/2020 &amp; 03/08/2020"/>
    <x v="1"/>
    <x v="2"/>
  </r>
  <r>
    <s v="FAE-20-00190"/>
    <x v="48"/>
    <n v="165600"/>
    <n v="282084.32299999997"/>
    <n v="100187.99985793183"/>
    <x v="10"/>
    <d v="2020-07-23T00:00:00"/>
    <x v="1"/>
    <x v="7"/>
  </r>
  <r>
    <s v="FAE-20-00191"/>
    <x v="15"/>
    <n v="108000"/>
    <n v="150017.454"/>
    <n v="46440"/>
    <x v="1"/>
    <d v="2020-07-24T00:00:00"/>
    <x v="1"/>
    <x v="7"/>
  </r>
  <r>
    <s v="FAE-20-00192"/>
    <x v="15"/>
    <n v="108000"/>
    <n v="150017.454"/>
    <n v="46440"/>
    <x v="1"/>
    <d v="2020-07-24T00:00:00"/>
    <x v="1"/>
    <x v="7"/>
  </r>
  <r>
    <s v="FAE-20-00193"/>
    <x v="0"/>
    <n v="154056"/>
    <n v="209956.32"/>
    <n v="209956.32"/>
    <x v="0"/>
    <d v="2020-07-28T00:00:00"/>
    <x v="1"/>
    <x v="7"/>
  </r>
  <r>
    <s v="FAE-20-00194"/>
    <x v="0"/>
    <n v="135624"/>
    <n v="216002.4"/>
    <n v="216002.4"/>
    <x v="28"/>
    <d v="2020-07-30T00:00:00"/>
    <x v="1"/>
    <x v="7"/>
  </r>
  <r>
    <s v="FAE-20-00195"/>
    <x v="19"/>
    <n v="242088"/>
    <n v="441409.21299999999"/>
    <n v="158344.56011335712"/>
    <x v="10"/>
    <d v="2020-07-25T00:00:00"/>
    <x v="1"/>
    <x v="7"/>
  </r>
  <r>
    <s v="FAE-20-00196"/>
    <x v="4"/>
    <n v="25209.52"/>
    <n v="59213.826999999997"/>
    <n v="59213.826999999997"/>
    <x v="18"/>
    <d v="2020-07-29T00:00:00"/>
    <x v="1"/>
    <x v="7"/>
  </r>
  <r>
    <s v="FAE-20-00197"/>
    <x v="7"/>
    <n v="27264"/>
    <n v="52831.446000000004"/>
    <n v="16275.35997042605"/>
    <x v="7"/>
    <d v="2020-10-06T00:00:00"/>
    <x v="1"/>
    <x v="10"/>
  </r>
  <r>
    <s v="FAE-20-00198"/>
    <x v="6"/>
    <n v="277000"/>
    <n v="343480"/>
    <n v="343480"/>
    <x v="1"/>
    <d v="2020-08-19T00:00:00"/>
    <x v="1"/>
    <x v="8"/>
  </r>
  <r>
    <s v="FAE-20-00199"/>
    <x v="6"/>
    <n v="304200"/>
    <n v="380250"/>
    <n v="380250"/>
    <x v="1"/>
    <d v="2020-08-26T00:00:00"/>
    <x v="1"/>
    <x v="8"/>
  </r>
  <r>
    <s v="FAE-20-00200"/>
    <x v="6"/>
    <n v="43404"/>
    <n v="70962.48"/>
    <n v="70962.48"/>
    <x v="11"/>
    <d v="2020-08-10T00:00:00"/>
    <x v="1"/>
    <x v="8"/>
  </r>
  <r>
    <s v="FAE-20-00201"/>
    <x v="25"/>
    <n v="246000"/>
    <n v="415740"/>
    <n v="415740"/>
    <x v="9"/>
    <d v="2020-08-19T00:00:00"/>
    <x v="1"/>
    <x v="8"/>
  </r>
  <r>
    <s v="FAE-20-00202"/>
    <x v="1"/>
    <n v="280000"/>
    <n v="355600"/>
    <n v="355600"/>
    <x v="1"/>
    <d v="2020-09-15T00:00:00"/>
    <x v="1"/>
    <x v="9"/>
  </r>
  <r>
    <s v="FAE-20-00203"/>
    <x v="33"/>
    <n v="20270"/>
    <n v="57099.925000000003"/>
    <n v="20891.999926823024"/>
    <x v="21"/>
    <d v="2020-08-08T00:00:00"/>
    <x v="1"/>
    <x v="8"/>
  </r>
  <r>
    <s v="FAE-20-00204"/>
    <x v="0"/>
    <n v="52000"/>
    <n v="72540"/>
    <n v="72540"/>
    <x v="0"/>
    <d v="2020-08-21T00:00:00"/>
    <x v="1"/>
    <x v="8"/>
  </r>
  <r>
    <s v="FAE-20-00205"/>
    <x v="0"/>
    <n v="48000"/>
    <n v="75408"/>
    <n v="75408"/>
    <x v="28"/>
    <d v="2020-09-01T00:00:00"/>
    <x v="1"/>
    <x v="9"/>
  </r>
  <r>
    <s v="FAE-20-00206"/>
    <x v="49"/>
    <n v="23426"/>
    <n v="51157.635000000002"/>
    <n v="18741.119903286079"/>
    <x v="18"/>
    <d v="2020-08-21T00:00:00"/>
    <x v="1"/>
    <x v="8"/>
  </r>
  <r>
    <s v="FAE-20-00207"/>
    <x v="4"/>
    <n v="1906.8"/>
    <n v="3565.7159999999999"/>
    <n v="3565.7159999999999"/>
    <x v="32"/>
    <d v="2020-08-28T00:00:00"/>
    <x v="1"/>
    <x v="8"/>
  </r>
  <r>
    <s v="FAE-20-00208"/>
    <x v="4"/>
    <n v="33600"/>
    <n v="52416"/>
    <n v="52416"/>
    <x v="4"/>
    <d v="2020-09-03T00:00:00"/>
    <x v="1"/>
    <x v="9"/>
  </r>
  <r>
    <s v="FAE-20-00209"/>
    <x v="6"/>
    <n v="43608"/>
    <n v="68916.960000000006"/>
    <n v="68916.960000000006"/>
    <x v="11"/>
    <d v="2020-08-24T00:00:00"/>
    <x v="1"/>
    <x v="8"/>
  </r>
  <r>
    <s v="FAE-20-00210"/>
    <x v="4"/>
    <n v="6330"/>
    <n v="11717.7"/>
    <n v="11717.7"/>
    <x v="4"/>
    <d v="2020-08-31T00:00:00"/>
    <x v="1"/>
    <x v="8"/>
  </r>
  <r>
    <s v="FAE-20-00211"/>
    <x v="19"/>
    <n v="198072"/>
    <n v="354604.005"/>
    <n v="129554.63994738959"/>
    <x v="10"/>
    <d v="2020-08-26T00:00:00"/>
    <x v="1"/>
    <x v="8"/>
  </r>
  <r>
    <s v="FAE-20-00212"/>
    <x v="0"/>
    <n v="264096"/>
    <n v="358290.24"/>
    <n v="358290.24"/>
    <x v="0"/>
    <d v="2020-08-28T00:00:00"/>
    <x v="1"/>
    <x v="8"/>
  </r>
  <r>
    <s v="FAE-20-00213"/>
    <x v="15"/>
    <n v="108000"/>
    <n v="154052.712"/>
    <n v="47520"/>
    <x v="1"/>
    <d v="2020-08-27T00:00:00"/>
    <x v="1"/>
    <x v="8"/>
  </r>
  <r>
    <s v="FAE-20-00214"/>
    <x v="15"/>
    <n v="108000"/>
    <n v="154119.24"/>
    <n v="47519.999999999993"/>
    <x v="1"/>
    <d v="2020-08-28T00:00:00"/>
    <x v="1"/>
    <x v="8"/>
  </r>
  <r>
    <s v="FAE-20-00215"/>
    <x v="15"/>
    <n v="108000"/>
    <n v="154468.51199999999"/>
    <n v="47520"/>
    <x v="1"/>
    <d v="2020-08-29T00:00:00"/>
    <x v="1"/>
    <x v="8"/>
  </r>
  <r>
    <s v="FAE-20-00216"/>
    <x v="47"/>
    <n v="220080"/>
    <n v="397912.783"/>
    <n v="145252.79999999999"/>
    <x v="10"/>
    <d v="2020-08-29T00:00:00"/>
    <x v="1"/>
    <x v="8"/>
  </r>
  <r>
    <s v="FAE-20-00217"/>
    <x v="6"/>
    <n v="20750"/>
    <n v="32785"/>
    <n v="32785"/>
    <x v="11"/>
    <d v="2020-09-02T00:00:00"/>
    <x v="1"/>
    <x v="9"/>
  </r>
  <r>
    <s v="FAE-20-00218"/>
    <x v="6"/>
    <n v="19200"/>
    <n v="32064"/>
    <n v="32064"/>
    <x v="6"/>
    <d v="2020-09-02T00:00:00"/>
    <x v="1"/>
    <x v="9"/>
  </r>
  <r>
    <s v="FAE-20-00219"/>
    <x v="40"/>
    <n v="22200"/>
    <n v="42289.5"/>
    <n v="42289.5"/>
    <x v="19"/>
    <d v="2020-09-09T00:00:00"/>
    <x v="1"/>
    <x v="9"/>
  </r>
  <r>
    <s v="FAE-20-00220"/>
    <x v="9"/>
    <n v="137200"/>
    <n v="186592"/>
    <n v="186592"/>
    <x v="1"/>
    <d v="2020-09-08T00:00:00"/>
    <x v="1"/>
    <x v="9"/>
  </r>
  <r>
    <s v="FAE-20-00221"/>
    <x v="28"/>
    <n v="21540"/>
    <n v="46089.658000000003"/>
    <n v="14188.199910726655"/>
    <x v="24"/>
    <d v="2020-10-19T00:00:00"/>
    <x v="1"/>
    <x v="10"/>
  </r>
  <r>
    <s v="FAE-20-00222"/>
    <x v="12"/>
    <n v="96000"/>
    <n v="156480"/>
    <n v="156480"/>
    <x v="1"/>
    <d v="2020-09-14T00:00:00"/>
    <x v="1"/>
    <x v="9"/>
  </r>
  <r>
    <s v="FAE-20-00223"/>
    <x v="4"/>
    <n v="3588"/>
    <n v="5952.6"/>
    <n v="5952.6"/>
    <x v="41"/>
    <d v="2020-09-22T00:00:00"/>
    <x v="1"/>
    <x v="9"/>
  </r>
  <r>
    <s v="FAE-20-00224"/>
    <x v="25"/>
    <n v="20000"/>
    <n v="34750"/>
    <n v="34750"/>
    <x v="9"/>
    <d v="2020-09-04T00:00:00"/>
    <x v="1"/>
    <x v="9"/>
  </r>
  <r>
    <s v="FAE-20-00225"/>
    <x v="45"/>
    <n v="1000800"/>
    <n v="1677784.7679999999"/>
    <n v="612251.99992701667"/>
    <x v="10"/>
    <d v="2020-09-16T00:00:00"/>
    <x v="1"/>
    <x v="9"/>
  </r>
  <r>
    <s v="FAE-20-00226"/>
    <x v="19"/>
    <n v="579600"/>
    <n v="981343.7"/>
    <n v="357293.99985436536"/>
    <x v="10"/>
    <d v="2020-09-22T00:00:00"/>
    <x v="1"/>
    <x v="9"/>
  </r>
  <r>
    <s v="FAE-20-00227"/>
    <x v="50"/>
    <n v="242088"/>
    <n v="432936.86436000007"/>
    <n v="157357.20000000001"/>
    <x v="10"/>
    <d v="2020-09-20T00:00:00"/>
    <x v="1"/>
    <x v="9"/>
  </r>
  <r>
    <s v="FAE-20-00228"/>
    <x v="15"/>
    <n v="108000"/>
    <n v="153938.66399999999"/>
    <n v="47519.999999999993"/>
    <x v="1"/>
    <d v="2020-09-10T00:00:00"/>
    <x v="1"/>
    <x v="9"/>
  </r>
  <r>
    <s v="FAE-20-00229"/>
    <x v="15"/>
    <n v="108000"/>
    <n v="153938.66399999999"/>
    <n v="47519.999999999993"/>
    <x v="1"/>
    <d v="2020-09-12T00:00:00"/>
    <x v="1"/>
    <x v="9"/>
  </r>
  <r>
    <s v="FAE-20-00230"/>
    <x v="30"/>
    <n v="20000"/>
    <n v="39767.730000000003"/>
    <n v="12200"/>
    <x v="14"/>
    <d v="2020-09-16T00:00:00"/>
    <x v="1"/>
    <x v="9"/>
  </r>
  <r>
    <s v="FAE-20-00231"/>
    <x v="5"/>
    <n v="106200"/>
    <n v="206454.891"/>
    <n v="63390"/>
    <x v="5"/>
    <d v="2020-09-17T00:00:00"/>
    <x v="1"/>
    <x v="9"/>
  </r>
  <r>
    <s v="FAE-20-00232"/>
    <x v="0"/>
    <n v="84000"/>
    <n v="115080"/>
    <n v="115080"/>
    <x v="14"/>
    <d v="2020-09-25T00:00:00"/>
    <x v="1"/>
    <x v="9"/>
  </r>
  <r>
    <s v="FAE-20-00233"/>
    <x v="0"/>
    <n v="156000"/>
    <n v="217620"/>
    <n v="217620"/>
    <x v="0"/>
    <d v="2020-09-18T00:00:00"/>
    <x v="1"/>
    <x v="9"/>
  </r>
  <r>
    <s v="FAE-20-00234"/>
    <x v="37"/>
    <n v="278000"/>
    <n v="461614.27399999998"/>
    <n v="168189.99999999997"/>
    <x v="29"/>
    <d v="2020-09-22T00:00:00"/>
    <x v="1"/>
    <x v="9"/>
  </r>
  <r>
    <s v="FAE-20-00235"/>
    <x v="14"/>
    <n v="236040"/>
    <n v="414999.489"/>
    <n v="150837.60004361573"/>
    <x v="42"/>
    <d v="2020-09-23T00:00:00"/>
    <x v="1"/>
    <x v="9"/>
  </r>
  <r>
    <s v="FAE-20-00236"/>
    <x v="6"/>
    <n v="88032"/>
    <n v="142611.84"/>
    <n v="142611.84"/>
    <x v="6"/>
    <d v="2020-09-23T00:00:00"/>
    <x v="1"/>
    <x v="9"/>
  </r>
  <r>
    <s v="FAE-20-00237"/>
    <x v="6"/>
    <n v="22008"/>
    <n v="35652.959999999999"/>
    <n v="35652.959999999999"/>
    <x v="6"/>
    <d v="2020-09-28T00:00:00"/>
    <x v="1"/>
    <x v="9"/>
  </r>
  <r>
    <s v="FAE-20-00238"/>
    <x v="4"/>
    <n v="20000"/>
    <n v="33000"/>
    <n v="33000"/>
    <x v="12"/>
    <d v="2020-09-30T00:00:00"/>
    <x v="1"/>
    <x v="9"/>
  </r>
  <r>
    <s v="FAE-20-00239"/>
    <x v="4"/>
    <n v="20157.599999999999"/>
    <n v="34771.86"/>
    <n v="34771.86"/>
    <x v="32"/>
    <d v="2020-10-21T00:00:00"/>
    <x v="1"/>
    <x v="10"/>
  </r>
  <r>
    <s v="FAE-20-00240"/>
    <x v="9"/>
    <n v="57600"/>
    <n v="93888"/>
    <n v="93888"/>
    <x v="8"/>
    <d v="2020-10-14T00:00:00"/>
    <x v="1"/>
    <x v="10"/>
  </r>
  <r>
    <s v="FAE-20-00241"/>
    <x v="0"/>
    <n v="104160"/>
    <n v="150226.4"/>
    <n v="150226.4"/>
    <x v="14"/>
    <s v="30/09/2020 &amp; 01/10/2020"/>
    <x v="1"/>
    <x v="2"/>
  </r>
  <r>
    <s v="FAE-20-00242"/>
    <x v="2"/>
    <n v="18050"/>
    <n v="60865.044999999998"/>
    <n v="21921.50009004142"/>
    <x v="2"/>
    <d v="2020-09-29T00:00:00"/>
    <x v="1"/>
    <x v="9"/>
  </r>
  <r>
    <s v="FAE-20-00243"/>
    <x v="51"/>
    <n v="20000"/>
    <n v="33600"/>
    <n v="33600"/>
    <x v="25"/>
    <d v="2020-10-24T00:00:00"/>
    <x v="1"/>
    <x v="10"/>
  </r>
  <r>
    <s v="FAE-20-00244"/>
    <x v="52"/>
    <n v="42650"/>
    <n v="59365.02"/>
    <n v="21450"/>
    <x v="39"/>
    <d v="2020-10-05T00:00:00"/>
    <x v="1"/>
    <x v="10"/>
  </r>
  <r>
    <s v="FAE-20-00245"/>
    <x v="47"/>
    <n v="220080"/>
    <n v="401703.88099999999"/>
    <n v="145252.79998553632"/>
    <x v="10"/>
    <d v="2020-10-05T00:00:00"/>
    <x v="1"/>
    <x v="10"/>
  </r>
  <r>
    <s v="FAE-20-00246"/>
    <x v="42"/>
    <n v="27598"/>
    <n v="54727.428"/>
    <n v="16859.439943316593"/>
    <x v="24"/>
    <d v="2020-10-07T00:00:00"/>
    <x v="1"/>
    <x v="10"/>
  </r>
  <r>
    <s v="FAE-20-00247"/>
    <x v="53"/>
    <n v="24480"/>
    <n v="47264.214"/>
    <n v="14529.19998155577"/>
    <x v="24"/>
    <d v="2020-10-13T00:00:00"/>
    <x v="1"/>
    <x v="10"/>
  </r>
  <r>
    <s v="FAE-20-00248"/>
    <x v="4"/>
    <n v="75024"/>
    <n v="145317.84"/>
    <n v="145317.84"/>
    <x v="18"/>
    <d v="2020-10-08T00:00:00"/>
    <x v="1"/>
    <x v="10"/>
  </r>
  <r>
    <s v="FAE-20-00249"/>
    <x v="6"/>
    <n v="17975"/>
    <n v="30872"/>
    <n v="30872"/>
    <x v="33"/>
    <d v="2020-10-19T00:00:00"/>
    <x v="1"/>
    <x v="10"/>
  </r>
  <r>
    <s v="FAE-20-00250"/>
    <x v="6"/>
    <n v="43200"/>
    <n v="70848"/>
    <n v="70848"/>
    <x v="11"/>
    <d v="2020-10-22T00:00:00"/>
    <x v="1"/>
    <x v="10"/>
  </r>
  <r>
    <s v="FAE-20-00251"/>
    <x v="6"/>
    <n v="107208"/>
    <n v="163721.04"/>
    <n v="163721.04"/>
    <x v="6"/>
    <d v="2020-10-14T00:00:00"/>
    <x v="1"/>
    <x v="10"/>
  </r>
  <r>
    <s v="FAE-20-00252"/>
    <x v="9"/>
    <n v="280000"/>
    <n v="364000"/>
    <n v="364000"/>
    <x v="1"/>
    <d v="2020-10-13T00:00:00"/>
    <x v="1"/>
    <x v="10"/>
  </r>
  <r>
    <s v="FAE-20-00253"/>
    <x v="9"/>
    <n v="57600"/>
    <n v="93888"/>
    <n v="93888"/>
    <x v="6"/>
    <d v="2020-10-16T00:00:00"/>
    <x v="1"/>
    <x v="10"/>
  </r>
  <r>
    <s v="FAE-20-00254"/>
    <x v="40"/>
    <n v="27610"/>
    <n v="47611.8"/>
    <n v="47611.8"/>
    <x v="19"/>
    <d v="2020-10-22T00:00:00"/>
    <x v="1"/>
    <x v="10"/>
  </r>
  <r>
    <s v="FAE-20-00255"/>
    <x v="1"/>
    <n v="38000"/>
    <n v="64140"/>
    <n v="64140"/>
    <x v="1"/>
    <d v="2020-10-27T00:00:00"/>
    <x v="1"/>
    <x v="10"/>
  </r>
  <r>
    <s v="FAE-20-00256"/>
    <x v="1"/>
    <n v="78000"/>
    <n v="102960"/>
    <n v="102960"/>
    <x v="1"/>
    <d v="2020-10-28T00:00:00"/>
    <x v="1"/>
    <x v="10"/>
  </r>
  <r>
    <s v="FAE-20-00257"/>
    <x v="25"/>
    <n v="19500"/>
    <n v="32955"/>
    <n v="32955"/>
    <x v="9"/>
    <d v="2020-11-04T00:00:00"/>
    <x v="1"/>
    <x v="11"/>
  </r>
  <r>
    <s v="FAE-20-00258"/>
    <x v="14"/>
    <n v="231600"/>
    <n v="405793.239"/>
    <n v="148070.00018244513"/>
    <x v="5"/>
    <d v="2020-11-17T00:00:00"/>
    <x v="1"/>
    <x v="11"/>
  </r>
  <r>
    <s v="FAE-20-00259"/>
    <x v="10"/>
    <n v="20000"/>
    <n v="37657.72"/>
    <n v="13600.000000000002"/>
    <x v="9"/>
    <d v="2020-10-20T00:00:00"/>
    <x v="1"/>
    <x v="10"/>
  </r>
  <r>
    <s v="FAE-20-00260"/>
    <x v="54"/>
    <n v="24370"/>
    <n v="51189.591"/>
    <n v="18629.300167406655"/>
    <x v="41"/>
    <d v="2020-10-26T00:00:00"/>
    <x v="1"/>
    <x v="10"/>
  </r>
  <r>
    <s v="FAE-20-00261"/>
    <x v="4"/>
    <n v="20000"/>
    <n v="33000"/>
    <n v="33000"/>
    <x v="12"/>
    <d v="2020-11-04T00:00:00"/>
    <x v="1"/>
    <x v="11"/>
  </r>
  <r>
    <s v="FAE-20-00262"/>
    <x v="4"/>
    <n v="19976"/>
    <n v="33759"/>
    <n v="33759"/>
    <x v="32"/>
    <d v="2020-10-23T00:00:00"/>
    <x v="1"/>
    <x v="10"/>
  </r>
  <r>
    <s v="FAE-20-00263"/>
    <x v="0"/>
    <n v="260000"/>
    <n v="362700"/>
    <n v="362700"/>
    <x v="0"/>
    <d v="2020-10-26T00:00:00"/>
    <x v="1"/>
    <x v="10"/>
  </r>
  <r>
    <s v="FAE-20-00264"/>
    <x v="0"/>
    <n v="75600"/>
    <n v="116220"/>
    <n v="116220"/>
    <x v="28"/>
    <d v="2020-10-31T00:00:00"/>
    <x v="1"/>
    <x v="10"/>
  </r>
  <r>
    <s v="FAE-20-00265"/>
    <x v="0"/>
    <n v="138920"/>
    <n v="221835.68"/>
    <n v="221835.68"/>
    <x v="28"/>
    <d v="2020-10-29T00:00:00"/>
    <x v="1"/>
    <x v="10"/>
  </r>
  <r>
    <s v="FAE-20-00266"/>
    <x v="0"/>
    <n v="176064"/>
    <n v="245609.28"/>
    <n v="245609.28"/>
    <x v="0"/>
    <d v="2020-11-02T00:00:00"/>
    <x v="1"/>
    <x v="11"/>
  </r>
  <r>
    <s v="FAE-20-00267"/>
    <x v="9"/>
    <n v="232300"/>
    <n v="314808"/>
    <n v="314808"/>
    <x v="1"/>
    <d v="2020-10-31T00:00:00"/>
    <x v="1"/>
    <x v="10"/>
  </r>
  <r>
    <s v="FAE-20-00268"/>
    <x v="7"/>
    <n v="27312"/>
    <n v="53146.214"/>
    <n v="16349.159873258066"/>
    <x v="7"/>
    <d v="2020-11-10T00:00:00"/>
    <x v="1"/>
    <x v="11"/>
  </r>
  <r>
    <s v="FAE-20-00269"/>
    <x v="8"/>
    <n v="82416"/>
    <n v="145751.09"/>
    <n v="53037.040136821801"/>
    <x v="8"/>
    <d v="2020-11-14T00:00:00"/>
    <x v="1"/>
    <x v="11"/>
  </r>
  <r>
    <s v="FAE-20-00270"/>
    <x v="10"/>
    <n v="60000"/>
    <n v="112044.96"/>
    <n v="40800"/>
    <x v="9"/>
    <d v="2020-11-10T00:00:00"/>
    <x v="1"/>
    <x v="11"/>
  </r>
  <r>
    <s v="FAE-20-00271"/>
    <x v="6"/>
    <n v="188460"/>
    <n v="235575"/>
    <n v="235575"/>
    <x v="1"/>
    <d v="2020-10-28T00:00:00"/>
    <x v="1"/>
    <x v="10"/>
  </r>
  <r>
    <s v="FAE-20-00272"/>
    <x v="9"/>
    <n v="57600"/>
    <n v="93888"/>
    <n v="93888"/>
    <x v="8"/>
    <d v="2020-11-13T00:00:00"/>
    <x v="1"/>
    <x v="11"/>
  </r>
  <r>
    <s v="FAE-20-00273"/>
    <x v="9"/>
    <n v="20000"/>
    <n v="32000"/>
    <n v="32000"/>
    <x v="14"/>
    <d v="2020-12-07T00:00:00"/>
    <x v="1"/>
    <x v="12"/>
  </r>
  <r>
    <s v="FAE-20-00274"/>
    <x v="6"/>
    <n v="19200"/>
    <n v="32064"/>
    <n v="32064"/>
    <x v="6"/>
    <d v="2020-11-11T00:00:00"/>
    <x v="1"/>
    <x v="11"/>
  </r>
  <r>
    <s v="FAE-20-00275"/>
    <x v="55"/>
    <n v="35000"/>
    <n v="124471.515"/>
    <n v="45325"/>
    <x v="3"/>
    <d v="2020-11-11T00:00:00"/>
    <x v="1"/>
    <x v="11"/>
  </r>
  <r>
    <s v="FAE-20-00276"/>
    <x v="56"/>
    <n v="18320"/>
    <n v="40885.197999999997"/>
    <n v="12598.279974116414"/>
    <x v="24"/>
    <d v="2020-11-09T00:00:00"/>
    <x v="1"/>
    <x v="11"/>
  </r>
  <r>
    <s v="FAE-20-00277"/>
    <x v="57"/>
    <n v="12036"/>
    <n v="21664.799999999999"/>
    <n v="21664.799999999999"/>
    <x v="24"/>
    <d v="2020-11-12T00:00:00"/>
    <x v="1"/>
    <x v="11"/>
  </r>
  <r>
    <s v="FAE-20-00278"/>
    <x v="33"/>
    <n v="24360"/>
    <n v="51578.966"/>
    <n v="18686.000072455892"/>
    <x v="21"/>
    <d v="2020-11-09T00:00:00"/>
    <x v="1"/>
    <x v="11"/>
  </r>
  <r>
    <s v="FAE-20-00279"/>
    <x v="4"/>
    <n v="15360"/>
    <n v="26265"/>
    <n v="26265"/>
    <x v="18"/>
    <d v="2020-11-10T00:00:00"/>
    <x v="1"/>
    <x v="11"/>
  </r>
  <r>
    <s v="FAE-20-00280"/>
    <x v="58"/>
    <n v="24360"/>
    <n v="51020.281000000003"/>
    <n v="18483.599971017644"/>
    <x v="43"/>
    <d v="2020-11-09T00:00:00"/>
    <x v="1"/>
    <x v="11"/>
  </r>
  <r>
    <s v="FAE-20-00281"/>
    <x v="19"/>
    <n v="122304"/>
    <n v="208689.85200000001"/>
    <n v="76297.840011699343"/>
    <x v="10"/>
    <d v="2020-11-26T00:00:00"/>
    <x v="1"/>
    <x v="11"/>
  </r>
  <r>
    <s v="FAE-20-00282"/>
    <x v="6"/>
    <n v="88032"/>
    <n v="142611.84"/>
    <n v="142611.84"/>
    <x v="6"/>
    <d v="2020-11-05T00:00:00"/>
    <x v="1"/>
    <x v="11"/>
  </r>
  <r>
    <s v="FAE-20-00283"/>
    <x v="15"/>
    <n v="108000"/>
    <n v="146948.25599999999"/>
    <n v="45360"/>
    <x v="1"/>
    <d v="2020-11-06T00:00:00"/>
    <x v="1"/>
    <x v="11"/>
  </r>
  <r>
    <s v="FAE-20-00284"/>
    <x v="15"/>
    <n v="108000"/>
    <n v="146948.25599999999"/>
    <n v="45360"/>
    <x v="1"/>
    <d v="2020-11-06T00:00:00"/>
    <x v="1"/>
    <x v="11"/>
  </r>
  <r>
    <s v="FAE-20-00285"/>
    <x v="15"/>
    <n v="108000"/>
    <n v="147206.80799999999"/>
    <n v="45360"/>
    <x v="1"/>
    <d v="2020-11-07T00:00:00"/>
    <x v="1"/>
    <x v="11"/>
  </r>
  <r>
    <s v="FAE-20-00286"/>
    <x v="15"/>
    <n v="108000"/>
    <n v="147206.80799999999"/>
    <n v="45360"/>
    <x v="1"/>
    <d v="2020-11-07T00:00:00"/>
    <x v="1"/>
    <x v="11"/>
  </r>
  <r>
    <s v="FAE-20-00287"/>
    <x v="4"/>
    <n v="21728"/>
    <n v="44785.279999999999"/>
    <n v="44785.279999999999"/>
    <x v="18"/>
    <d v="2020-11-11T00:00:00"/>
    <x v="1"/>
    <x v="11"/>
  </r>
  <r>
    <s v="FAE-20-00288"/>
    <x v="6"/>
    <n v="41500"/>
    <n v="65570"/>
    <n v="65570"/>
    <x v="11"/>
    <d v="2020-11-11T00:00:00"/>
    <x v="1"/>
    <x v="11"/>
  </r>
  <r>
    <s v="FAE-20-00289"/>
    <x v="0"/>
    <n v="312000"/>
    <n v="435240"/>
    <n v="435240"/>
    <x v="0"/>
    <d v="2020-11-26T00:00:00"/>
    <x v="1"/>
    <x v="11"/>
  </r>
  <r>
    <s v="FAE-20-00290"/>
    <x v="9"/>
    <n v="280000"/>
    <n v="364000"/>
    <n v="364000"/>
    <x v="1"/>
    <d v="2020-11-19T00:00:00"/>
    <x v="1"/>
    <x v="11"/>
  </r>
  <r>
    <s v="FAE-20-00291"/>
    <x v="6"/>
    <n v="43200"/>
    <n v="70848"/>
    <n v="70848"/>
    <x v="11"/>
    <d v="2020-11-24T00:00:00"/>
    <x v="1"/>
    <x v="11"/>
  </r>
  <r>
    <s v="FAE-20-00292"/>
    <x v="6"/>
    <n v="43060"/>
    <n v="70089.2"/>
    <n v="70089.2"/>
    <x v="11"/>
    <d v="2020-11-24T00:00:00"/>
    <x v="1"/>
    <x v="11"/>
  </r>
  <r>
    <s v="FAE-20-00293"/>
    <x v="25"/>
    <n v="19200"/>
    <n v="29952"/>
    <n v="29952"/>
    <x v="44"/>
    <d v="2020-11-23T00:00:00"/>
    <x v="1"/>
    <x v="11"/>
  </r>
  <r>
    <s v="FAE-20-00294"/>
    <x v="2"/>
    <n v="15480"/>
    <n v="51716.093000000001"/>
    <n v="18795.59985462475"/>
    <x v="2"/>
    <d v="2020-11-23T00:00:00"/>
    <x v="1"/>
    <x v="11"/>
  </r>
  <r>
    <s v="FAE-20-00295"/>
    <x v="4"/>
    <n v="20000"/>
    <n v="33900"/>
    <n v="33900"/>
    <x v="12"/>
    <d v="2020-11-23T00:00:00"/>
    <x v="1"/>
    <x v="11"/>
  </r>
  <r>
    <s v="FAE-20-00296"/>
    <x v="6"/>
    <n v="19200"/>
    <n v="32064"/>
    <n v="32064"/>
    <x v="6"/>
    <d v="2020-11-24T00:00:00"/>
    <x v="1"/>
    <x v="11"/>
  </r>
  <r>
    <s v="FAE-20-00297"/>
    <x v="4"/>
    <n v="41000"/>
    <n v="69700"/>
    <n v="69700"/>
    <x v="26"/>
    <d v="2020-12-09T00:00:00"/>
    <x v="1"/>
    <x v="12"/>
  </r>
  <r>
    <s v="FAE-20-00298"/>
    <x v="7"/>
    <n v="27336"/>
    <n v="53288.908000000003"/>
    <n v="16346.040091409641"/>
    <x v="7"/>
    <d v="2020-11-28T00:00:00"/>
    <x v="1"/>
    <x v="11"/>
  </r>
  <r>
    <s v="FAE-20-00299"/>
    <x v="9"/>
    <n v="185400"/>
    <n v="245424"/>
    <n v="245424"/>
    <x v="1"/>
    <d v="2020-11-28T00:00:00"/>
    <x v="1"/>
    <x v="11"/>
  </r>
  <r>
    <s v="FAE-20-00300"/>
    <x v="6"/>
    <n v="196800"/>
    <n v="255840"/>
    <n v="255840"/>
    <x v="1"/>
    <d v="2020-11-25T00:00:00"/>
    <x v="1"/>
    <x v="11"/>
  </r>
  <r>
    <s v="FAE-20-00301"/>
    <x v="59"/>
    <n v="24868"/>
    <n v="50183.383999999998"/>
    <n v="15393.439977914448"/>
    <x v="24"/>
    <d v="2020-12-05T00:00:00"/>
    <x v="1"/>
    <x v="12"/>
  </r>
  <r>
    <s v="FAE-20-00302"/>
    <x v="6"/>
    <n v="17975"/>
    <n v="30872"/>
    <n v="30872"/>
    <x v="33"/>
    <d v="2020-11-30T00:00:00"/>
    <x v="1"/>
    <x v="11"/>
  </r>
  <r>
    <s v="FAE-20-00303"/>
    <x v="9"/>
    <n v="52000"/>
    <n v="76180"/>
    <n v="76180"/>
    <x v="45"/>
    <d v="2020-11-25T00:00:00"/>
    <x v="1"/>
    <x v="11"/>
  </r>
  <r>
    <s v="FAE-20-00304"/>
    <x v="6"/>
    <n v="76800"/>
    <n v="127488"/>
    <n v="127488"/>
    <x v="0"/>
    <d v="2020-12-02T00:00:00"/>
    <x v="1"/>
    <x v="12"/>
  </r>
  <r>
    <s v="FAE-20-00305"/>
    <x v="6"/>
    <n v="79008"/>
    <n v="119973.12"/>
    <n v="119973.12"/>
    <x v="6"/>
    <d v="2020-12-09T00:00:00"/>
    <x v="1"/>
    <x v="12"/>
  </r>
  <r>
    <s v="FAE-20-00306"/>
    <x v="8"/>
    <n v="38400"/>
    <n v="71477.528000000006"/>
    <n v="26540"/>
    <x v="8"/>
    <d v="2020-12-26T00:00:00"/>
    <x v="1"/>
    <x v="12"/>
  </r>
  <r>
    <s v="FAE-20-00307"/>
    <x v="10"/>
    <n v="20000"/>
    <n v="38134.154999999999"/>
    <n v="14100"/>
    <x v="9"/>
    <d v="2020-12-08T00:00:00"/>
    <x v="1"/>
    <x v="12"/>
  </r>
  <r>
    <s v="FAE-20-00308"/>
    <x v="9"/>
    <n v="22800"/>
    <n v="33744"/>
    <n v="33744"/>
    <x v="36"/>
    <d v="2020-12-09T00:00:00"/>
    <x v="1"/>
    <x v="12"/>
  </r>
  <r>
    <s v="FAE-20-00309"/>
    <x v="0"/>
    <n v="79640"/>
    <n v="117780.4"/>
    <n v="117780.4"/>
    <x v="14"/>
    <d v="2020-12-11T00:00:00"/>
    <x v="1"/>
    <x v="12"/>
  </r>
  <r>
    <s v="FAE-20-00310"/>
    <x v="9"/>
    <n v="560000"/>
    <n v="736400"/>
    <n v="736400"/>
    <x v="1"/>
    <d v="2020-12-21T00:00:00"/>
    <x v="1"/>
    <x v="12"/>
  </r>
  <r>
    <s v="FAE-20-00311"/>
    <x v="6"/>
    <n v="44016"/>
    <n v="73506.720000000001"/>
    <n v="73506.720000000001"/>
    <x v="6"/>
    <d v="2020-12-09T00:00:00"/>
    <x v="1"/>
    <x v="12"/>
  </r>
  <r>
    <s v="FAE-20-00312"/>
    <x v="4"/>
    <n v="25600"/>
    <n v="76928"/>
    <n v="76928"/>
    <x v="18"/>
    <d v="2020-12-11T00:00:00"/>
    <x v="1"/>
    <x v="12"/>
  </r>
  <r>
    <s v="FAE-20-00313"/>
    <x v="4"/>
    <n v="20157.599999999999"/>
    <n v="34771.86"/>
    <n v="34771.86"/>
    <x v="32"/>
    <d v="2020-12-16T00:00:00"/>
    <x v="1"/>
    <x v="12"/>
  </r>
  <r>
    <s v="FAE-20-00314"/>
    <x v="6"/>
    <n v="131600"/>
    <n v="171080"/>
    <n v="171080"/>
    <x v="1"/>
    <d v="2020-12-16T00:00:00"/>
    <x v="1"/>
    <x v="12"/>
  </r>
  <r>
    <s v="FAE-20-00315"/>
    <x v="6"/>
    <n v="199020"/>
    <n v="248775"/>
    <n v="248775"/>
    <x v="1"/>
    <d v="2020-12-23T00:00:00"/>
    <x v="1"/>
    <x v="12"/>
  </r>
  <r>
    <s v="FAE-20-00316"/>
    <x v="6"/>
    <n v="35950"/>
    <n v="63541.5"/>
    <n v="63541.5"/>
    <x v="33"/>
    <d v="2020-12-28T00:00:00"/>
    <x v="1"/>
    <x v="12"/>
  </r>
  <r>
    <s v="FAE-20-00317"/>
    <x v="10"/>
    <n v="40000"/>
    <n v="73021.12000000001"/>
    <n v="27200.000000000004"/>
    <x v="9"/>
    <d v="2020-12-22T00:00:00"/>
    <x v="1"/>
    <x v="12"/>
  </r>
  <r>
    <s v="FAE-20-00318"/>
    <x v="2"/>
    <n v="17720"/>
    <n v="57859.573040000003"/>
    <n v="21552.400000000001"/>
    <x v="2"/>
    <d v="2020-12-21T00:00:00"/>
    <x v="1"/>
    <x v="12"/>
  </r>
  <r>
    <s v="FAE-20-00319"/>
    <x v="40"/>
    <n v="52850"/>
    <n v="91723"/>
    <n v="91723"/>
    <x v="19"/>
    <d v="2020-12-24T00:00:00"/>
    <x v="1"/>
    <x v="12"/>
  </r>
  <r>
    <s v="FAE-20-00320"/>
    <x v="0"/>
    <n v="156824"/>
    <n v="251675.12"/>
    <n v="251675.12"/>
    <x v="28"/>
    <d v="2020-12-15T00:00:00"/>
    <x v="1"/>
    <x v="12"/>
  </r>
  <r>
    <s v="FAE-20-00321"/>
    <x v="0"/>
    <n v="146424"/>
    <n v="233331.12"/>
    <n v="233331.12"/>
    <x v="28"/>
    <d v="2020-12-19T00:00:00"/>
    <x v="1"/>
    <x v="12"/>
  </r>
  <r>
    <s v="FAE-20-00322"/>
    <x v="4"/>
    <n v="24645"/>
    <n v="44756.652999999998"/>
    <n v="44756.652999999998"/>
    <x v="18"/>
    <d v="2020-12-25T00:00:00"/>
    <x v="1"/>
    <x v="12"/>
  </r>
  <r>
    <s v="FAE-20-00323"/>
    <x v="7"/>
    <n v="68544"/>
    <n v="148828.984"/>
    <n v="45260.15996107411"/>
    <x v="7"/>
    <d v="2020-12-24T00:00:00"/>
    <x v="1"/>
    <x v="12"/>
  </r>
  <r>
    <s v="FAE-20-00324"/>
    <x v="28"/>
    <n v="19004"/>
    <n v="38376.443496"/>
    <n v="11657.84"/>
    <x v="24"/>
    <d v="2020-12-21T00:00:00"/>
    <x v="1"/>
    <x v="12"/>
  </r>
  <r>
    <s v="FAE-20-00325"/>
    <x v="33"/>
    <n v="7500"/>
    <n v="33074.272000000004"/>
    <n v="12320.000000000002"/>
    <x v="21"/>
    <d v="2020-12-21T00:00:00"/>
    <x v="1"/>
    <x v="12"/>
  </r>
  <r>
    <s v="FAE-20-00326"/>
    <x v="60"/>
    <n v="27372"/>
    <n v="58957.048722"/>
    <n v="17929.34"/>
    <x v="7"/>
    <d v="2020-12-24T00:00:00"/>
    <x v="1"/>
    <x v="12"/>
  </r>
  <r>
    <s v="FAE-20-00327"/>
    <x v="6"/>
    <n v="22008"/>
    <n v="36753.360000000001"/>
    <n v="36753.360000000001"/>
    <x v="6"/>
    <d v="2020-12-16T00:00:00"/>
    <x v="1"/>
    <x v="12"/>
  </r>
  <r>
    <s v="FAE-20-00328"/>
    <x v="6"/>
    <n v="19200"/>
    <n v="33024"/>
    <n v="33024"/>
    <x v="6"/>
    <d v="2020-12-23T00:00:00"/>
    <x v="1"/>
    <x v="12"/>
  </r>
  <r>
    <s v="FAE-20-00329"/>
    <x v="6"/>
    <n v="21580"/>
    <n v="26975"/>
    <n v="26975"/>
    <x v="1"/>
    <d v="2020-12-30T00:00:00"/>
    <x v="1"/>
    <x v="12"/>
  </r>
  <r>
    <s v="FAE-20-00330"/>
    <x v="9"/>
    <n v="76800"/>
    <n v="129024"/>
    <n v="129024"/>
    <x v="8"/>
    <d v="2020-12-30T00:00:00"/>
    <x v="1"/>
    <x v="12"/>
  </r>
  <r>
    <s v="FAE-20-00331"/>
    <x v="9"/>
    <n v="68000"/>
    <n v="104400"/>
    <n v="104400"/>
    <x v="14"/>
    <d v="2020-12-28T00:00:00"/>
    <x v="1"/>
    <x v="12"/>
  </r>
  <r>
    <s v="FAE-20-00332"/>
    <x v="9"/>
    <n v="24000"/>
    <n v="35900"/>
    <n v="35900"/>
    <x v="14"/>
    <d v="2020-12-28T00:00:00"/>
    <x v="1"/>
    <x v="12"/>
  </r>
  <r>
    <s v="FAE-20-00333"/>
    <x v="0"/>
    <n v="45600"/>
    <n v="67488"/>
    <n v="67488"/>
    <x v="28"/>
    <d v="2020-12-28T00:00:00"/>
    <x v="1"/>
    <x v="12"/>
  </r>
  <r>
    <s v="FAE-20-00334"/>
    <x v="25"/>
    <n v="20400"/>
    <n v="34476"/>
    <n v="34476"/>
    <x v="44"/>
    <d v="2020-12-30T00:00:00"/>
    <x v="1"/>
    <x v="12"/>
  </r>
  <r>
    <s v="FAE-21-00001"/>
    <x v="0"/>
    <n v="156000"/>
    <n v="221520"/>
    <n v="221520"/>
    <x v="0"/>
    <d v="2021-01-15T00:00:00"/>
    <x v="2"/>
    <x v="0"/>
  </r>
  <r>
    <s v="FAE-21-00002"/>
    <x v="9"/>
    <n v="96000"/>
    <n v="161280"/>
    <n v="161280"/>
    <x v="8"/>
    <d v="2021-01-21T00:00:00"/>
    <x v="2"/>
    <x v="0"/>
  </r>
  <r>
    <s v="FAE-21-00003"/>
    <x v="9"/>
    <n v="76800"/>
    <n v="129024"/>
    <n v="129024"/>
    <x v="8"/>
    <d v="2021-01-28T00:00:00"/>
    <x v="2"/>
    <x v="0"/>
  </r>
  <r>
    <s v="FAE-21-00004"/>
    <x v="7"/>
    <n v="10800"/>
    <n v="25070.207400000003"/>
    <n v="7638"/>
    <x v="7"/>
    <d v="2021-01-15T00:00:00"/>
    <x v="2"/>
    <x v="0"/>
  </r>
  <r>
    <s v="FAE-21-00005"/>
    <x v="7"/>
    <n v="27336"/>
    <n v="58786.255584000013"/>
    <n v="17910.080000000002"/>
    <x v="7"/>
    <d v="2021-01-15T00:00:00"/>
    <x v="2"/>
    <x v="0"/>
  </r>
  <r>
    <s v="FAE-21-00006"/>
    <x v="61"/>
    <n v="19200"/>
    <n v="39628.582399999999"/>
    <n v="14608"/>
    <x v="46"/>
    <d v="2021-01-21T00:00:00"/>
    <x v="2"/>
    <x v="0"/>
  </r>
  <r>
    <s v="FAE-21-00007"/>
    <x v="6"/>
    <n v="22008"/>
    <n v="36753.360000000001"/>
    <n v="36753.360000000001"/>
    <x v="11"/>
    <d v="2021-02-10T00:00:00"/>
    <x v="2"/>
    <x v="1"/>
  </r>
  <r>
    <s v="FAE-21-00008"/>
    <x v="6"/>
    <n v="41500"/>
    <n v="67645"/>
    <n v="67645"/>
    <x v="11"/>
    <d v="2021-01-18T00:00:00"/>
    <x v="2"/>
    <x v="0"/>
  </r>
  <r>
    <s v="FAE-21-00009"/>
    <x v="6"/>
    <n v="19200"/>
    <n v="33024"/>
    <n v="33024"/>
    <x v="6"/>
    <d v="2021-02-01T00:00:00"/>
    <x v="2"/>
    <x v="1"/>
  </r>
  <r>
    <s v="FAE-21-00010"/>
    <x v="6"/>
    <n v="35950"/>
    <n v="63541.5"/>
    <n v="63541.5"/>
    <x v="33"/>
    <d v="2021-01-26T00:00:00"/>
    <x v="2"/>
    <x v="0"/>
  </r>
  <r>
    <s v="FAE-21-00011"/>
    <x v="6"/>
    <n v="44016"/>
    <n v="73506.720000000001"/>
    <n v="73506.720000000001"/>
    <x v="6"/>
    <d v="2021-01-13T00:00:00"/>
    <x v="2"/>
    <x v="0"/>
  </r>
  <r>
    <s v="FAE-21-00012"/>
    <x v="14"/>
    <n v="279120"/>
    <n v="499824.9118"/>
    <n v="185051.8"/>
    <x v="5"/>
    <d v="2021-01-20T00:00:00"/>
    <x v="2"/>
    <x v="0"/>
  </r>
  <r>
    <s v="FAE-21-00013"/>
    <x v="6"/>
    <n v="105372"/>
    <n v="165274.20000000001"/>
    <n v="165274.20000000001"/>
    <x v="6"/>
    <d v="2021-01-20T00:00:00"/>
    <x v="2"/>
    <x v="0"/>
  </r>
  <r>
    <s v="FAE-21-00014"/>
    <x v="6"/>
    <n v="22008"/>
    <n v="36753.360000000001"/>
    <n v="36753.360000000001"/>
    <x v="1"/>
    <d v="2021-01-13T00:00:00"/>
    <x v="2"/>
    <x v="0"/>
  </r>
  <r>
    <s v="FAE-21-00015"/>
    <x v="4"/>
    <n v="20000"/>
    <n v="33200"/>
    <n v="33200"/>
    <x v="12"/>
    <d v="2021-01-18T00:00:00"/>
    <x v="2"/>
    <x v="0"/>
  </r>
  <r>
    <s v="FAE-21-00016"/>
    <x v="10"/>
    <n v="20000"/>
    <n v="37924.770000000004"/>
    <n v="14100"/>
    <x v="9"/>
    <d v="2021-01-12T00:00:00"/>
    <x v="2"/>
    <x v="0"/>
  </r>
  <r>
    <s v="FAE-21-00017"/>
    <x v="49"/>
    <n v="23426"/>
    <n v="50619.765119999996"/>
    <n v="18741.12"/>
    <x v="18"/>
    <d v="2021-01-15T00:00:00"/>
    <x v="2"/>
    <x v="0"/>
  </r>
  <r>
    <s v="FAE-21-00018"/>
    <x v="9"/>
    <n v="140000"/>
    <n v="184800"/>
    <n v="184800"/>
    <x v="39"/>
    <d v="2021-01-18T00:00:00"/>
    <x v="2"/>
    <x v="0"/>
  </r>
  <r>
    <s v="FAE-21-00019"/>
    <x v="9"/>
    <n v="140000"/>
    <n v="184800"/>
    <n v="184800"/>
    <x v="39"/>
    <d v="2021-01-21T00:00:00"/>
    <x v="2"/>
    <x v="0"/>
  </r>
  <r>
    <s v="FAE-21-00020"/>
    <x v="4"/>
    <n v="41768"/>
    <n v="73330.080000000002"/>
    <n v="73330.080000000002"/>
    <x v="18"/>
    <d v="2021-01-20T00:00:00"/>
    <x v="2"/>
    <x v="0"/>
  </r>
  <r>
    <s v="FAE-21-00021"/>
    <x v="2"/>
    <n v="17320"/>
    <n v="56824.447320000007"/>
    <n v="21020.400000000001"/>
    <x v="2"/>
    <d v="2021-01-26T00:00:00"/>
    <x v="2"/>
    <x v="0"/>
  </r>
  <r>
    <s v="FAE-21-00022"/>
    <x v="0"/>
    <n v="264096"/>
    <n v="368413.92"/>
    <n v="368413.92"/>
    <x v="0"/>
    <d v="2021-01-25T00:00:00"/>
    <x v="2"/>
    <x v="0"/>
  </r>
  <r>
    <s v="FAE-21-00023"/>
    <x v="8"/>
    <n v="44016"/>
    <n v="71858.645040000003"/>
    <n v="26608.400000000001"/>
    <x v="8"/>
    <d v="2021-02-01T00:00:00"/>
    <x v="2"/>
    <x v="1"/>
  </r>
  <r>
    <s v="FAE-21-00024"/>
    <x v="53"/>
    <n v="8092"/>
    <n v="20858.623295999998"/>
    <n v="6362.44"/>
    <x v="24"/>
    <d v="2021-01-27T00:00:00"/>
    <x v="2"/>
    <x v="0"/>
  </r>
  <r>
    <s v="FAE-21-00025"/>
    <x v="15"/>
    <n v="108000"/>
    <n v="162885.81600000002"/>
    <n v="49680"/>
    <x v="1"/>
    <d v="2021-02-04T00:00:00"/>
    <x v="2"/>
    <x v="1"/>
  </r>
  <r>
    <s v="FAE-21-00026"/>
    <x v="15"/>
    <n v="108000"/>
    <n v="162885.81600000002"/>
    <n v="49680"/>
    <x v="1"/>
    <d v="2021-02-03T00:00:00"/>
    <x v="2"/>
    <x v="1"/>
  </r>
  <r>
    <s v="FAE-21-00027"/>
    <x v="15"/>
    <n v="108000"/>
    <n v="162736.77600000001"/>
    <n v="49680"/>
    <x v="1"/>
    <d v="2021-02-05T00:00:00"/>
    <x v="2"/>
    <x v="1"/>
  </r>
  <r>
    <s v="FAE-21-00028"/>
    <x v="6"/>
    <n v="20750"/>
    <n v="33822.5"/>
    <n v="33822.5"/>
    <x v="11"/>
    <d v="2021-02-01T00:00:00"/>
    <x v="2"/>
    <x v="1"/>
  </r>
  <r>
    <s v="FAE-21-00029"/>
    <x v="4"/>
    <n v="13200"/>
    <n v="23744.400000000001"/>
    <n v="23744.400000000001"/>
    <x v="47"/>
    <d v="2021-02-10T00:00:00"/>
    <x v="2"/>
    <x v="1"/>
  </r>
  <r>
    <s v="FAE-21-00030"/>
    <x v="4"/>
    <n v="20000"/>
    <n v="34000"/>
    <n v="34000"/>
    <x v="12"/>
    <d v="2021-02-15T00:00:00"/>
    <x v="2"/>
    <x v="1"/>
  </r>
  <r>
    <s v="FAE-21-00031"/>
    <x v="9"/>
    <n v="96000"/>
    <n v="161280"/>
    <n v="161280"/>
    <x v="8"/>
    <d v="2021-02-08T00:00:00"/>
    <x v="2"/>
    <x v="1"/>
  </r>
  <r>
    <s v="FAE-21-00032"/>
    <x v="14"/>
    <n v="104000"/>
    <n v="177732.54265000002"/>
    <n v="65119"/>
    <x v="5"/>
    <d v="2021-02-10T00:00:00"/>
    <x v="2"/>
    <x v="1"/>
  </r>
  <r>
    <s v="FAE-21-00033"/>
    <x v="14"/>
    <n v="335904"/>
    <n v="598716.39495600003"/>
    <n v="221361.48"/>
    <x v="5"/>
    <d v="2021-02-18T00:00:00"/>
    <x v="2"/>
    <x v="1"/>
  </r>
  <r>
    <s v="FAE-21-00034"/>
    <x v="0"/>
    <n v="131040"/>
    <n v="221208.95999999999"/>
    <n v="221208.95999999999"/>
    <x v="28"/>
    <d v="2021-02-20T00:00:00"/>
    <x v="2"/>
    <x v="1"/>
  </r>
  <r>
    <s v="FAE-21-00035"/>
    <x v="0"/>
    <n v="157520"/>
    <n v="265289.12"/>
    <n v="265289.12"/>
    <x v="28"/>
    <d v="2021-02-13T00:00:00"/>
    <x v="2"/>
    <x v="1"/>
  </r>
  <r>
    <s v="FAE-21-00036"/>
    <x v="9"/>
    <n v="57600"/>
    <n v="101376"/>
    <n v="101376"/>
    <x v="6"/>
    <d v="2021-02-22T00:00:00"/>
    <x v="2"/>
    <x v="1"/>
  </r>
  <r>
    <s v="FAE-21-00037"/>
    <x v="6"/>
    <n v="44016"/>
    <n v="73506.720000000001"/>
    <n v="73506.720000000001"/>
    <x v="6"/>
    <d v="2021-02-10T00:00:00"/>
    <x v="2"/>
    <x v="1"/>
  </r>
  <r>
    <s v="FAE-21-00038"/>
    <x v="9"/>
    <n v="140000"/>
    <n v="191800"/>
    <n v="191800"/>
    <x v="39"/>
    <d v="2021-02-16T00:00:00"/>
    <x v="2"/>
    <x v="1"/>
  </r>
  <r>
    <s v="FAE-21-00039"/>
    <x v="56"/>
    <n v="25702"/>
    <n v="51980.777182500002"/>
    <n v="15827.29"/>
    <x v="24"/>
    <d v="2021-02-12T00:00:00"/>
    <x v="2"/>
    <x v="1"/>
  </r>
  <r>
    <s v="FAE-21-00040"/>
    <x v="6"/>
    <n v="27000"/>
    <n v="44100"/>
    <n v="44100"/>
    <x v="6"/>
    <d v="2021-02-10T00:00:00"/>
    <x v="2"/>
    <x v="1"/>
  </r>
  <r>
    <s v="FAE-21-00041"/>
    <x v="8"/>
    <n v="107016"/>
    <n v="195272.94503999999"/>
    <n v="71968.800000000003"/>
    <x v="8"/>
    <d v="2021-02-11T00:00:00"/>
    <x v="2"/>
    <x v="1"/>
  </r>
  <r>
    <s v="FAE-21-00042"/>
    <x v="15"/>
    <n v="108000"/>
    <n v="163136.70000000001"/>
    <n v="49680"/>
    <x v="1"/>
    <d v="2021-02-13T00:00:00"/>
    <x v="2"/>
    <x v="1"/>
  </r>
  <r>
    <s v="FAE-21-00043"/>
    <x v="15"/>
    <n v="108000"/>
    <n v="163136.70000000001"/>
    <n v="49680"/>
    <x v="1"/>
    <d v="2021-02-15T00:00:00"/>
    <x v="2"/>
    <x v="1"/>
  </r>
  <r>
    <s v="FAE-21-00044"/>
    <x v="62"/>
    <n v="26680"/>
    <n v="76002"/>
    <n v="76002"/>
    <x v="48"/>
    <d v="2021-02-15T00:00:00"/>
    <x v="2"/>
    <x v="1"/>
  </r>
  <r>
    <s v="FAE-21-00045"/>
    <x v="63"/>
    <n v="9324"/>
    <n v="20991.599999999999"/>
    <n v="20991.599999999999"/>
    <x v="48"/>
    <d v="2021-02-23T00:00:00"/>
    <x v="2"/>
    <x v="1"/>
  </r>
  <r>
    <s v="FAE-21-00046"/>
    <x v="1"/>
    <n v="38000"/>
    <n v="66688"/>
    <n v="66688"/>
    <x v="11"/>
    <d v="2021-02-17T00:00:00"/>
    <x v="2"/>
    <x v="1"/>
  </r>
  <r>
    <s v="FAE-21-00047"/>
    <x v="4"/>
    <n v="25800"/>
    <n v="45141"/>
    <n v="45141"/>
    <x v="13"/>
    <d v="2021-02-18T00:00:00"/>
    <x v="2"/>
    <x v="1"/>
  </r>
  <r>
    <s v="FAE-21-00048"/>
    <x v="4"/>
    <n v="4540"/>
    <n v="8512.5"/>
    <n v="8512.5"/>
    <x v="32"/>
    <d v="2021-02-19T00:00:00"/>
    <x v="2"/>
    <x v="1"/>
  </r>
  <r>
    <s v="FAE-21-00049"/>
    <x v="59"/>
    <n v="22112"/>
    <n v="64458.560271999995"/>
    <n v="19615.52"/>
    <x v="24"/>
    <d v="2021-03-05T00:00:00"/>
    <x v="2"/>
    <x v="3"/>
  </r>
  <r>
    <s v="FAE-21-00050"/>
    <x v="52"/>
    <n v="60440"/>
    <n v="132312.63045"/>
    <n v="48747.4"/>
    <x v="39"/>
    <d v="2021-02-24T00:00:00"/>
    <x v="2"/>
    <x v="1"/>
  </r>
  <r>
    <s v="FAE-21-00051"/>
    <x v="5"/>
    <n v="126000"/>
    <n v="246786.11"/>
    <n v="75100"/>
    <x v="5"/>
    <d v="2021-03-04T00:00:00"/>
    <x v="2"/>
    <x v="3"/>
  </r>
  <r>
    <s v="FAE-21-00052"/>
    <x v="33"/>
    <n v="26780"/>
    <n v="51974.067950000004"/>
    <n v="19176.5"/>
    <x v="21"/>
    <d v="2021-02-23T00:00:00"/>
    <x v="2"/>
    <x v="1"/>
  </r>
  <r>
    <s v="FAE-21-00053"/>
    <x v="33"/>
    <n v="8330"/>
    <n v="37209.302155000005"/>
    <n v="13728.85"/>
    <x v="21"/>
    <d v="2021-02-23T00:00:00"/>
    <x v="2"/>
    <x v="1"/>
  </r>
  <r>
    <s v="FAE-21-00054"/>
    <x v="6"/>
    <n v="35940"/>
    <n v="63919.8"/>
    <n v="63919.8"/>
    <x v="33"/>
    <d v="2021-02-27T00:00:00"/>
    <x v="2"/>
    <x v="1"/>
  </r>
  <r>
    <s v="FAE-21-00055"/>
    <x v="6"/>
    <n v="38400"/>
    <n v="67296"/>
    <n v="67296"/>
    <x v="0"/>
    <d v="2021-03-01T00:00:00"/>
    <x v="2"/>
    <x v="3"/>
  </r>
  <r>
    <s v="FAE-21-00056"/>
    <x v="6"/>
    <n v="107940"/>
    <n v="172305.96"/>
    <n v="172305.96"/>
    <x v="6"/>
    <d v="2021-03-10T00:00:00"/>
    <x v="2"/>
    <x v="3"/>
  </r>
  <r>
    <s v="FAE-21-00057"/>
    <x v="6"/>
    <n v="38400"/>
    <n v="67968"/>
    <n v="67968"/>
    <x v="6"/>
    <d v="2021-03-10T00:00:00"/>
    <x v="2"/>
    <x v="3"/>
  </r>
  <r>
    <s v="FAE-21-00058"/>
    <x v="1"/>
    <n v="280000"/>
    <n v="378000"/>
    <n v="378000"/>
    <x v="1"/>
    <d v="2021-03-13T00:00:00"/>
    <x v="2"/>
    <x v="3"/>
  </r>
  <r>
    <s v="FAE-21-00059"/>
    <x v="64"/>
    <n v="54600"/>
    <n v="74256"/>
    <n v="74256"/>
    <x v="39"/>
    <d v="2021-03-10T00:00:00"/>
    <x v="2"/>
    <x v="3"/>
  </r>
  <r>
    <s v="FAE-21-00060"/>
    <x v="10"/>
    <n v="40000"/>
    <n v="81324"/>
    <n v="30000"/>
    <x v="9"/>
    <d v="2021-03-03T00:00:00"/>
    <x v="2"/>
    <x v="3"/>
  </r>
  <r>
    <s v="FAE-21-00061"/>
    <x v="4"/>
    <n v="40000"/>
    <n v="72000"/>
    <n v="72000"/>
    <x v="49"/>
    <d v="2021-03-17T00:00:00"/>
    <x v="2"/>
    <x v="3"/>
  </r>
  <r>
    <s v="FAE-21-00062"/>
    <x v="4"/>
    <n v="20157.599999999999"/>
    <n v="35880.527999999998"/>
    <n v="35880.527999999998"/>
    <x v="32"/>
    <d v="2021-04-02T00:00:00"/>
    <x v="2"/>
    <x v="4"/>
  </r>
  <r>
    <s v="FAE-21-00063"/>
    <x v="53"/>
    <n v="20464"/>
    <n v="54328.522080000002"/>
    <n v="16495.68"/>
    <x v="24"/>
    <d v="2021-03-02T00:00:00"/>
    <x v="2"/>
    <x v="3"/>
  </r>
  <r>
    <s v="FAE-21-00064"/>
    <x v="7"/>
    <n v="27336"/>
    <n v="58986.453259999995"/>
    <n v="17909.96"/>
    <x v="7"/>
    <d v="2021-03-01T00:00:00"/>
    <x v="2"/>
    <x v="3"/>
  </r>
  <r>
    <s v="FAE-21-00065"/>
    <x v="0"/>
    <n v="78000"/>
    <n v="110760"/>
    <n v="110760"/>
    <x v="0"/>
    <d v="2021-02-25T00:00:00"/>
    <x v="2"/>
    <x v="1"/>
  </r>
  <r>
    <s v="FAE-21-00066"/>
    <x v="6"/>
    <n v="19200"/>
    <n v="33024"/>
    <n v="33024"/>
    <x v="6"/>
    <d v="2021-03-03T00:00:00"/>
    <x v="2"/>
    <x v="3"/>
  </r>
  <r>
    <s v="FAE-21-00067"/>
    <x v="6"/>
    <n v="21600"/>
    <n v="36504"/>
    <n v="21600"/>
    <x v="11"/>
    <d v="2021-03-04T00:00:00"/>
    <x v="2"/>
    <x v="3"/>
  </r>
  <r>
    <s v="FAE-21-00068"/>
    <x v="65"/>
    <n v="382752"/>
    <n v="645579.21542599995"/>
    <n v="196242.58"/>
    <x v="29"/>
    <d v="2021-03-09T00:00:00"/>
    <x v="2"/>
    <x v="3"/>
  </r>
  <r>
    <s v="FAE-21-00069"/>
    <x v="65"/>
    <n v="22008"/>
    <n v="42715.833383999998"/>
    <n v="12984.72"/>
    <x v="29"/>
    <d v="2021-03-09T00:00:00"/>
    <x v="2"/>
    <x v="3"/>
  </r>
  <r>
    <s v="FAE-21-00070"/>
    <x v="58"/>
    <n v="24360"/>
    <n v="50356.719839999998"/>
    <n v="18483.599999999999"/>
    <x v="43"/>
    <d v="2021-03-08T00:00:00"/>
    <x v="2"/>
    <x v="3"/>
  </r>
  <r>
    <s v="FAE-21-00071"/>
    <x v="4"/>
    <n v="16800"/>
    <n v="22982.400000000001"/>
    <n v="22982.400000000001"/>
    <x v="4"/>
    <d v="2021-03-08T00:00:00"/>
    <x v="2"/>
    <x v="3"/>
  </r>
  <r>
    <s v="FAE-21-00072"/>
    <x v="2"/>
    <n v="18480"/>
    <n v="61259.768640000002"/>
    <n v="22485.599999999999"/>
    <x v="2"/>
    <d v="2021-03-09T00:00:00"/>
    <x v="2"/>
    <x v="3"/>
  </r>
  <r>
    <s v="FAE-21-00073"/>
    <x v="4"/>
    <n v="20000"/>
    <n v="35200"/>
    <n v="35200"/>
    <x v="12"/>
    <d v="2021-03-15T00:00:00"/>
    <x v="2"/>
    <x v="3"/>
  </r>
  <r>
    <s v="FAE-21-00074"/>
    <x v="4"/>
    <n v="10036"/>
    <n v="19591"/>
    <n v="19591"/>
    <x v="50"/>
    <d v="2021-03-12T00:00:00"/>
    <x v="2"/>
    <x v="3"/>
  </r>
  <r>
    <s v="FAE-21-00075"/>
    <x v="63"/>
    <n v="10760"/>
    <n v="42312"/>
    <n v="42312"/>
    <x v="24"/>
    <d v="2021-03-19T00:00:00"/>
    <x v="2"/>
    <x v="3"/>
  </r>
  <r>
    <s v="FAE-21-00076"/>
    <x v="66"/>
    <n v="11076"/>
    <n v="25574.400000000001"/>
    <n v="25574.400000000001"/>
    <x v="51"/>
    <d v="2021-03-15T00:00:00"/>
    <x v="2"/>
    <x v="3"/>
  </r>
  <r>
    <s v="FAE-21-00077"/>
    <x v="4"/>
    <n v="5460"/>
    <n v="14117.4"/>
    <n v="14117.4"/>
    <x v="32"/>
    <d v="2021-03-18T00:00:00"/>
    <x v="2"/>
    <x v="3"/>
  </r>
  <r>
    <s v="FAE-21-00078"/>
    <x v="6"/>
    <n v="20750"/>
    <n v="33822.5"/>
    <n v="33822.5"/>
    <x v="11"/>
    <d v="2021-03-17T00:00:00"/>
    <x v="2"/>
    <x v="3"/>
  </r>
  <r>
    <s v="FAE-21-00079"/>
    <x v="33"/>
    <n v="23460"/>
    <n v="46962.026749999997"/>
    <n v="17065"/>
    <x v="21"/>
    <d v="2021-03-19T00:00:00"/>
    <x v="2"/>
    <x v="3"/>
  </r>
  <r>
    <s v="FAE-21-00080"/>
    <x v="42"/>
    <n v="23652"/>
    <n v="56090.810534000004"/>
    <n v="17054.84"/>
    <x v="24"/>
    <d v="2021-04-12T00:00:00"/>
    <x v="2"/>
    <x v="4"/>
  </r>
  <r>
    <s v="FAE-21-00081"/>
    <x v="0"/>
    <n v="88032"/>
    <n v="149654.39999999999"/>
    <n v="149654.39999999999"/>
    <x v="28"/>
    <d v="2021-03-19T00:00:00"/>
    <x v="2"/>
    <x v="3"/>
  </r>
  <r>
    <s v="FAE-21-00082"/>
    <x v="7"/>
    <n v="27336"/>
    <n v="58782.618527999999"/>
    <n v="17917.16"/>
    <x v="7"/>
    <d v="2021-03-16T00:00:00"/>
    <x v="2"/>
    <x v="3"/>
  </r>
  <r>
    <s v="FAE-21-00083"/>
    <x v="9"/>
    <n v="96000"/>
    <n v="164640"/>
    <n v="164640"/>
    <x v="8"/>
    <d v="2021-03-25T00:00:00"/>
    <x v="2"/>
    <x v="3"/>
  </r>
  <r>
    <s v="FAE-21-00084"/>
    <x v="0"/>
    <n v="156000"/>
    <n v="221520"/>
    <n v="221520"/>
    <x v="0"/>
    <d v="2021-03-18T00:00:00"/>
    <x v="2"/>
    <x v="3"/>
  </r>
  <r>
    <s v="FAE-21-00085"/>
    <x v="0"/>
    <n v="231240"/>
    <n v="385620"/>
    <n v="385620"/>
    <x v="28"/>
    <d v="2021-05-22T00:00:00"/>
    <x v="2"/>
    <x v="5"/>
  </r>
  <r>
    <s v="FAE-21-00086"/>
    <x v="10"/>
    <n v="20000"/>
    <n v="41934.519999999997"/>
    <n v="15200"/>
    <x v="9"/>
    <d v="2021-03-25T00:00:00"/>
    <x v="2"/>
    <x v="3"/>
  </r>
  <r>
    <s v="FAE-21-00087"/>
    <x v="4"/>
    <n v="635.6"/>
    <n v="1226.7080000000001"/>
    <n v="1226.7080000000001"/>
    <x v="32"/>
    <d v="2021-03-25T00:00:00"/>
    <x v="2"/>
    <x v="3"/>
  </r>
  <r>
    <s v="FAE-21-00088"/>
    <x v="6"/>
    <n v="115200"/>
    <n v="202176"/>
    <n v="202176"/>
    <x v="0"/>
    <d v="2021-03-23T00:00:00"/>
    <x v="2"/>
    <x v="3"/>
  </r>
  <r>
    <s v="FAE-21-00089"/>
    <x v="19"/>
    <n v="65100"/>
    <n v="214288.9265"/>
    <n v="77902"/>
    <x v="10"/>
    <d v="2021-03-22T00:00:00"/>
    <x v="2"/>
    <x v="3"/>
  </r>
  <r>
    <s v="FAE-21-00090"/>
    <x v="21"/>
    <n v="15150"/>
    <n v="39781.839599999999"/>
    <n v="14271"/>
    <x v="22"/>
    <d v="2021-04-01T00:00:00"/>
    <x v="2"/>
    <x v="4"/>
  </r>
  <r>
    <s v="FAE-21-00091"/>
    <x v="1"/>
    <n v="100000"/>
    <n v="140000"/>
    <n v="140000"/>
    <x v="1"/>
    <d v="2021-03-19T00:00:00"/>
    <x v="2"/>
    <x v="3"/>
  </r>
  <r>
    <s v="FAE-21-00092"/>
    <x v="45"/>
    <n v="1000800"/>
    <n v="1734259.851"/>
    <n v="630468"/>
    <x v="10"/>
    <d v="2021-03-26T00:00:00"/>
    <x v="2"/>
    <x v="3"/>
  </r>
  <r>
    <s v="FAE-21-00093"/>
    <x v="64"/>
    <n v="57600"/>
    <n v="99072"/>
    <n v="99072"/>
    <x v="0"/>
    <d v="2021-04-15T00:00:00"/>
    <x v="2"/>
    <x v="4"/>
  </r>
  <r>
    <s v="FAE-21-00094"/>
    <x v="14"/>
    <n v="335904"/>
    <n v="571207.63473000005"/>
    <n v="205267.32"/>
    <x v="5"/>
    <d v="2021-03-31T00:00:00"/>
    <x v="2"/>
    <x v="3"/>
  </r>
  <r>
    <s v="FAE-21-00095"/>
    <x v="0"/>
    <n v="88032"/>
    <n v="124125.12"/>
    <n v="124125.12"/>
    <x v="0"/>
    <d v="2021-04-06T00:00:00"/>
    <x v="2"/>
    <x v="4"/>
  </r>
  <r>
    <s v="FAE-21-00096"/>
    <x v="15"/>
    <n v="108000"/>
    <n v="163799.92799999999"/>
    <n v="49680"/>
    <x v="1"/>
    <d v="2021-04-16T00:00:00"/>
    <x v="2"/>
    <x v="4"/>
  </r>
  <r>
    <s v="FAE-21-00097"/>
    <x v="15"/>
    <n v="108000"/>
    <n v="163901.772"/>
    <n v="49680"/>
    <x v="1"/>
    <d v="2021-04-17T00:00:00"/>
    <x v="2"/>
    <x v="4"/>
  </r>
  <r>
    <s v="FAE-21-00098"/>
    <x v="15"/>
    <n v="108000"/>
    <n v="163971.32399999999"/>
    <n v="49680"/>
    <x v="1"/>
    <d v="2021-04-19T00:00:00"/>
    <x v="2"/>
    <x v="4"/>
  </r>
  <r>
    <s v="FAE-21-00099"/>
    <x v="9"/>
    <n v="280000"/>
    <n v="383600"/>
    <n v="383600"/>
    <x v="39"/>
    <d v="2021-04-10T00:00:00"/>
    <x v="2"/>
    <x v="4"/>
  </r>
  <r>
    <s v="FAE-21-00100"/>
    <x v="67"/>
    <n v="24000"/>
    <n v="46513.119640000004"/>
    <n v="14179.1"/>
    <x v="24"/>
    <d v="2021-04-07T00:00:00"/>
    <x v="2"/>
    <x v="4"/>
  </r>
  <r>
    <s v="FAE-21-00101"/>
    <x v="10"/>
    <n v="40000"/>
    <n v="83629.5"/>
    <n v="30000"/>
    <x v="9"/>
    <d v="2021-04-03T00:00:00"/>
    <x v="2"/>
    <x v="4"/>
  </r>
  <r>
    <s v="FAE-21-00102"/>
    <x v="4"/>
    <n v="20157.599999999999"/>
    <n v="35880.527999999998"/>
    <n v="35880.527999999998"/>
    <x v="32"/>
    <d v="2021-04-05T00:00:00"/>
    <x v="2"/>
    <x v="4"/>
  </r>
  <r>
    <s v="FAE-21-00103"/>
    <x v="4"/>
    <n v="38150"/>
    <n v="68450.5"/>
    <n v="68450.5"/>
    <x v="41"/>
    <d v="2021-04-07T00:00:00"/>
    <x v="2"/>
    <x v="4"/>
  </r>
  <r>
    <s v="FAE-21-00104"/>
    <x v="6"/>
    <n v="47208"/>
    <n v="77669.759999999995"/>
    <n v="77669.759999999995"/>
    <x v="6"/>
    <d v="2021-04-07T00:00:00"/>
    <x v="2"/>
    <x v="4"/>
  </r>
  <r>
    <s v="FAE-21-00105"/>
    <x v="6"/>
    <n v="43608"/>
    <n v="75657.84"/>
    <n v="75657.84"/>
    <x v="28"/>
    <d v="2021-04-22T00:00:00"/>
    <x v="2"/>
    <x v="4"/>
  </r>
  <r>
    <s v="FAE-21-00106"/>
    <x v="30"/>
    <n v="20000"/>
    <n v="43412.82"/>
    <n v="13200"/>
    <x v="14"/>
    <d v="2021-04-12T00:00:00"/>
    <x v="2"/>
    <x v="4"/>
  </r>
  <r>
    <s v="FAE-21-00107"/>
    <x v="6"/>
    <n v="20750"/>
    <n v="33822.5"/>
    <n v="33822.5"/>
    <x v="11"/>
    <d v="2021-04-14T00:00:00"/>
    <x v="2"/>
    <x v="4"/>
  </r>
  <r>
    <s v="FAE-21-00108"/>
    <x v="6"/>
    <n v="149800"/>
    <n v="190520"/>
    <n v="190520"/>
    <x v="1"/>
    <d v="2021-04-14T00:00:00"/>
    <x v="2"/>
    <x v="4"/>
  </r>
  <r>
    <s v="FAE-21-00109"/>
    <x v="6"/>
    <n v="19200"/>
    <n v="24000"/>
    <n v="24000"/>
    <x v="1"/>
    <d v="2021-04-14T00:00:00"/>
    <x v="2"/>
    <x v="4"/>
  </r>
  <r>
    <s v="FAE-21-00110"/>
    <x v="4"/>
    <n v="4808"/>
    <n v="13194.32"/>
    <n v="13194.32"/>
    <x v="50"/>
    <d v="2021-04-15T00:00:00"/>
    <x v="2"/>
    <x v="4"/>
  </r>
  <r>
    <s v="FAE-21-00111"/>
    <x v="0"/>
    <n v="75240"/>
    <n v="120232.8"/>
    <n v="120232.8"/>
    <x v="14"/>
    <d v="2021-04-28T00:00:00"/>
    <x v="2"/>
    <x v="4"/>
  </r>
  <r>
    <s v="FAE-21-00112"/>
    <x v="33"/>
    <n v="24120"/>
    <n v="49411.03125"/>
    <n v="18025"/>
    <x v="21"/>
    <d v="2021-04-26T00:00:00"/>
    <x v="2"/>
    <x v="4"/>
  </r>
  <r>
    <s v="FAE-21-00113"/>
    <x v="14"/>
    <n v="104000"/>
    <n v="208458.35625000001"/>
    <n v="76045"/>
    <x v="5"/>
    <d v="2021-04-27T00:00:00"/>
    <x v="2"/>
    <x v="4"/>
  </r>
  <r>
    <s v="FAE-21-00114"/>
    <x v="14"/>
    <n v="223936"/>
    <n v="381171.68969999999"/>
    <n v="139050.32"/>
    <x v="5"/>
    <d v="2021-04-28T00:00:00"/>
    <x v="2"/>
    <x v="4"/>
  </r>
  <r>
    <s v="FAE-21-00115"/>
    <x v="7"/>
    <n v="27336"/>
    <n v="63759.89806"/>
    <n v="19290.2"/>
    <x v="7"/>
    <d v="2021-04-26T00:00:00"/>
    <x v="2"/>
    <x v="4"/>
  </r>
  <r>
    <s v="FAE-21-00116"/>
    <x v="10"/>
    <n v="40000"/>
    <n v="82395"/>
    <n v="30000"/>
    <x v="9"/>
    <d v="2021-04-17T00:00:00"/>
    <x v="2"/>
    <x v="4"/>
  </r>
  <r>
    <s v="FAE-21-00117"/>
    <x v="28"/>
    <n v="24856"/>
    <n v="56644.540480000003"/>
    <n v="17150.72"/>
    <x v="24"/>
    <d v="2021-05-07T00:00:00"/>
    <x v="2"/>
    <x v="5"/>
  </r>
  <r>
    <s v="FAE-21-00118"/>
    <x v="0"/>
    <n v="112208"/>
    <n v="185778.88"/>
    <n v="185778.88"/>
    <x v="28"/>
    <d v="2021-04-23T00:00:00"/>
    <x v="2"/>
    <x v="4"/>
  </r>
  <r>
    <s v="FAE-21-00119"/>
    <x v="9"/>
    <n v="48600"/>
    <n v="77028"/>
    <n v="77028"/>
    <x v="52"/>
    <d v="2021-04-24T00:00:00"/>
    <x v="2"/>
    <x v="4"/>
  </r>
  <r>
    <s v="FAE-21-00120"/>
    <x v="6"/>
    <n v="82800"/>
    <n v="135072"/>
    <n v="135072"/>
    <x v="6"/>
    <d v="2021-04-22T00:00:00"/>
    <x v="2"/>
    <x v="4"/>
  </r>
  <r>
    <s v="FAE-21-00121"/>
    <x v="1"/>
    <n v="280000"/>
    <n v="378000"/>
    <n v="378000"/>
    <x v="1"/>
    <d v="2021-05-11T00:00:00"/>
    <x v="2"/>
    <x v="5"/>
  </r>
  <r>
    <s v="FAE-21-00122"/>
    <x v="68"/>
    <n v="10758"/>
    <n v="23536.2"/>
    <n v="23536.2"/>
    <x v="24"/>
    <d v="2021-04-26T00:00:00"/>
    <x v="2"/>
    <x v="4"/>
  </r>
  <r>
    <s v="FAE-21-00123"/>
    <x v="4"/>
    <n v="5960"/>
    <n v="15125.6"/>
    <n v="15125.6"/>
    <x v="47"/>
    <d v="2021-04-23T00:00:00"/>
    <x v="2"/>
    <x v="4"/>
  </r>
  <r>
    <s v="FAE-21-00124"/>
    <x v="6"/>
    <n v="44010"/>
    <n v="78354.899999999994"/>
    <n v="78354.899999999994"/>
    <x v="11"/>
    <d v="2021-05-03T00:00:00"/>
    <x v="2"/>
    <x v="5"/>
  </r>
  <r>
    <s v="FAE-21-00125"/>
    <x v="4"/>
    <n v="33600"/>
    <n v="58060.800000000003"/>
    <n v="58060.800000000003"/>
    <x v="4"/>
    <d v="2021-04-29T00:00:00"/>
    <x v="2"/>
    <x v="4"/>
  </r>
  <r>
    <s v="FAE-21-00126"/>
    <x v="6"/>
    <n v="76800"/>
    <n v="131328"/>
    <n v="131328"/>
    <x v="0"/>
    <d v="2021-05-19T00:00:00"/>
    <x v="2"/>
    <x v="5"/>
  </r>
  <r>
    <s v="FAE-21-00127"/>
    <x v="56"/>
    <n v="25732"/>
    <n v="49107.130072"/>
    <n v="14854.84"/>
    <x v="24"/>
    <d v="2021-05-06T00:00:00"/>
    <x v="2"/>
    <x v="5"/>
  </r>
  <r>
    <s v="FAE-21-00128"/>
    <x v="40"/>
    <n v="20340"/>
    <n v="38274.400000000001"/>
    <n v="38274.400000000001"/>
    <x v="19"/>
    <d v="2021-05-21T00:00:00"/>
    <x v="2"/>
    <x v="5"/>
  </r>
  <r>
    <s v="FAE-21-00129"/>
    <x v="6"/>
    <n v="199400"/>
    <n v="259220"/>
    <n v="259220"/>
    <x v="1"/>
    <d v="2021-05-10T00:00:00"/>
    <x v="2"/>
    <x v="5"/>
  </r>
  <r>
    <s v="FAE-21-00130"/>
    <x v="67"/>
    <n v="25184"/>
    <n v="52430.644597999992"/>
    <n v="15782.38"/>
    <x v="24"/>
    <d v="2021-05-26T00:00:00"/>
    <x v="2"/>
    <x v="5"/>
  </r>
  <r>
    <s v="FAE-21-00131"/>
    <x v="69"/>
    <n v="130000"/>
    <n v="248210.196"/>
    <n v="90740"/>
    <x v="53"/>
    <d v="2021-06-16T00:00:00"/>
    <x v="2"/>
    <x v="6"/>
  </r>
  <r>
    <s v="FAE-21-00132"/>
    <x v="4"/>
    <n v="20000"/>
    <n v="35200"/>
    <n v="35200"/>
    <x v="12"/>
    <d v="2021-05-18T00:00:00"/>
    <x v="2"/>
    <x v="5"/>
  </r>
  <r>
    <s v="FAE-21-00133"/>
    <x v="35"/>
    <n v="65986"/>
    <n v="137359.01963699999"/>
    <n v="50505.21"/>
    <x v="8"/>
    <d v="2021-05-27T00:00:00"/>
    <x v="2"/>
    <x v="5"/>
  </r>
  <r>
    <s v="FAE-21-00134"/>
    <x v="7"/>
    <n v="27336"/>
    <n v="64038.253632000007"/>
    <n v="19307.240000000002"/>
    <x v="7"/>
    <d v="2021-05-20T00:00:00"/>
    <x v="2"/>
    <x v="5"/>
  </r>
  <r>
    <s v="FAE-21-00135"/>
    <x v="5"/>
    <n v="22008"/>
    <n v="43933.669200000004"/>
    <n v="13204"/>
    <x v="5"/>
    <d v="2021-05-27T00:00:00"/>
    <x v="2"/>
    <x v="5"/>
  </r>
  <r>
    <s v="FAE-21-00136"/>
    <x v="0"/>
    <n v="28000"/>
    <n v="44240"/>
    <n v="44240"/>
    <x v="14"/>
    <d v="2021-05-27T00:00:00"/>
    <x v="2"/>
    <x v="5"/>
  </r>
  <r>
    <s v="FAE-21-00137"/>
    <x v="0"/>
    <n v="110040"/>
    <n v="155156.4"/>
    <n v="155156.4"/>
    <x v="0"/>
    <d v="2021-05-18T00:00:00"/>
    <x v="2"/>
    <x v="5"/>
  </r>
  <r>
    <s v="FAE-21-00138"/>
    <x v="2"/>
    <n v="21000"/>
    <n v="69433.941000000006"/>
    <n v="25530"/>
    <x v="2"/>
    <d v="2021-05-25T00:00:00"/>
    <x v="2"/>
    <x v="5"/>
  </r>
  <r>
    <s v="FAE-21-00139"/>
    <x v="10"/>
    <n v="40000"/>
    <n v="82788.320000000007"/>
    <n v="30400"/>
    <x v="9"/>
    <d v="2021-05-27T00:00:00"/>
    <x v="2"/>
    <x v="5"/>
  </r>
  <r>
    <s v="FAE-21-00140"/>
    <x v="9"/>
    <n v="123624"/>
    <n v="211144.32000000001"/>
    <n v="211144.32000000001"/>
    <x v="11"/>
    <d v="2021-05-27T00:00:00"/>
    <x v="2"/>
    <x v="5"/>
  </r>
  <r>
    <s v="FAE-21-00141"/>
    <x v="4"/>
    <n v="41000"/>
    <n v="73390"/>
    <n v="73390"/>
    <x v="26"/>
    <d v="2021-05-26T00:00:00"/>
    <x v="2"/>
    <x v="5"/>
  </r>
  <r>
    <s v="FAE-21-00142"/>
    <x v="1"/>
    <n v="280000"/>
    <n v="378000"/>
    <n v="378000"/>
    <x v="1"/>
    <d v="2021-05-31T00:00:00"/>
    <x v="2"/>
    <x v="5"/>
  </r>
  <r>
    <s v="FAE-21-00143"/>
    <x v="6"/>
    <n v="43200"/>
    <n v="73008"/>
    <n v="73008"/>
    <x v="11"/>
    <d v="2021-05-27T00:00:00"/>
    <x v="2"/>
    <x v="5"/>
  </r>
  <r>
    <s v="FAE-21-00144"/>
    <x v="4"/>
    <n v="20000"/>
    <n v="35200"/>
    <n v="35200"/>
    <x v="12"/>
    <d v="2021-05-26T00:00:00"/>
    <x v="2"/>
    <x v="5"/>
  </r>
  <r>
    <s v="FAE-21-00145"/>
    <x v="0"/>
    <n v="132049"/>
    <n v="186187.68"/>
    <n v="186187.68"/>
    <x v="0"/>
    <s v="31/05/2021 &amp; 01/06/2021"/>
    <x v="2"/>
    <x v="2"/>
  </r>
  <r>
    <s v="FAE-21-00146"/>
    <x v="0"/>
    <n v="130000"/>
    <n v="184600"/>
    <n v="184600"/>
    <x v="0"/>
    <d v="2021-05-24T00:00:00"/>
    <x v="2"/>
    <x v="5"/>
  </r>
  <r>
    <s v="FAE-21-00147"/>
    <x v="6"/>
    <n v="305600"/>
    <n v="397280"/>
    <n v="397280"/>
    <x v="1"/>
    <d v="2021-05-27T00:00:00"/>
    <x v="2"/>
    <x v="5"/>
  </r>
  <r>
    <s v="FAE-21-00148"/>
    <x v="4"/>
    <n v="20157.599999999999"/>
    <n v="38249.046000000002"/>
    <n v="38249.046000000002"/>
    <x v="32"/>
    <d v="2021-06-16T00:00:00"/>
    <x v="2"/>
    <x v="6"/>
  </r>
  <r>
    <s v="FAE-21-00149"/>
    <x v="48"/>
    <n v="307200"/>
    <n v="582473.42617600004"/>
    <n v="214333.76"/>
    <x v="10"/>
    <d v="2021-05-29T00:00:00"/>
    <x v="2"/>
    <x v="5"/>
  </r>
  <r>
    <s v="FAE-21-00150"/>
    <x v="7"/>
    <n v="27336"/>
    <n v="63739.599532"/>
    <n v="19287.560000000001"/>
    <x v="7"/>
    <d v="2021-06-29T00:00:00"/>
    <x v="2"/>
    <x v="6"/>
  </r>
  <r>
    <s v="FAE-21-00151"/>
    <x v="6"/>
    <n v="38400"/>
    <n v="67200"/>
    <n v="67200"/>
    <x v="0"/>
    <d v="2021-06-08T00:00:00"/>
    <x v="2"/>
    <x v="6"/>
  </r>
  <r>
    <s v="FAE-21-00152"/>
    <x v="6"/>
    <n v="20750"/>
    <n v="36312.5"/>
    <n v="36312.5"/>
    <x v="54"/>
    <d v="2021-06-08T00:00:00"/>
    <x v="2"/>
    <x v="6"/>
  </r>
  <r>
    <s v="FAE-21-00153"/>
    <x v="6"/>
    <n v="21600"/>
    <n v="36504"/>
    <n v="36504"/>
    <x v="11"/>
    <d v="2021-06-14T00:00:00"/>
    <x v="2"/>
    <x v="6"/>
  </r>
  <r>
    <s v="FAE-21-00154"/>
    <x v="6"/>
    <n v="19200"/>
    <n v="33984"/>
    <n v="33984"/>
    <x v="6"/>
    <d v="2021-06-24T00:00:00"/>
    <x v="2"/>
    <x v="6"/>
  </r>
  <r>
    <s v="FAE-21-00155"/>
    <x v="4"/>
    <n v="20000"/>
    <n v="35800"/>
    <n v="35800"/>
    <x v="12"/>
    <d v="2021-06-14T00:00:00"/>
    <x v="2"/>
    <x v="6"/>
  </r>
  <r>
    <s v="FAE-21-00156"/>
    <x v="9"/>
    <n v="96000"/>
    <n v="170880"/>
    <n v="170880"/>
    <x v="8"/>
    <d v="2021-06-24T00:00:00"/>
    <x v="2"/>
    <x v="6"/>
  </r>
  <r>
    <s v="FAE-21-00157"/>
    <x v="9"/>
    <n v="112000"/>
    <n v="168000"/>
    <n v="168000"/>
    <x v="1"/>
    <d v="2021-06-12T00:00:00"/>
    <x v="2"/>
    <x v="6"/>
  </r>
  <r>
    <s v="FAE-21-00158"/>
    <x v="9"/>
    <n v="260456"/>
    <n v="448740.88"/>
    <n v="448740.88"/>
    <x v="28"/>
    <d v="2021-06-22T00:00:00"/>
    <x v="2"/>
    <x v="6"/>
  </r>
  <r>
    <s v="FAE-21-00159"/>
    <x v="6"/>
    <n v="280200"/>
    <n v="423816"/>
    <n v="423816"/>
    <x v="1"/>
    <d v="2021-06-14T00:00:00"/>
    <x v="2"/>
    <x v="6"/>
  </r>
  <r>
    <s v="FAE-21-00160"/>
    <x v="6"/>
    <n v="76800"/>
    <n v="134400"/>
    <n v="134400"/>
    <x v="0"/>
    <d v="2021-06-28T00:00:00"/>
    <x v="2"/>
    <x v="6"/>
  </r>
  <r>
    <s v="FAE-21-00161"/>
    <x v="10"/>
    <n v="20000"/>
    <n v="40976.76"/>
    <n v="14800"/>
    <x v="9"/>
    <d v="2021-06-23T00:00:00"/>
    <x v="2"/>
    <x v="6"/>
  </r>
  <r>
    <s v="FAE-21-00162"/>
    <x v="1"/>
    <n v="38070"/>
    <n v="69368.100000000006"/>
    <n v="69368.100000000006"/>
    <x v="11"/>
    <d v="2021-06-21T00:00:00"/>
    <x v="2"/>
    <x v="6"/>
  </r>
  <r>
    <s v="FAE-21-00163"/>
    <x v="33"/>
    <n v="23044"/>
    <n v="69604.502562499998"/>
    <n v="25516.25"/>
    <x v="21"/>
    <d v="2021-06-15T00:00:00"/>
    <x v="2"/>
    <x v="6"/>
  </r>
  <r>
    <s v="FAE-21-00164"/>
    <x v="4"/>
    <n v="40000"/>
    <n v="72400"/>
    <n v="72400"/>
    <x v="49"/>
    <d v="2021-06-25T00:00:00"/>
    <x v="2"/>
    <x v="6"/>
  </r>
  <r>
    <s v="FAE-21-00165"/>
    <x v="35"/>
    <n v="131040"/>
    <n v="273473.91258"/>
    <n v="98773.4"/>
    <x v="8"/>
    <d v="2021-06-23T00:00:00"/>
    <x v="2"/>
    <x v="6"/>
  </r>
  <r>
    <s v="FAE-21-00166"/>
    <x v="15"/>
    <n v="108000"/>
    <n v="173959.21799999999"/>
    <n v="52380"/>
    <x v="1"/>
    <d v="2021-06-17T00:00:00"/>
    <x v="2"/>
    <x v="6"/>
  </r>
  <r>
    <s v="FAE-21-00167"/>
    <x v="15"/>
    <n v="108000"/>
    <n v="173862.315"/>
    <n v="52380"/>
    <x v="1"/>
    <d v="2021-06-18T00:00:00"/>
    <x v="2"/>
    <x v="6"/>
  </r>
  <r>
    <s v="FAE-21-00168"/>
    <x v="15"/>
    <n v="108000"/>
    <n v="173029.473"/>
    <n v="52380"/>
    <x v="1"/>
    <d v="2021-06-19T00:00:00"/>
    <x v="2"/>
    <x v="6"/>
  </r>
  <r>
    <s v="FAE-21-00169"/>
    <x v="15"/>
    <n v="108000"/>
    <n v="173029.473"/>
    <n v="52380"/>
    <x v="1"/>
    <d v="2021-06-21T00:00:00"/>
    <x v="2"/>
    <x v="6"/>
  </r>
  <r>
    <s v="FAE-21-00170"/>
    <x v="19"/>
    <n v="52500"/>
    <n v="170967.22500000001"/>
    <n v="61750"/>
    <x v="10"/>
    <d v="2021-06-21T00:00:00"/>
    <x v="2"/>
    <x v="6"/>
  </r>
  <r>
    <s v="FAE-21-00171"/>
    <x v="10"/>
    <n v="20000"/>
    <n v="41050.019999999997"/>
    <n v="14800"/>
    <x v="9"/>
    <d v="2021-06-25T00:00:00"/>
    <x v="2"/>
    <x v="6"/>
  </r>
  <r>
    <s v="FAE-21-00172"/>
    <x v="0"/>
    <n v="130000"/>
    <n v="201500"/>
    <n v="201500"/>
    <x v="0"/>
    <d v="2021-06-28T00:00:00"/>
    <x v="2"/>
    <x v="6"/>
  </r>
  <r>
    <s v="FAE-21-00173"/>
    <x v="68"/>
    <n v="9468"/>
    <n v="17989.2"/>
    <n v="17989.2"/>
    <x v="24"/>
    <d v="2021-06-24T00:00:00"/>
    <x v="2"/>
    <x v="6"/>
  </r>
  <r>
    <s v="FAE-21-00174"/>
    <x v="8"/>
    <n v="102600"/>
    <n v="219693.28935000001"/>
    <n v="79379"/>
    <x v="8"/>
    <d v="2021-06-26T00:00:00"/>
    <x v="2"/>
    <x v="6"/>
  </r>
  <r>
    <s v="FAE-21-00175"/>
    <x v="14"/>
    <n v="274200"/>
    <n v="519741.26084999996"/>
    <n v="187873"/>
    <x v="5"/>
    <d v="2021-06-30T00:00:00"/>
    <x v="2"/>
    <x v="6"/>
  </r>
  <r>
    <s v="FAE-21-00176"/>
    <x v="6"/>
    <n v="261800"/>
    <n v="370504"/>
    <n v="370504"/>
    <x v="1"/>
    <d v="2021-06-30T00:00:00"/>
    <x v="2"/>
    <x v="6"/>
  </r>
  <r>
    <s v="FAE-21-00177"/>
    <x v="57"/>
    <n v="7436"/>
    <n v="16296.4"/>
    <n v="16296.4"/>
    <x v="24"/>
    <d v="2021-07-06T00:00:00"/>
    <x v="2"/>
    <x v="7"/>
  </r>
  <r>
    <s v="FAE-21-00178"/>
    <x v="1"/>
    <n v="280000"/>
    <n v="378000"/>
    <n v="378000"/>
    <x v="1"/>
    <d v="2021-07-05T00:00:00"/>
    <x v="2"/>
    <x v="7"/>
  </r>
  <r>
    <s v="FAE-21-00179"/>
    <x v="9"/>
    <n v="96000"/>
    <n v="170880"/>
    <n v="170880"/>
    <x v="8"/>
    <d v="2021-07-22T00:00:00"/>
    <x v="2"/>
    <x v="7"/>
  </r>
  <r>
    <s v="FAE-21-00180"/>
    <x v="6"/>
    <n v="56000"/>
    <n v="100240"/>
    <n v="100240"/>
    <x v="0"/>
    <d v="2021-07-12T00:00:00"/>
    <x v="2"/>
    <x v="7"/>
  </r>
  <r>
    <s v="FAE-21-00181"/>
    <x v="4"/>
    <n v="3000"/>
    <n v="5700"/>
    <n v="5700"/>
    <x v="4"/>
    <d v="2021-07-13T00:00:00"/>
    <x v="2"/>
    <x v="7"/>
  </r>
  <r>
    <s v="FAE-21-00182"/>
    <x v="9"/>
    <n v="60000"/>
    <n v="103800"/>
    <n v="103800"/>
    <x v="14"/>
    <d v="2021-07-12T00:00:00"/>
    <x v="2"/>
    <x v="7"/>
  </r>
  <r>
    <s v="FAE-21-00183"/>
    <x v="6"/>
    <n v="22008"/>
    <n v="38954.160000000003"/>
    <n v="38954.160000000003"/>
    <x v="11"/>
    <d v="2021-07-12T00:00:00"/>
    <x v="2"/>
    <x v="7"/>
  </r>
  <r>
    <s v="FAE-21-00184"/>
    <x v="9"/>
    <n v="96000"/>
    <n v="170880"/>
    <n v="170880"/>
    <x v="8"/>
    <d v="2021-07-10T00:00:00"/>
    <x v="2"/>
    <x v="7"/>
  </r>
  <r>
    <s v="FAE-21-00185"/>
    <x v="10"/>
    <n v="40000"/>
    <n v="82585.48"/>
    <n v="29600"/>
    <x v="9"/>
    <d v="2021-07-23T00:00:00"/>
    <x v="2"/>
    <x v="7"/>
  </r>
  <r>
    <s v="FAE-21-00186"/>
    <x v="9"/>
    <n v="82000"/>
    <n v="127400"/>
    <n v="127400"/>
    <x v="1"/>
    <d v="2021-07-29T00:00:00"/>
    <x v="2"/>
    <x v="7"/>
  </r>
  <r>
    <s v="FAE-21-00187"/>
    <x v="55"/>
    <n v="27500"/>
    <n v="112547.33125"/>
    <n v="40375"/>
    <x v="3"/>
    <d v="2021-07-16T00:00:00"/>
    <x v="2"/>
    <x v="7"/>
  </r>
  <r>
    <s v="FAE-21-00188"/>
    <x v="4"/>
    <n v="6848"/>
    <n v="14651.92"/>
    <n v="14651.92"/>
    <x v="18"/>
    <d v="2021-08-04T00:00:00"/>
    <x v="2"/>
    <x v="8"/>
  </r>
  <r>
    <s v="FAE-21-00189"/>
    <x v="4"/>
    <n v="20000"/>
    <n v="35800"/>
    <n v="35800"/>
    <x v="12"/>
    <d v="2021-07-28T00:00:00"/>
    <x v="2"/>
    <x v="7"/>
  </r>
  <r>
    <s v="FAE-21-00190"/>
    <x v="2"/>
    <n v="18500"/>
    <n v="62301.371750000006"/>
    <n v="22415"/>
    <x v="2"/>
    <d v="2021-07-15T00:00:00"/>
    <x v="2"/>
    <x v="7"/>
  </r>
  <r>
    <s v="FAE-21-00191"/>
    <x v="0"/>
    <n v="130000"/>
    <n v="202800"/>
    <n v="202800"/>
    <x v="0"/>
    <d v="2021-07-15T00:00:00"/>
    <x v="2"/>
    <x v="7"/>
  </r>
  <r>
    <s v="FAE-21-00192"/>
    <x v="0"/>
    <n v="176064"/>
    <n v="269598"/>
    <n v="269598"/>
    <x v="0"/>
    <d v="2021-07-17T00:00:00"/>
    <x v="2"/>
    <x v="7"/>
  </r>
  <r>
    <s v="FAE-21-00193"/>
    <x v="33"/>
    <n v="11950"/>
    <n v="26841.775824999997"/>
    <n v="9686.5"/>
    <x v="21"/>
    <d v="2021-08-03T00:00:00"/>
    <x v="2"/>
    <x v="8"/>
  </r>
  <r>
    <s v="FAE-21-00194"/>
    <x v="15"/>
    <n v="108000"/>
    <n v="172084.014"/>
    <n v="52380"/>
    <x v="1"/>
    <d v="2021-07-30T00:00:00"/>
    <x v="2"/>
    <x v="7"/>
  </r>
  <r>
    <s v="FAE-21-00195"/>
    <x v="15"/>
    <n v="108000"/>
    <n v="172675.908"/>
    <n v="52380"/>
    <x v="1"/>
    <d v="2021-07-31T00:00:00"/>
    <x v="2"/>
    <x v="7"/>
  </r>
  <r>
    <s v="FAE-21-00196"/>
    <x v="15"/>
    <n v="108000"/>
    <n v="172675.908"/>
    <n v="52380"/>
    <x v="1"/>
    <d v="2021-08-02T00:00:00"/>
    <x v="2"/>
    <x v="8"/>
  </r>
  <r>
    <s v="FAE-21-00197"/>
    <x v="15"/>
    <n v="108000"/>
    <n v="172675.908"/>
    <n v="52380"/>
    <x v="1"/>
    <d v="2021-08-03T00:00:00"/>
    <x v="2"/>
    <x v="8"/>
  </r>
  <r>
    <s v="FAE-21-00198"/>
    <x v="14"/>
    <n v="158796"/>
    <n v="303110.52678499999"/>
    <n v="109238.86"/>
    <x v="5"/>
    <d v="2021-07-31T00:00:00"/>
    <x v="2"/>
    <x v="7"/>
  </r>
  <r>
    <s v="FAE-21-00199"/>
    <x v="7"/>
    <n v="27336"/>
    <n v="63265.587999999996"/>
    <n v="19256"/>
    <x v="7"/>
    <d v="2021-07-28T00:00:00"/>
    <x v="2"/>
    <x v="7"/>
  </r>
  <r>
    <s v="FAE-21-00200"/>
    <x v="0"/>
    <n v="131472"/>
    <n v="224368.56"/>
    <n v="224368.56"/>
    <x v="28"/>
    <d v="2021-08-31T00:00:00"/>
    <x v="2"/>
    <x v="8"/>
  </r>
  <r>
    <s v="FAE-21-00201"/>
    <x v="0"/>
    <n v="154056"/>
    <n v="236145.84"/>
    <n v="236145.84"/>
    <x v="0"/>
    <d v="2021-08-07T00:00:00"/>
    <x v="2"/>
    <x v="8"/>
  </r>
  <r>
    <s v="FAE-21-00202"/>
    <x v="6"/>
    <n v="38400"/>
    <n v="70080"/>
    <n v="70080"/>
    <x v="0"/>
    <d v="2021-07-29T00:00:00"/>
    <x v="2"/>
    <x v="7"/>
  </r>
  <r>
    <s v="FAE-21-00203"/>
    <x v="6"/>
    <n v="41500"/>
    <n v="72625"/>
    <n v="72625"/>
    <x v="11"/>
    <d v="2021-07-29T00:00:00"/>
    <x v="2"/>
    <x v="7"/>
  </r>
  <r>
    <s v="FAE-21-00204"/>
    <x v="6"/>
    <n v="55416"/>
    <n v="86448.960000000006"/>
    <n v="86448.960000000006"/>
    <x v="11"/>
    <d v="2021-08-06T00:00:00"/>
    <x v="2"/>
    <x v="8"/>
  </r>
  <r>
    <s v="FAE-21-00205"/>
    <x v="6"/>
    <n v="42100"/>
    <n v="74973"/>
    <n v="74973"/>
    <x v="11"/>
    <d v="2021-08-06T00:00:00"/>
    <x v="2"/>
    <x v="8"/>
  </r>
  <r>
    <s v="FAE-21-00206"/>
    <x v="4"/>
    <n v="20000"/>
    <n v="35600"/>
    <n v="35600"/>
    <x v="32"/>
    <d v="2021-08-16T00:00:00"/>
    <x v="2"/>
    <x v="8"/>
  </r>
  <r>
    <s v="FAE-21-00207"/>
    <x v="52"/>
    <n v="19600"/>
    <n v="50812.289399999994"/>
    <n v="18156"/>
    <x v="39"/>
    <d v="2021-08-17T00:00:00"/>
    <x v="2"/>
    <x v="8"/>
  </r>
  <r>
    <s v="FAE-21-00208"/>
    <x v="6"/>
    <n v="19200"/>
    <n v="33984"/>
    <n v="33984"/>
    <x v="6"/>
    <d v="2021-08-30T00:00:00"/>
    <x v="2"/>
    <x v="8"/>
  </r>
  <r>
    <s v="FAE-21-00209"/>
    <x v="1"/>
    <n v="280000"/>
    <n v="378000"/>
    <n v="378000"/>
    <x v="1"/>
    <d v="2021-08-17T00:00:00"/>
    <x v="2"/>
    <x v="8"/>
  </r>
  <r>
    <s v="FAE-21-00210"/>
    <x v="0"/>
    <n v="23640"/>
    <n v="40759.199999999997"/>
    <n v="40759.199999999997"/>
    <x v="14"/>
    <d v="2021-08-17T00:00:00"/>
    <x v="2"/>
    <x v="8"/>
  </r>
  <r>
    <s v="FAE-21-00211"/>
    <x v="7"/>
    <n v="27336"/>
    <n v="63245.444956000007"/>
    <n v="19281.560000000001"/>
    <x v="7"/>
    <d v="2021-08-25T00:00:00"/>
    <x v="2"/>
    <x v="8"/>
  </r>
  <r>
    <s v="FAE-21-00212"/>
    <x v="6"/>
    <n v="50700"/>
    <n v="84708"/>
    <n v="84708"/>
    <x v="6"/>
    <d v="2021-08-26T00:00:00"/>
    <x v="2"/>
    <x v="8"/>
  </r>
  <r>
    <s v="FAE-21-00213"/>
    <x v="19"/>
    <n v="60000"/>
    <n v="175099.99937500001"/>
    <n v="62637.5"/>
    <x v="10"/>
    <d v="2021-09-21T00:00:00"/>
    <x v="2"/>
    <x v="9"/>
  </r>
  <r>
    <s v="FAE-21-00214"/>
    <x v="0"/>
    <n v="88032"/>
    <n v="136449.60000000001"/>
    <n v="136449.60000000001"/>
    <x v="0"/>
    <d v="2021-08-28T00:00:00"/>
    <x v="2"/>
    <x v="8"/>
  </r>
  <r>
    <s v="FAE-21-00215"/>
    <x v="9"/>
    <n v="57600"/>
    <n v="102528"/>
    <n v="102528"/>
    <x v="6"/>
    <d v="2021-08-27T00:00:00"/>
    <x v="2"/>
    <x v="8"/>
  </r>
  <r>
    <s v="FAE-21-00216"/>
    <x v="0"/>
    <n v="28000"/>
    <n v="43120"/>
    <n v="43120"/>
    <x v="14"/>
    <d v="2021-09-01T00:00:00"/>
    <x v="2"/>
    <x v="9"/>
  </r>
  <r>
    <s v="FAE-21-00217"/>
    <x v="14"/>
    <n v="159720"/>
    <n v="305688.56388100004"/>
    <n v="109238.86"/>
    <x v="5"/>
    <d v="2021-08-31T00:00:00"/>
    <x v="2"/>
    <x v="8"/>
  </r>
  <r>
    <s v="FAE-21-00218"/>
    <x v="2"/>
    <n v="18500"/>
    <n v="62679.403749999998"/>
    <n v="22475"/>
    <x v="2"/>
    <d v="2021-09-02T00:00:00"/>
    <x v="2"/>
    <x v="9"/>
  </r>
  <r>
    <s v="FAE-21-00219"/>
    <x v="49"/>
    <n v="23426.400000000001"/>
    <n v="62540.394444500002"/>
    <n v="22372.21"/>
    <x v="18"/>
    <d v="2021-09-23T00:00:00"/>
    <x v="2"/>
    <x v="9"/>
  </r>
  <r>
    <s v="FAE-21-00220"/>
    <x v="32"/>
    <n v="44016"/>
    <n v="77908.320000000007"/>
    <n v="77908.320000000007"/>
    <x v="55"/>
    <d v="2021-09-17T00:00:00"/>
    <x v="2"/>
    <x v="9"/>
  </r>
  <r>
    <s v="FAE-21-00221"/>
    <x v="61"/>
    <n v="76800"/>
    <n v="174139.62159999998"/>
    <n v="62576"/>
    <x v="46"/>
    <d v="2021-09-09T00:00:00"/>
    <x v="2"/>
    <x v="9"/>
  </r>
  <r>
    <s v="FAE-21-00222"/>
    <x v="4"/>
    <n v="20000"/>
    <n v="35800"/>
    <n v="35800"/>
    <x v="12"/>
    <d v="2021-09-08T00:00:00"/>
    <x v="2"/>
    <x v="9"/>
  </r>
  <r>
    <s v="FAE-21-00223"/>
    <x v="7"/>
    <n v="27336"/>
    <n v="63405.457190000001"/>
    <n v="19273.64"/>
    <x v="7"/>
    <d v="2021-09-28T00:00:00"/>
    <x v="2"/>
    <x v="9"/>
  </r>
  <r>
    <s v="FAE-21-00224"/>
    <x v="2"/>
    <n v="20000"/>
    <n v="67623.27"/>
    <n v="24200"/>
    <x v="2"/>
    <d v="2021-09-16T00:00:00"/>
    <x v="2"/>
    <x v="9"/>
  </r>
  <r>
    <s v="FAE-21-00225"/>
    <x v="70"/>
    <n v="15096"/>
    <n v="49333.599999999999"/>
    <n v="49333.599999999999"/>
    <x v="24"/>
    <d v="2021-09-28T00:00:00"/>
    <x v="2"/>
    <x v="9"/>
  </r>
  <r>
    <s v="FAE-21-00226"/>
    <x v="71"/>
    <n v="21600"/>
    <n v="41256"/>
    <n v="41256"/>
    <x v="56"/>
    <d v="2021-09-29T00:00:00"/>
    <x v="2"/>
    <x v="9"/>
  </r>
  <r>
    <s v="FAE-21-00227"/>
    <x v="6"/>
    <n v="50700"/>
    <n v="84708"/>
    <n v="84708"/>
    <x v="6"/>
    <d v="2021-09-13T00:00:00"/>
    <x v="2"/>
    <x v="9"/>
  </r>
  <r>
    <s v="FAE-21-00228"/>
    <x v="6"/>
    <n v="20750"/>
    <n v="36312.5"/>
    <n v="36312.5"/>
    <x v="11"/>
    <d v="2021-09-14T00:00:00"/>
    <x v="2"/>
    <x v="9"/>
  </r>
  <r>
    <s v="FAE-21-00229"/>
    <x v="1"/>
    <n v="280000"/>
    <n v="428400"/>
    <n v="428400"/>
    <x v="1"/>
    <d v="2021-09-17T00:00:00"/>
    <x v="2"/>
    <x v="9"/>
  </r>
  <r>
    <s v="FAE-21-00230"/>
    <x v="1"/>
    <n v="280000"/>
    <n v="428400"/>
    <n v="428400"/>
    <x v="1"/>
    <d v="2021-09-25T00:00:00"/>
    <x v="2"/>
    <x v="9"/>
  </r>
  <r>
    <s v="FAE-21-00231"/>
    <x v="0"/>
    <n v="28000"/>
    <n v="43120"/>
    <n v="43120"/>
    <x v="14"/>
    <d v="2021-09-23T00:00:00"/>
    <x v="2"/>
    <x v="9"/>
  </r>
  <r>
    <s v="FAE-21-00232"/>
    <x v="0"/>
    <n v="28000"/>
    <n v="43120"/>
    <n v="43120"/>
    <x v="14"/>
    <d v="2021-09-23T00:00:00"/>
    <x v="2"/>
    <x v="9"/>
  </r>
  <r>
    <s v="FAE-21-00233"/>
    <x v="0"/>
    <n v="44016"/>
    <n v="68224.800000000003"/>
    <n v="68224.800000000003"/>
    <x v="0"/>
    <d v="2021-09-29T00:00:00"/>
    <x v="2"/>
    <x v="9"/>
  </r>
  <r>
    <s v="FAE-21-00234"/>
    <x v="40"/>
    <n v="77200"/>
    <n v="167732"/>
    <n v="167732"/>
    <x v="19"/>
    <d v="2021-10-04T00:00:00"/>
    <x v="2"/>
    <x v="10"/>
  </r>
  <r>
    <s v="FAE-21-00235"/>
    <x v="6"/>
    <n v="66024"/>
    <n v="116862.48"/>
    <n v="116862.48"/>
    <x v="1"/>
    <d v="2021-10-13T00:00:00"/>
    <x v="2"/>
    <x v="10"/>
  </r>
  <r>
    <s v="FAE-21-00236"/>
    <x v="6"/>
    <n v="54000"/>
    <n v="108000"/>
    <n v="108000"/>
    <x v="33"/>
    <d v="2021-10-23T00:00:00"/>
    <x v="2"/>
    <x v="10"/>
  </r>
  <r>
    <s v="FAE-21-00237"/>
    <x v="4"/>
    <n v="41000"/>
    <n v="76260"/>
    <n v="76260"/>
    <x v="26"/>
    <d v="2021-10-11T00:00:00"/>
    <x v="2"/>
    <x v="10"/>
  </r>
  <r>
    <s v="FAE-21-00238"/>
    <x v="1"/>
    <n v="560000"/>
    <n v="856800"/>
    <n v="856800"/>
    <x v="1"/>
    <d v="2021-10-14T00:00:00"/>
    <x v="2"/>
    <x v="10"/>
  </r>
  <r>
    <s v="FAE-21-00239"/>
    <x v="6"/>
    <n v="21600"/>
    <n v="38664"/>
    <n v="38664"/>
    <x v="11"/>
    <d v="2021-10-11T00:00:00"/>
    <x v="2"/>
    <x v="10"/>
  </r>
  <r>
    <s v="FAE-21-00240"/>
    <x v="10"/>
    <n v="40000"/>
    <n v="110975.2"/>
    <n v="39200"/>
    <x v="9"/>
    <d v="2021-10-20T00:00:00"/>
    <x v="2"/>
    <x v="10"/>
  </r>
  <r>
    <s v="FAE-21-00241"/>
    <x v="6"/>
    <n v="19200"/>
    <n v="34944"/>
    <n v="34944"/>
    <x v="6"/>
    <d v="2021-10-13T00:00:00"/>
    <x v="2"/>
    <x v="10"/>
  </r>
  <r>
    <s v="FAE-21-00242"/>
    <x v="7"/>
    <n v="27336"/>
    <n v="95178.487347999995"/>
    <n v="29011.64"/>
    <x v="7"/>
    <d v="2021-10-21T00:00:00"/>
    <x v="2"/>
    <x v="10"/>
  </r>
  <r>
    <s v="FAE-21-00243"/>
    <x v="65"/>
    <n v="120480"/>
    <n v="223321.18583999999"/>
    <n v="68071.199999999997"/>
    <x v="29"/>
    <d v="2021-10-22T00:00:00"/>
    <x v="2"/>
    <x v="10"/>
  </r>
  <r>
    <s v="FAE-21-00244"/>
    <x v="15"/>
    <n v="108000"/>
    <n v="175415.73624"/>
    <n v="53390.879999999997"/>
    <x v="1"/>
    <d v="2021-10-27T00:00:00"/>
    <x v="2"/>
    <x v="10"/>
  </r>
  <r>
    <s v="FAE-21-00245"/>
    <x v="15"/>
    <n v="108000"/>
    <n v="175415.73624"/>
    <n v="53390.879999999997"/>
    <x v="1"/>
    <d v="2021-10-28T00:00:00"/>
    <x v="2"/>
    <x v="10"/>
  </r>
  <r>
    <s v="FAE-21-00246"/>
    <x v="15"/>
    <n v="108000"/>
    <n v="175415.73624"/>
    <n v="53390.879999999997"/>
    <x v="1"/>
    <d v="2021-10-29T00:00:00"/>
    <x v="2"/>
    <x v="10"/>
  </r>
  <r>
    <s v="FAE-21-00247"/>
    <x v="15"/>
    <n v="108000"/>
    <n v="175415.73624"/>
    <n v="53390.879999999997"/>
    <x v="1"/>
    <d v="2021-10-30T00:00:00"/>
    <x v="2"/>
    <x v="10"/>
  </r>
  <r>
    <s v="FAE-21-00248"/>
    <x v="28"/>
    <n v="24716"/>
    <n v="48570.614827999998"/>
    <n v="14806.76"/>
    <x v="24"/>
    <d v="2021-11-01T00:00:00"/>
    <x v="2"/>
    <x v="11"/>
  </r>
  <r>
    <s v="FAE-21-00249"/>
    <x v="10"/>
    <n v="60000"/>
    <n v="165695.46000000002"/>
    <n v="58800"/>
    <x v="9"/>
    <d v="2021-10-29T00:00:00"/>
    <x v="2"/>
    <x v="10"/>
  </r>
  <r>
    <s v="FAE-21-00250"/>
    <x v="14"/>
    <n v="158796"/>
    <n v="311998.23125800001"/>
    <n v="109269.86"/>
    <x v="5"/>
    <d v="2021-11-17T00:00:00"/>
    <x v="2"/>
    <x v="11"/>
  </r>
  <r>
    <s v="FAE-21-00251"/>
    <x v="0"/>
    <n v="66024"/>
    <n v="102337.2"/>
    <n v="102337.2"/>
    <x v="57"/>
    <d v="2021-10-28T00:00:00"/>
    <x v="2"/>
    <x v="10"/>
  </r>
  <r>
    <s v="FAE-21-00252"/>
    <x v="65"/>
    <n v="140000"/>
    <n v="255283.34999999998"/>
    <n v="77700"/>
    <x v="29"/>
    <d v="2021-10-28T00:00:00"/>
    <x v="2"/>
    <x v="10"/>
  </r>
  <r>
    <s v="FAE-21-00253"/>
    <x v="4"/>
    <n v="25856.639999999999"/>
    <n v="52044.491999999998"/>
    <n v="52044.491999999998"/>
    <x v="18"/>
    <d v="2021-10-26T00:00:00"/>
    <x v="2"/>
    <x v="10"/>
  </r>
  <r>
    <s v="FAE-21-00254"/>
    <x v="6"/>
    <n v="41500"/>
    <n v="68475"/>
    <n v="68475"/>
    <x v="11"/>
    <d v="2021-12-27T00:00:00"/>
    <x v="2"/>
    <x v="12"/>
  </r>
  <r>
    <s v="FAE-21-00255"/>
    <x v="6"/>
    <n v="0"/>
    <n v="0"/>
    <n v="0"/>
    <x v="15"/>
    <s v="ANNULEE"/>
    <x v="2"/>
    <x v="2"/>
  </r>
  <r>
    <s v="FAE-21-00256"/>
    <x v="6"/>
    <n v="54000"/>
    <n v="108000"/>
    <n v="108000"/>
    <x v="33"/>
    <d v="2021-11-06T00:00:00"/>
    <x v="2"/>
    <x v="11"/>
  </r>
  <r>
    <s v="FAE-21-00257"/>
    <x v="2"/>
    <n v="20160"/>
    <n v="69490.785920000009"/>
    <n v="24515.200000000001"/>
    <x v="2"/>
    <d v="2021-11-11T00:00:00"/>
    <x v="2"/>
    <x v="11"/>
  </r>
  <r>
    <s v="FAE-21-00258"/>
    <x v="7"/>
    <n v="27336"/>
    <n v="63311.817139999999"/>
    <n v="19293.560000000001"/>
    <x v="7"/>
    <d v="2021-11-04T00:00:00"/>
    <x v="2"/>
    <x v="11"/>
  </r>
  <r>
    <s v="FAE-21-00259"/>
    <x v="62"/>
    <n v="11200"/>
    <n v="61040"/>
    <n v="61040"/>
    <x v="24"/>
    <d v="2021-11-08T00:00:00"/>
    <x v="2"/>
    <x v="11"/>
  </r>
  <r>
    <s v="FAE-21-00260"/>
    <x v="63"/>
    <n v="11000"/>
    <n v="43431.6"/>
    <n v="43431.6"/>
    <x v="48"/>
    <d v="2021-12-27T00:00:00"/>
    <x v="2"/>
    <x v="12"/>
  </r>
  <r>
    <s v="FAE-21-00261"/>
    <x v="9"/>
    <n v="280000"/>
    <n v="501200"/>
    <n v="501200"/>
    <x v="39"/>
    <d v="2021-11-15T00:00:00"/>
    <x v="2"/>
    <x v="11"/>
  </r>
  <r>
    <s v="FAE-21-00262"/>
    <x v="0"/>
    <n v="167424"/>
    <n v="390707.6"/>
    <n v="390707.6"/>
    <x v="28"/>
    <d v="2021-11-18T00:00:00"/>
    <x v="2"/>
    <x v="11"/>
  </r>
  <r>
    <s v="FAE-21-00263"/>
    <x v="5"/>
    <n v="25200"/>
    <n v="67134.990000000005"/>
    <n v="20540"/>
    <x v="5"/>
    <d v="2021-11-16T00:00:00"/>
    <x v="2"/>
    <x v="11"/>
  </r>
  <r>
    <s v="FAE-21-00264"/>
    <x v="4"/>
    <n v="20000"/>
    <n v="62000"/>
    <n v="62000"/>
    <x v="12"/>
    <d v="2021-11-17T00:00:00"/>
    <x v="2"/>
    <x v="11"/>
  </r>
  <r>
    <s v="FAE-21-00265"/>
    <x v="65"/>
    <n v="139200"/>
    <n v="244047.94560000001"/>
    <n v="75168"/>
    <x v="29"/>
    <d v="2021-11-30T00:00:00"/>
    <x v="2"/>
    <x v="11"/>
  </r>
  <r>
    <s v="FAE-21-00266"/>
    <x v="6"/>
    <n v="38400"/>
    <n v="68736"/>
    <n v="68736"/>
    <x v="8"/>
    <d v="2021-11-22T00:00:00"/>
    <x v="2"/>
    <x v="11"/>
  </r>
  <r>
    <s v="FAE-21-00267"/>
    <x v="4"/>
    <n v="60000"/>
    <n v="186000"/>
    <n v="186000"/>
    <x v="49"/>
    <d v="2021-11-27T00:00:00"/>
    <x v="2"/>
    <x v="11"/>
  </r>
  <r>
    <s v="FAE-21-00268"/>
    <x v="63"/>
    <n v="5600"/>
    <n v="30576"/>
    <n v="30576"/>
    <x v="24"/>
    <d v="2021-12-07T00:00:00"/>
    <x v="2"/>
    <x v="12"/>
  </r>
  <r>
    <s v="FAE-21-00269"/>
    <x v="4"/>
    <n v="5600"/>
    <n v="28448"/>
    <n v="28448"/>
    <x v="32"/>
    <d v="2021-12-20T00:00:00"/>
    <x v="2"/>
    <x v="12"/>
  </r>
  <r>
    <s v="FAE-21-00270"/>
    <x v="7"/>
    <n v="21600"/>
    <n v="76797.441800000001"/>
    <n v="23654"/>
    <x v="7"/>
    <d v="2021-11-30T00:00:00"/>
    <x v="2"/>
    <x v="11"/>
  </r>
  <r>
    <s v="FAE-21-00271"/>
    <x v="7"/>
    <n v="21600"/>
    <n v="76797.441800000001"/>
    <n v="23654"/>
    <x v="7"/>
    <d v="2021-11-30T00:00:00"/>
    <x v="2"/>
    <x v="11"/>
  </r>
  <r>
    <s v="FAE-21-00272"/>
    <x v="7"/>
    <n v="10800"/>
    <n v="40525.309399999998"/>
    <n v="12482"/>
    <x v="7"/>
    <d v="2021-11-30T00:00:00"/>
    <x v="2"/>
    <x v="11"/>
  </r>
  <r>
    <s v="FAE-21-00273"/>
    <x v="0"/>
    <n v="110040"/>
    <n v="170562"/>
    <n v="170562"/>
    <x v="57"/>
    <d v="2021-11-29T00:00:00"/>
    <x v="2"/>
    <x v="11"/>
  </r>
  <r>
    <s v="FAE-21-00274"/>
    <x v="2"/>
    <n v="19500"/>
    <n v="80509.252500000002"/>
    <n v="27975"/>
    <x v="2"/>
    <d v="2021-12-07T00:00:00"/>
    <x v="2"/>
    <x v="12"/>
  </r>
  <r>
    <s v="FAE-21-00275"/>
    <x v="4"/>
    <n v="23395.84"/>
    <n v="34363.523000000001"/>
    <n v="34363.523000000001"/>
    <x v="18"/>
    <d v="2021-12-09T00:00:00"/>
    <x v="2"/>
    <x v="12"/>
  </r>
  <r>
    <s v="FAE-21-00276"/>
    <x v="14"/>
    <n v="158796"/>
    <n v="314511.43803799996"/>
    <n v="109269.86"/>
    <x v="42"/>
    <d v="2021-12-09T00:00:00"/>
    <x v="2"/>
    <x v="12"/>
  </r>
  <r>
    <s v="FAE-21-00277"/>
    <x v="0"/>
    <n v="56000"/>
    <n v="103530"/>
    <n v="103530"/>
    <x v="14"/>
    <d v="2021-12-16T00:00:00"/>
    <x v="2"/>
    <x v="12"/>
  </r>
  <r>
    <s v="FAE-21-00278"/>
    <x v="0"/>
    <n v="100176"/>
    <n v="231998.4"/>
    <n v="231998.4"/>
    <x v="28"/>
    <d v="2021-12-25T00:00:00"/>
    <x v="2"/>
    <x v="12"/>
  </r>
  <r>
    <s v="FAE-21-00279"/>
    <x v="72"/>
    <n v="40464"/>
    <n v="168276.46739999999"/>
    <n v="51733.599999999999"/>
    <x v="24"/>
    <d v="2021-12-13T00:00:00"/>
    <x v="2"/>
    <x v="12"/>
  </r>
  <r>
    <s v="FAE-21-00280"/>
    <x v="6"/>
    <n v="19200"/>
    <n v="34944"/>
    <n v="34944"/>
    <x v="57"/>
    <d v="2021-12-15T00:00:00"/>
    <x v="2"/>
    <x v="12"/>
  </r>
  <r>
    <s v="FAE-21-00281"/>
    <x v="6"/>
    <n v="19200"/>
    <n v="34368"/>
    <n v="34368"/>
    <x v="57"/>
    <d v="2021-12-15T00:00:00"/>
    <x v="2"/>
    <x v="12"/>
  </r>
  <r>
    <s v="FAE-21-00282"/>
    <x v="7"/>
    <n v="27336"/>
    <n v="94315.012104000009"/>
    <n v="28983.439999999999"/>
    <x v="7"/>
    <d v="2021-12-21T00:00:00"/>
    <x v="2"/>
    <x v="12"/>
  </r>
  <r>
    <s v="FAE-21-00283"/>
    <x v="0"/>
    <n v="154056"/>
    <n v="281922.48"/>
    <n v="281922.48"/>
    <x v="57"/>
    <d v="2021-12-29T00:00:00"/>
    <x v="2"/>
    <x v="12"/>
  </r>
  <r>
    <s v="FAE-21-00284"/>
    <x v="6"/>
    <n v="19200"/>
    <n v="34944"/>
    <n v="34944"/>
    <x v="6"/>
    <d v="2021-12-13T00:00:00"/>
    <x v="2"/>
    <x v="12"/>
  </r>
  <r>
    <s v="FAE-21-00285"/>
    <x v="19"/>
    <n v="61000"/>
    <n v="310476.39777000004"/>
    <n v="107602.55"/>
    <x v="10"/>
    <d v="2021-12-22T00:00:00"/>
    <x v="2"/>
    <x v="12"/>
  </r>
  <r>
    <s v="FAE-21-00286"/>
    <x v="52"/>
    <n v="48600"/>
    <n v="126613.8621"/>
    <n v="43983"/>
    <x v="39"/>
    <d v="2021-12-21T00:00:00"/>
    <x v="2"/>
    <x v="12"/>
  </r>
  <r>
    <s v="FAE-21-00287"/>
    <x v="1"/>
    <n v="280000"/>
    <n v="501200"/>
    <n v="501200"/>
    <x v="1"/>
    <d v="2021-12-23T00:00:00"/>
    <x v="2"/>
    <x v="12"/>
  </r>
  <r>
    <s v="FAE-21-00288"/>
    <x v="73"/>
    <n v="96000"/>
    <n v="272482.56"/>
    <n v="83712"/>
    <x v="57"/>
    <d v="2021-12-29T00:00:00"/>
    <x v="2"/>
    <x v="12"/>
  </r>
  <r>
    <s v="FAE-21-00289"/>
    <x v="1"/>
    <n v="280000"/>
    <n v="501200"/>
    <n v="501200"/>
    <x v="1"/>
    <d v="2021-12-25T00:00:00"/>
    <x v="2"/>
    <x v="12"/>
  </r>
  <r>
    <s v="FAE-21-00290"/>
    <x v="1"/>
    <n v="280000"/>
    <n v="501200"/>
    <n v="501200"/>
    <x v="1"/>
    <d v="2021-12-27T00:00:00"/>
    <x v="2"/>
    <x v="12"/>
  </r>
  <r>
    <s v="FAE-21-00291"/>
    <x v="25"/>
    <n v="41000"/>
    <n v="125460"/>
    <n v="125460"/>
    <x v="9"/>
    <d v="1899-12-30T00:00:00"/>
    <x v="2"/>
    <x v="0"/>
  </r>
  <r>
    <s v="FAE-21-00292"/>
    <x v="33"/>
    <n v="9732"/>
    <n v="32359.1198"/>
    <n v="11221"/>
    <x v="21"/>
    <d v="2021-12-25T00:00:00"/>
    <x v="2"/>
    <x v="12"/>
  </r>
  <r>
    <s v="FAE-22-00001"/>
    <x v="4"/>
    <n v="2504"/>
    <n v="8811.6"/>
    <n v="8811.6"/>
    <x v="50"/>
    <d v="2022-01-08T00:00:00"/>
    <x v="3"/>
    <x v="0"/>
  </r>
  <r>
    <s v="FAE-22-00002"/>
    <x v="62"/>
    <n v="13440"/>
    <n v="73920"/>
    <n v="73920"/>
    <x v="48"/>
    <d v="2022-01-09T00:00:00"/>
    <x v="3"/>
    <x v="0"/>
  </r>
  <r>
    <s v="FAE-22-00003"/>
    <x v="6"/>
    <n v="20750"/>
    <n v="36312.5"/>
    <n v="36312.5"/>
    <x v="11"/>
    <d v="2022-01-18T00:00:00"/>
    <x v="3"/>
    <x v="0"/>
  </r>
  <r>
    <s v="FAE-22-00004"/>
    <x v="6"/>
    <n v="43608"/>
    <n v="73257.36"/>
    <n v="73257.36"/>
    <x v="11"/>
    <d v="2022-01-18T00:00:00"/>
    <x v="3"/>
    <x v="0"/>
  </r>
  <r>
    <s v="FAE-22-00005"/>
    <x v="8"/>
    <n v="110540"/>
    <n v="320114.68919999996"/>
    <n v="109778.7"/>
    <x v="8"/>
    <d v="2022-01-31T00:00:00"/>
    <x v="3"/>
    <x v="0"/>
  </r>
  <r>
    <s v="FAE-22-00006"/>
    <x v="9"/>
    <n v="20400"/>
    <n v="46200"/>
    <n v="46200"/>
    <x v="52"/>
    <d v="2022-01-27T00:00:00"/>
    <x v="3"/>
    <x v="0"/>
  </r>
  <r>
    <s v="FAE-22-00007"/>
    <x v="4"/>
    <n v="20000"/>
    <n v="61000"/>
    <n v="61000"/>
    <x v="12"/>
    <d v="2022-01-24T00:00:00"/>
    <x v="3"/>
    <x v="0"/>
  </r>
  <r>
    <s v="FAE-22-00008"/>
    <x v="1"/>
    <n v="280000"/>
    <n v="501200"/>
    <n v="501200"/>
    <x v="1"/>
    <d v="2022-01-29T00:00:00"/>
    <x v="3"/>
    <x v="0"/>
  </r>
  <r>
    <s v="FAE-22-00009"/>
    <x v="1"/>
    <n v="280000"/>
    <n v="501200"/>
    <n v="501200"/>
    <x v="1"/>
    <s v="31/01/2022 &amp; 01/02/2022"/>
    <x v="3"/>
    <x v="2"/>
  </r>
  <r>
    <s v="FAE-22-00010"/>
    <x v="45"/>
    <n v="210000"/>
    <n v="494704.77"/>
    <n v="172200"/>
    <x v="10"/>
    <d v="2022-01-24T00:00:00"/>
    <x v="3"/>
    <x v="0"/>
  </r>
  <r>
    <s v="FAE-22-00011"/>
    <x v="10"/>
    <n v="40000"/>
    <n v="132568.1"/>
    <n v="45800"/>
    <x v="9"/>
    <d v="2022-02-02T00:00:00"/>
    <x v="3"/>
    <x v="1"/>
  </r>
  <r>
    <s v="FAE-22-00012"/>
    <x v="7"/>
    <n v="27336"/>
    <n v="95348.778967999999"/>
    <n v="29045.84"/>
    <x v="7"/>
    <d v="2022-02-14T00:00:00"/>
    <x v="3"/>
    <x v="1"/>
  </r>
  <r>
    <s v="FAE-22-00013"/>
    <x v="0"/>
    <n v="112000"/>
    <n v="219520"/>
    <n v="219520"/>
    <x v="14"/>
    <d v="2022-02-25T00:00:00"/>
    <x v="3"/>
    <x v="1"/>
  </r>
  <r>
    <s v="FAE-22-00014"/>
    <x v="0"/>
    <n v="110040"/>
    <n v="201373.2"/>
    <n v="201373.2"/>
    <x v="57"/>
    <d v="2022-02-01T00:00:00"/>
    <x v="3"/>
    <x v="1"/>
  </r>
  <r>
    <s v="FAE-22-00015"/>
    <x v="0"/>
    <n v="56000"/>
    <n v="102480"/>
    <n v="102480"/>
    <x v="14"/>
    <d v="2022-02-10T00:00:00"/>
    <x v="3"/>
    <x v="1"/>
  </r>
  <r>
    <s v="FAE-22-00016"/>
    <x v="15"/>
    <n v="108000"/>
    <n v="204165.68400000001"/>
    <n v="62640"/>
    <x v="1"/>
    <d v="2022-01-28T00:00:00"/>
    <x v="3"/>
    <x v="0"/>
  </r>
  <r>
    <s v="FAE-22-00017"/>
    <x v="15"/>
    <n v="108000"/>
    <n v="204165.68400000001"/>
    <n v="62640"/>
    <x v="1"/>
    <d v="2022-01-29T00:00:00"/>
    <x v="3"/>
    <x v="0"/>
  </r>
  <r>
    <s v="FAE-22-00018"/>
    <x v="15"/>
    <n v="108000"/>
    <n v="203335.70400000003"/>
    <n v="62640"/>
    <x v="1"/>
    <d v="2022-01-29T00:00:00"/>
    <x v="3"/>
    <x v="0"/>
  </r>
  <r>
    <s v="FAE-22-00019"/>
    <x v="15"/>
    <n v="108000"/>
    <n v="203335.70400000003"/>
    <n v="62640"/>
    <x v="1"/>
    <d v="2022-01-31T00:00:00"/>
    <x v="3"/>
    <x v="0"/>
  </r>
  <r>
    <s v="FAE-22-00020"/>
    <x v="74"/>
    <n v="460800"/>
    <n v="1081672.7039999999"/>
    <n v="370944"/>
    <x v="10"/>
    <d v="2022-01-31T00:00:00"/>
    <x v="3"/>
    <x v="0"/>
  </r>
  <r>
    <s v="FAE-22-00021"/>
    <x v="4"/>
    <n v="20000"/>
    <n v="61000"/>
    <n v="61000"/>
    <x v="12"/>
    <d v="2022-02-09T00:00:00"/>
    <x v="3"/>
    <x v="1"/>
  </r>
  <r>
    <s v="FAE-22-00022"/>
    <x v="28"/>
    <n v="25674"/>
    <n v="84142.862895000013"/>
    <n v="25904.06"/>
    <x v="24"/>
    <d v="2022-03-15T00:00:00"/>
    <x v="3"/>
    <x v="3"/>
  </r>
  <r>
    <s v="FAE-22-00023"/>
    <x v="25"/>
    <n v="41000"/>
    <n v="124640"/>
    <n v="124640"/>
    <x v="9"/>
    <d v="2022-02-08T00:00:00"/>
    <x v="3"/>
    <x v="1"/>
  </r>
  <r>
    <s v="FAE-22-00024"/>
    <x v="4"/>
    <n v="3814"/>
    <n v="12394.2"/>
    <n v="12394.2"/>
    <x v="32"/>
    <d v="2022-02-17T00:00:00"/>
    <x v="3"/>
    <x v="1"/>
  </r>
  <r>
    <s v="FAE-22-00025"/>
    <x v="6"/>
    <n v="43200"/>
    <n v="77328"/>
    <n v="77328"/>
    <x v="11"/>
    <d v="2022-02-14T00:00:00"/>
    <x v="3"/>
    <x v="1"/>
  </r>
  <r>
    <s v="FAE-22-00026"/>
    <x v="10"/>
    <n v="40000"/>
    <n v="131874.23000000001"/>
    <n v="45800"/>
    <x v="9"/>
    <d v="2022-02-16T00:00:00"/>
    <x v="3"/>
    <x v="1"/>
  </r>
  <r>
    <s v="FAE-22-00027"/>
    <x v="28"/>
    <n v="23460"/>
    <n v="83305.816200000001"/>
    <n v="25644"/>
    <x v="24"/>
    <d v="2022-04-26T00:00:00"/>
    <x v="3"/>
    <x v="4"/>
  </r>
  <r>
    <s v="FAE-22-00028"/>
    <x v="74"/>
    <n v="25000"/>
    <n v="133690.07250000001"/>
    <n v="46425"/>
    <x v="10"/>
    <d v="2022-02-24T00:00:00"/>
    <x v="3"/>
    <x v="1"/>
  </r>
  <r>
    <s v="FAE-22-00029"/>
    <x v="8"/>
    <n v="23430"/>
    <n v="64692.217100000002"/>
    <n v="22473.5"/>
    <x v="8"/>
    <d v="2022-02-23T00:00:00"/>
    <x v="3"/>
    <x v="1"/>
  </r>
  <r>
    <s v="FAE-22-00030"/>
    <x v="14"/>
    <n v="314160"/>
    <n v="869156.58240000007"/>
    <n v="300902.40000000002"/>
    <x v="42"/>
    <d v="2022-02-28T00:00:00"/>
    <x v="3"/>
    <x v="1"/>
  </r>
  <r>
    <s v="FAE-22-00031"/>
    <x v="5"/>
    <n v="64800"/>
    <n v="173178.19440000001"/>
    <n v="53136"/>
    <x v="42"/>
    <d v="2022-02-28T00:00:00"/>
    <x v="3"/>
    <x v="1"/>
  </r>
  <r>
    <s v="FAE-22-00032"/>
    <x v="7"/>
    <n v="27336"/>
    <n v="95016.932128"/>
    <n v="29018.12"/>
    <x v="7"/>
    <d v="2022-02-23T00:00:00"/>
    <x v="3"/>
    <x v="1"/>
  </r>
  <r>
    <s v="FAE-22-00033"/>
    <x v="6"/>
    <n v="112800"/>
    <n v="248880"/>
    <n v="248880"/>
    <x v="6"/>
    <d v="2022-02-24T00:00:00"/>
    <x v="3"/>
    <x v="1"/>
  </r>
  <r>
    <s v="FAE-22-00034"/>
    <x v="1"/>
    <n v="280000"/>
    <n v="501200"/>
    <n v="501200"/>
    <x v="1"/>
    <d v="2022-02-26T00:00:00"/>
    <x v="3"/>
    <x v="1"/>
  </r>
  <r>
    <s v="FAE-22-00035"/>
    <x v="1"/>
    <n v="280000"/>
    <n v="501200"/>
    <n v="501200"/>
    <x v="1"/>
    <d v="2022-03-16T00:00:00"/>
    <x v="3"/>
    <x v="3"/>
  </r>
  <r>
    <s v="FAE-22-00036"/>
    <x v="4"/>
    <n v="11930"/>
    <n v="41045"/>
    <n v="41045"/>
    <x v="18"/>
    <d v="2022-04-21T00:00:00"/>
    <x v="3"/>
    <x v="4"/>
  </r>
  <r>
    <s v="FAE-22-00037"/>
    <x v="0"/>
    <n v="176064"/>
    <n v="322197.12"/>
    <n v="322197.12"/>
    <x v="57"/>
    <s v="28/02/2022 &amp; 01/03/2022"/>
    <x v="3"/>
    <x v="2"/>
  </r>
  <r>
    <s v="FAE-22-00038"/>
    <x v="10"/>
    <n v="20000"/>
    <n v="67713.009999999995"/>
    <n v="22900"/>
    <x v="9"/>
    <d v="2022-04-07T00:00:00"/>
    <x v="3"/>
    <x v="4"/>
  </r>
  <r>
    <s v="FAE-22-00039"/>
    <x v="0"/>
    <n v="113232"/>
    <n v="277260.24"/>
    <n v="277260.24"/>
    <x v="28"/>
    <d v="2022-03-14T00:00:00"/>
    <x v="3"/>
    <x v="3"/>
  </r>
  <r>
    <s v="FAE-22-00040"/>
    <x v="49"/>
    <n v="23426.400000000001"/>
    <n v="82945.333341999998"/>
    <n v="28814.47"/>
    <x v="18"/>
    <d v="2022-02-23T00:00:00"/>
    <x v="3"/>
    <x v="1"/>
  </r>
  <r>
    <s v="FAE-22-00041"/>
    <x v="73"/>
    <n v="115200"/>
    <n v="328483.2672"/>
    <n v="100512"/>
    <x v="57"/>
    <d v="2022-02-25T00:00:00"/>
    <x v="3"/>
    <x v="1"/>
  </r>
  <r>
    <s v="FAE-22-00042"/>
    <x v="2"/>
    <n v="19800"/>
    <n v="88215.119179999994"/>
    <n v="30127.599999999999"/>
    <x v="2"/>
    <d v="2022-03-07T00:00:00"/>
    <x v="3"/>
    <x v="3"/>
  </r>
  <r>
    <s v="FAE-22-00043"/>
    <x v="75"/>
    <n v="46909"/>
    <n v="178875.84996749999"/>
    <n v="60560.95"/>
    <x v="19"/>
    <d v="2022-03-14T00:00:00"/>
    <x v="3"/>
    <x v="3"/>
  </r>
  <r>
    <s v="FAE-22-00044"/>
    <x v="7"/>
    <n v="21600"/>
    <n v="77060.001199999999"/>
    <n v="23654"/>
    <x v="7"/>
    <d v="2022-03-21T00:00:00"/>
    <x v="3"/>
    <x v="3"/>
  </r>
  <r>
    <s v="FAE-22-00045"/>
    <x v="15"/>
    <n v="108000"/>
    <n v="220102.59600000002"/>
    <n v="68040"/>
    <x v="1"/>
    <d v="2022-03-12T00:00:00"/>
    <x v="3"/>
    <x v="3"/>
  </r>
  <r>
    <s v="FAE-22-00046"/>
    <x v="15"/>
    <n v="108000"/>
    <n v="220102.59600000002"/>
    <n v="68040"/>
    <x v="1"/>
    <d v="2022-03-15T00:00:00"/>
    <x v="3"/>
    <x v="3"/>
  </r>
  <r>
    <s v="FAE-22-00047"/>
    <x v="15"/>
    <n v="108000"/>
    <n v="220742.17199999999"/>
    <n v="68040"/>
    <x v="1"/>
    <d v="2022-03-16T00:00:00"/>
    <x v="3"/>
    <x v="3"/>
  </r>
  <r>
    <s v="FAE-22-00048"/>
    <x v="15"/>
    <n v="108000"/>
    <n v="220480.21799999999"/>
    <n v="68040"/>
    <x v="1"/>
    <d v="2022-03-17T00:00:00"/>
    <x v="3"/>
    <x v="3"/>
  </r>
  <r>
    <s v="FAE-22-00049"/>
    <x v="15"/>
    <n v="108000"/>
    <n v="221119.79399999999"/>
    <n v="68040"/>
    <x v="1"/>
    <d v="2022-03-17T00:00:00"/>
    <x v="3"/>
    <x v="3"/>
  </r>
  <r>
    <s v="FAE-22-00050"/>
    <x v="4"/>
    <n v="20500"/>
    <n v="64575"/>
    <n v="64575"/>
    <x v="26"/>
    <d v="2022-03-17T00:00:00"/>
    <x v="3"/>
    <x v="3"/>
  </r>
  <r>
    <s v="FAE-22-00051"/>
    <x v="76"/>
    <n v="19200"/>
    <n v="68598.07759999999"/>
    <n v="21124"/>
    <x v="25"/>
    <d v="2022-04-21T00:00:00"/>
    <x v="3"/>
    <x v="4"/>
  </r>
  <r>
    <s v="FAE-22-00052"/>
    <x v="56"/>
    <n v="17952"/>
    <n v="87090.115839999999"/>
    <n v="26732.799999999999"/>
    <x v="24"/>
    <d v="2022-03-23T00:00:00"/>
    <x v="3"/>
    <x v="3"/>
  </r>
  <r>
    <s v="FAE-22-00053"/>
    <x v="7"/>
    <n v="27336"/>
    <n v="94371.683440000008"/>
    <n v="28996.400000000001"/>
    <x v="7"/>
    <d v="2022-03-24T00:00:00"/>
    <x v="3"/>
    <x v="3"/>
  </r>
  <r>
    <s v="FAE-22-00054"/>
    <x v="64"/>
    <n v="110040"/>
    <n v="269598"/>
    <n v="269598"/>
    <x v="28"/>
    <d v="2022-03-23T00:00:00"/>
    <x v="3"/>
    <x v="3"/>
  </r>
  <r>
    <s v="FAE-22-00055"/>
    <x v="63"/>
    <n v="1120"/>
    <n v="5936"/>
    <n v="5936"/>
    <x v="48"/>
    <d v="2022-03-28T00:00:00"/>
    <x v="3"/>
    <x v="3"/>
  </r>
  <r>
    <s v="FAE-22-00056"/>
    <x v="0"/>
    <n v="107640"/>
    <n v="218153.60000000001"/>
    <n v="218153.60000000001"/>
    <x v="14"/>
    <d v="2022-04-08T00:00:00"/>
    <x v="3"/>
    <x v="4"/>
  </r>
  <r>
    <s v="FAE-22-00057"/>
    <x v="0"/>
    <n v="239656"/>
    <n v="593788"/>
    <n v="593788"/>
    <x v="28"/>
    <d v="2022-03-31T00:00:00"/>
    <x v="3"/>
    <x v="3"/>
  </r>
  <r>
    <s v="FAE-22-00058"/>
    <x v="57"/>
    <n v="8076"/>
    <n v="28196.799999999999"/>
    <n v="28196.799999999999"/>
    <x v="24"/>
    <d v="2022-03-25T00:00:00"/>
    <x v="3"/>
    <x v="3"/>
  </r>
  <r>
    <s v="FAE-22-00059"/>
    <x v="6"/>
    <n v="65616"/>
    <n v="148704"/>
    <n v="148704"/>
    <x v="28"/>
    <d v="2022-03-28T00:00:00"/>
    <x v="3"/>
    <x v="3"/>
  </r>
  <r>
    <s v="FAE-22-00060"/>
    <x v="45"/>
    <n v="315360"/>
    <n v="815609.65500000003"/>
    <n v="275940"/>
    <x v="10"/>
    <d v="2022-03-28T00:00:00"/>
    <x v="3"/>
    <x v="3"/>
  </r>
  <r>
    <s v="FAE-22-00061"/>
    <x v="19"/>
    <n v="460800"/>
    <n v="1144088.064"/>
    <n v="387072"/>
    <x v="10"/>
    <d v="2022-03-28T00:00:00"/>
    <x v="3"/>
    <x v="3"/>
  </r>
  <r>
    <s v="FAE-22-00062"/>
    <x v="4"/>
    <n v="20000"/>
    <n v="61000"/>
    <n v="63000"/>
    <x v="12"/>
    <d v="2022-03-28T00:00:00"/>
    <x v="3"/>
    <x v="3"/>
  </r>
  <r>
    <s v="FAE-22-00063"/>
    <x v="73"/>
    <n v="76800"/>
    <n v="217766.7072"/>
    <n v="66816"/>
    <x v="57"/>
    <d v="2022-03-29T00:00:00"/>
    <x v="3"/>
    <x v="3"/>
  </r>
  <r>
    <s v="FAE-22-00064"/>
    <x v="77"/>
    <n v="120960"/>
    <n v="298303.99200000003"/>
    <n v="100396.8"/>
    <x v="10"/>
    <d v="2022-03-29T00:00:00"/>
    <x v="3"/>
    <x v="3"/>
  </r>
  <r>
    <s v="FAE-22-00065"/>
    <x v="78"/>
    <n v="7336"/>
    <n v="26742.799999999999"/>
    <n v="26742.799999999999"/>
    <x v="32"/>
    <d v="2022-05-17T00:00:00"/>
    <x v="3"/>
    <x v="5"/>
  </r>
  <r>
    <s v="FAE-22-00066"/>
    <x v="0"/>
    <n v="110040"/>
    <n v="201373.2"/>
    <n v="201373.2"/>
    <x v="57"/>
    <d v="2022-04-04T00:00:00"/>
    <x v="3"/>
    <x v="4"/>
  </r>
  <r>
    <s v="FAE-22-00067"/>
    <x v="79"/>
    <n v="275088"/>
    <n v="561162"/>
    <n v="561162"/>
    <x v="57"/>
    <d v="2022-04-13T00:00:00"/>
    <x v="3"/>
    <x v="4"/>
  </r>
  <r>
    <s v="FAE-22-00068"/>
    <x v="2"/>
    <n v="20480"/>
    <n v="93522.355884000004"/>
    <n v="31172.560000000001"/>
    <x v="2"/>
    <d v="2022-04-18T00:00:00"/>
    <x v="3"/>
    <x v="4"/>
  </r>
  <r>
    <s v="FAE-22-00069"/>
    <x v="4"/>
    <n v="24245"/>
    <n v="76266.12"/>
    <n v="76266.12"/>
    <x v="13"/>
    <d v="2022-04-21T00:00:00"/>
    <x v="3"/>
    <x v="4"/>
  </r>
  <r>
    <s v="FAE-22-00070"/>
    <x v="28"/>
    <n v="26644"/>
    <n v="86363.221517999991"/>
    <n v="26585.16"/>
    <x v="24"/>
    <d v="2022-04-26T00:00:00"/>
    <x v="3"/>
    <x v="4"/>
  </r>
  <r>
    <s v="FAE-22-00071"/>
    <x v="7"/>
    <n v="27336"/>
    <n v="95667.204304000014"/>
    <n v="29350.720000000001"/>
    <x v="7"/>
    <d v="2022-04-25T00:00:00"/>
    <x v="3"/>
    <x v="4"/>
  </r>
  <r>
    <s v="FAE-22-00072"/>
    <x v="7"/>
    <n v="27336"/>
    <n v="95667.204304000014"/>
    <n v="29350.720000000001"/>
    <x v="7"/>
    <d v="2022-04-25T00:00:00"/>
    <x v="3"/>
    <x v="4"/>
  </r>
  <r>
    <s v="FAE-22-00073"/>
    <x v="7"/>
    <n v="27336"/>
    <n v="95657.817088000011"/>
    <n v="29347.84"/>
    <x v="7"/>
    <d v="2022-04-25T00:00:00"/>
    <x v="3"/>
    <x v="4"/>
  </r>
  <r>
    <s v="FAE-22-00074"/>
    <x v="6"/>
    <n v="44016"/>
    <n v="124125.12"/>
    <n v="124125.12"/>
    <x v="28"/>
    <d v="2022-04-18T00:00:00"/>
    <x v="3"/>
    <x v="4"/>
  </r>
  <r>
    <s v="FAE-22-00075"/>
    <x v="1"/>
    <n v="280000"/>
    <n v="501200"/>
    <n v="501200"/>
    <x v="1"/>
    <d v="2022-04-21T00:00:00"/>
    <x v="3"/>
    <x v="4"/>
  </r>
  <r>
    <s v="FAE-22-00076"/>
    <x v="1"/>
    <n v="140000"/>
    <n v="250600"/>
    <n v="250600"/>
    <x v="1"/>
    <d v="2022-04-23T00:00:00"/>
    <x v="3"/>
    <x v="4"/>
  </r>
  <r>
    <s v="FAE-22-00077"/>
    <x v="33"/>
    <n v="12000"/>
    <n v="45760.687919999997"/>
    <n v="15252.8"/>
    <x v="21"/>
    <d v="2022-04-18T00:00:00"/>
    <x v="3"/>
    <x v="4"/>
  </r>
  <r>
    <s v="FAE-22-00078"/>
    <x v="4"/>
    <n v="41000"/>
    <n v="138170"/>
    <n v="138170"/>
    <x v="26"/>
    <d v="2022-04-20T00:00:00"/>
    <x v="3"/>
    <x v="4"/>
  </r>
  <r>
    <s v="FAE-22-00079"/>
    <x v="4"/>
    <n v="20000"/>
    <n v="65300"/>
    <n v="65300"/>
    <x v="12"/>
    <d v="2022-05-09T00:00:00"/>
    <x v="3"/>
    <x v="5"/>
  </r>
  <r>
    <s v="FAE-22-00080"/>
    <x v="6"/>
    <n v="42350"/>
    <n v="97872.5"/>
    <n v="97872.5"/>
    <x v="11"/>
    <d v="2022-04-14T00:00:00"/>
    <x v="3"/>
    <x v="4"/>
  </r>
  <r>
    <s v="FAE-22-00081"/>
    <x v="80"/>
    <n v="12750"/>
    <n v="66456.520499999999"/>
    <n v="22290"/>
    <x v="10"/>
    <d v="2022-04-16T00:00:00"/>
    <x v="3"/>
    <x v="4"/>
  </r>
  <r>
    <s v="FAE-22-00082"/>
    <x v="0"/>
    <n v="112000"/>
    <n v="217280"/>
    <n v="217280"/>
    <x v="14"/>
    <d v="2022-04-21T00:00:00"/>
    <x v="3"/>
    <x v="4"/>
  </r>
  <r>
    <s v="FAE-22-00083"/>
    <x v="81"/>
    <n v="21600"/>
    <n v="74940.508799999996"/>
    <n v="24516"/>
    <x v="56"/>
    <d v="2022-05-07T00:00:00"/>
    <x v="3"/>
    <x v="5"/>
  </r>
  <r>
    <s v="FAE-22-00084"/>
    <x v="28"/>
    <n v="18924"/>
    <n v="66393.605015999987"/>
    <n v="20437.919999999998"/>
    <x v="24"/>
    <d v="2022-04-25T00:00:00"/>
    <x v="3"/>
    <x v="4"/>
  </r>
  <r>
    <s v="FAE-22-00085"/>
    <x v="7"/>
    <n v="27336"/>
    <n v="95347.671281999996"/>
    <n v="29350.84"/>
    <x v="7"/>
    <d v="2022-04-25T00:00:00"/>
    <x v="3"/>
    <x v="4"/>
  </r>
  <r>
    <s v="FAE-22-00086"/>
    <x v="7"/>
    <n v="27336"/>
    <n v="95318.43433199999"/>
    <n v="29341.84"/>
    <x v="7"/>
    <d v="2022-04-25T00:00:00"/>
    <x v="3"/>
    <x v="4"/>
  </r>
  <r>
    <s v="FAE-22-00087"/>
    <x v="7"/>
    <n v="27336"/>
    <n v="95298.943031999996"/>
    <n v="29335.84"/>
    <x v="7"/>
    <d v="2022-04-25T00:00:00"/>
    <x v="3"/>
    <x v="4"/>
  </r>
  <r>
    <s v="FAE-22-00088"/>
    <x v="4"/>
    <n v="20000"/>
    <n v="60000"/>
    <n v="60000"/>
    <x v="49"/>
    <d v="2022-04-26T00:00:00"/>
    <x v="3"/>
    <x v="4"/>
  </r>
  <r>
    <s v="FAE-22-00089"/>
    <x v="4"/>
    <n v="40000"/>
    <n v="130600"/>
    <n v="130600"/>
    <x v="49"/>
    <d v="2022-04-25T00:00:00"/>
    <x v="3"/>
    <x v="4"/>
  </r>
  <r>
    <s v="FAE-22-00090"/>
    <x v="9"/>
    <n v="39000"/>
    <n v="87930"/>
    <n v="87930"/>
    <x v="52"/>
    <d v="2022-04-29T00:00:00"/>
    <x v="3"/>
    <x v="4"/>
  </r>
  <r>
    <s v="FAE-22-00091"/>
    <x v="5"/>
    <n v="67004"/>
    <n v="207369.81479400001"/>
    <n v="64035.64"/>
    <x v="42"/>
    <d v="2022-04-29T00:00:00"/>
    <x v="3"/>
    <x v="4"/>
  </r>
  <r>
    <s v="FAE-22-00092"/>
    <x v="14"/>
    <n v="323352"/>
    <n v="934420.43715599994"/>
    <n v="309441.48"/>
    <x v="42"/>
    <d v="2022-04-27T00:00:00"/>
    <x v="3"/>
    <x v="4"/>
  </r>
  <r>
    <s v="FAE-22-00093"/>
    <x v="0"/>
    <n v="176064"/>
    <n v="333421.2"/>
    <n v="333421.2"/>
    <x v="57"/>
    <d v="2022-04-28T00:00:00"/>
    <x v="3"/>
    <x v="4"/>
  </r>
  <r>
    <s v="FAE-22-00094"/>
    <x v="65"/>
    <n v="136560"/>
    <n v="434749.54823999992"/>
    <n v="133828.79999999999"/>
    <x v="29"/>
    <d v="2022-04-29T00:00:00"/>
    <x v="3"/>
    <x v="4"/>
  </r>
  <r>
    <s v="FAE-22-00095"/>
    <x v="10"/>
    <n v="40000"/>
    <n v="139408.32999999999"/>
    <n v="45800"/>
    <x v="9"/>
    <d v="2022-04-27T00:00:00"/>
    <x v="3"/>
    <x v="4"/>
  </r>
  <r>
    <s v="FAE-22-00096"/>
    <x v="45"/>
    <n v="518400"/>
    <n v="1533749.7484799998"/>
    <n v="503884.79999999999"/>
    <x v="10"/>
    <d v="2022-04-29T00:00:00"/>
    <x v="3"/>
    <x v="4"/>
  </r>
  <r>
    <s v="FAE-22-00097"/>
    <x v="45"/>
    <n v="381600"/>
    <n v="1135695.6917999999"/>
    <n v="371106"/>
    <x v="10"/>
    <d v="2022-05-12T00:00:00"/>
    <x v="3"/>
    <x v="5"/>
  </r>
  <r>
    <s v="FAE-22-00098"/>
    <x v="4"/>
    <n v="17500"/>
    <n v="57137.5"/>
    <n v="57137.5"/>
    <x v="31"/>
    <d v="2022-04-28T00:00:00"/>
    <x v="3"/>
    <x v="4"/>
  </r>
  <r>
    <s v="FAE-22-00099"/>
    <x v="2"/>
    <n v="20480"/>
    <n v="96114.040544000003"/>
    <n v="31181.56"/>
    <x v="2"/>
    <d v="2022-05-18T00:00:00"/>
    <x v="3"/>
    <x v="5"/>
  </r>
  <r>
    <s v="FAE-22-00100"/>
    <x v="19"/>
    <n v="105120"/>
    <n v="366321.17735999997"/>
    <n v="119311.2"/>
    <x v="10"/>
    <d v="2022-05-11T00:00:00"/>
    <x v="3"/>
    <x v="5"/>
  </r>
  <r>
    <s v="FAE-22-00101"/>
    <x v="65"/>
    <n v="278400"/>
    <n v="782820.78"/>
    <n v="243600"/>
    <x v="29"/>
    <d v="2022-05-18T00:00:00"/>
    <x v="3"/>
    <x v="5"/>
  </r>
  <r>
    <s v="FAE-22-00102"/>
    <x v="7"/>
    <n v="27336"/>
    <n v="94378.707695999998"/>
    <n v="29350.720000000001"/>
    <x v="7"/>
    <d v="2022-05-19T00:00:00"/>
    <x v="3"/>
    <x v="5"/>
  </r>
  <r>
    <s v="FAE-22-00103"/>
    <x v="7"/>
    <n v="27336"/>
    <n v="94379.093561999995"/>
    <n v="29350.84"/>
    <x v="7"/>
    <d v="2022-05-19T00:00:00"/>
    <x v="3"/>
    <x v="5"/>
  </r>
  <r>
    <s v="FAE-22-00104"/>
    <x v="6"/>
    <n v="44016"/>
    <n v="124125.12"/>
    <n v="124125.12"/>
    <x v="6"/>
    <d v="2022-05-20T00:00:00"/>
    <x v="3"/>
    <x v="5"/>
  </r>
  <r>
    <s v="FAE-22-00105"/>
    <x v="0"/>
    <n v="66024"/>
    <n v="130947.6"/>
    <n v="130947.6"/>
    <x v="57"/>
    <d v="2022-05-14T00:00:00"/>
    <x v="3"/>
    <x v="5"/>
  </r>
  <r>
    <s v="FAE-22-00106"/>
    <x v="52"/>
    <n v="41400"/>
    <n v="146786.97039999999"/>
    <n v="47621"/>
    <x v="39"/>
    <d v="2022-05-18T00:00:00"/>
    <x v="3"/>
    <x v="5"/>
  </r>
  <r>
    <s v="FAE-22-00107"/>
    <x v="82"/>
    <n v="18600"/>
    <n v="59806.368699999999"/>
    <n v="18538"/>
    <x v="37"/>
    <d v="2022-05-23T00:00:00"/>
    <x v="3"/>
    <x v="5"/>
  </r>
  <r>
    <s v="FAE-22-00108"/>
    <x v="0"/>
    <n v="88032"/>
    <n v="171662.4"/>
    <n v="171662.4"/>
    <x v="57"/>
    <d v="2022-05-20T00:00:00"/>
    <x v="3"/>
    <x v="5"/>
  </r>
  <r>
    <s v="FAE-22-00109"/>
    <x v="40"/>
    <n v="188900"/>
    <n v="636040"/>
    <n v="636040"/>
    <x v="19"/>
    <d v="2022-05-26T00:00:00"/>
    <x v="3"/>
    <x v="5"/>
  </r>
  <r>
    <s v="FAE-22-00110"/>
    <x v="6"/>
    <n v="53400"/>
    <n v="145632"/>
    <n v="145632"/>
    <x v="6"/>
    <d v="2022-05-19T00:00:00"/>
    <x v="3"/>
    <x v="5"/>
  </r>
  <r>
    <s v="FAE-22-00111"/>
    <x v="19"/>
    <n v="460800"/>
    <n v="1271231.0784"/>
    <n v="412416"/>
    <x v="10"/>
    <d v="2022-05-20T00:00:00"/>
    <x v="3"/>
    <x v="5"/>
  </r>
  <r>
    <s v="FAE-22-00112"/>
    <x v="35"/>
    <n v="55700"/>
    <n v="187151.44499999998"/>
    <n v="61522.5"/>
    <x v="8"/>
    <d v="2022-05-24T00:00:00"/>
    <x v="3"/>
    <x v="5"/>
  </r>
  <r>
    <s v="FAE-22-00113"/>
    <x v="4"/>
    <n v="20000"/>
    <n v="65300"/>
    <n v="65300"/>
    <x v="12"/>
    <d v="2022-05-23T00:00:00"/>
    <x v="3"/>
    <x v="5"/>
  </r>
  <r>
    <s v="FAE-22-00114"/>
    <x v="1"/>
    <n v="420000"/>
    <n v="751800"/>
    <n v="751800"/>
    <x v="1"/>
    <s v="31/05/2022 &amp; 01/06/2022"/>
    <x v="3"/>
    <x v="2"/>
  </r>
  <r>
    <s v="FAE-22-00115"/>
    <x v="14"/>
    <n v="445344"/>
    <n v="1533695.8076800001"/>
    <n v="506504.56"/>
    <x v="42"/>
    <d v="2022-05-31T00:00:00"/>
    <x v="3"/>
    <x v="5"/>
  </r>
  <r>
    <s v="FAE-22-00116"/>
    <x v="8"/>
    <n v="84000"/>
    <n v="295000.99199999997"/>
    <n v="96976"/>
    <x v="8"/>
    <d v="2022-05-24T00:00:00"/>
    <x v="3"/>
    <x v="5"/>
  </r>
  <r>
    <s v="FAE-22-00117"/>
    <x v="6"/>
    <n v="19200"/>
    <n v="55392"/>
    <n v="55392"/>
    <x v="6"/>
    <d v="2022-05-23T00:00:00"/>
    <x v="3"/>
    <x v="5"/>
  </r>
  <r>
    <s v="FAE-22-00118"/>
    <x v="64"/>
    <n v="110040"/>
    <n v="310312.8"/>
    <n v="310312.8"/>
    <x v="28"/>
    <d v="1899-12-30T00:00:00"/>
    <x v="3"/>
    <x v="0"/>
  </r>
  <r>
    <s v="FAE-22-00119"/>
    <x v="4"/>
    <n v="20000"/>
    <n v="65300"/>
    <n v="65300"/>
    <x v="12"/>
    <d v="2022-05-30T00:00:00"/>
    <x v="3"/>
    <x v="5"/>
  </r>
  <r>
    <s v="FAE-22-00120"/>
    <x v="65"/>
    <n v="195686"/>
    <n v="618259.19500800001"/>
    <n v="190794.23999999999"/>
    <x v="29"/>
    <d v="2022-06-15T00:00:00"/>
    <x v="3"/>
    <x v="6"/>
  </r>
  <r>
    <s v="FAE-22-00121"/>
    <x v="14"/>
    <n v="445344"/>
    <n v="1546510.373048"/>
    <n v="506504.56"/>
    <x v="42"/>
    <d v="2022-06-18T00:00:00"/>
    <x v="3"/>
    <x v="6"/>
  </r>
  <r>
    <s v="FAE-22-00122"/>
    <x v="52"/>
    <n v="48000"/>
    <n v="166434.973"/>
    <n v="53990"/>
    <x v="39"/>
    <d v="2022-06-16T00:00:00"/>
    <x v="3"/>
    <x v="6"/>
  </r>
  <r>
    <s v="FAE-22-00123"/>
    <x v="1"/>
    <n v="280000"/>
    <n v="624400"/>
    <n v="624400"/>
    <x v="1"/>
    <d v="2022-06-25T00:00:00"/>
    <x v="3"/>
    <x v="6"/>
  </r>
  <r>
    <s v="FAE-22-00124"/>
    <x v="4"/>
    <n v="4400"/>
    <n v="23892"/>
    <n v="23892"/>
    <x v="18"/>
    <d v="2022-06-29T00:00:00"/>
    <x v="3"/>
    <x v="6"/>
  </r>
  <r>
    <s v="FAE-22-00125"/>
    <x v="4"/>
    <n v="3520"/>
    <n v="17952"/>
    <n v="17952"/>
    <x v="32"/>
    <d v="2022-06-15T00:00:00"/>
    <x v="3"/>
    <x v="6"/>
  </r>
  <r>
    <s v="FAE-22-00126"/>
    <x v="6"/>
    <n v="44016"/>
    <n v="124125.12"/>
    <n v="124125.12"/>
    <x v="6"/>
    <d v="2022-06-11T00:00:00"/>
    <x v="3"/>
    <x v="6"/>
  </r>
  <r>
    <s v="FAE-22-00127"/>
    <x v="6"/>
    <n v="44016"/>
    <n v="124125.12"/>
    <n v="124125.12"/>
    <x v="28"/>
    <d v="2022-06-11T00:00:00"/>
    <x v="3"/>
    <x v="6"/>
  </r>
  <r>
    <s v="FAE-22-00128"/>
    <x v="0"/>
    <n v="109800"/>
    <n v="290438"/>
    <n v="290438"/>
    <x v="14"/>
    <d v="2022-06-24T00:00:00"/>
    <x v="3"/>
    <x v="6"/>
  </r>
  <r>
    <s v="FAE-22-00129"/>
    <x v="5"/>
    <n v="67608"/>
    <n v="218902.45788000003"/>
    <n v="67816.800000000003"/>
    <x v="42"/>
    <d v="2022-06-17T00:00:00"/>
    <x v="3"/>
    <x v="6"/>
  </r>
  <r>
    <s v="FAE-22-00130"/>
    <x v="2"/>
    <n v="19900"/>
    <n v="93338.476599999995"/>
    <n v="30287"/>
    <x v="2"/>
    <d v="2022-06-15T00:00:00"/>
    <x v="3"/>
    <x v="6"/>
  </r>
  <r>
    <s v="FAE-22-00131"/>
    <x v="64"/>
    <n v="20000"/>
    <n v="56000"/>
    <n v="56000"/>
    <x v="58"/>
    <d v="2022-06-20T00:00:00"/>
    <x v="3"/>
    <x v="6"/>
  </r>
  <r>
    <s v="FAE-22-00132"/>
    <x v="25"/>
    <n v="61500"/>
    <n v="198337.5"/>
    <n v="198337.5"/>
    <x v="9"/>
    <d v="2022-06-13T00:00:00"/>
    <x v="3"/>
    <x v="6"/>
  </r>
  <r>
    <s v="FAE-22-00133"/>
    <x v="0"/>
    <n v="242088"/>
    <n v="593335.68000000005"/>
    <n v="593335.68000000005"/>
    <x v="57"/>
    <d v="2022-06-20T00:00:00"/>
    <x v="3"/>
    <x v="6"/>
  </r>
  <r>
    <s v="FAE-22-00134"/>
    <x v="19"/>
    <n v="499200"/>
    <n v="1549810.5792"/>
    <n v="504192"/>
    <x v="10"/>
    <d v="2022-06-21T00:00:00"/>
    <x v="3"/>
    <x v="6"/>
  </r>
  <r>
    <s v="FAE-22-00135"/>
    <x v="10"/>
    <n v="40000"/>
    <n v="156151.58000000002"/>
    <n v="50800"/>
    <x v="9"/>
    <d v="2022-06-25T00:00:00"/>
    <x v="3"/>
    <x v="6"/>
  </r>
  <r>
    <s v="FAE-22-00136"/>
    <x v="6"/>
    <n v="53640"/>
    <n v="146094"/>
    <n v="146094"/>
    <x v="6"/>
    <d v="2022-06-20T00:00:00"/>
    <x v="3"/>
    <x v="6"/>
  </r>
  <r>
    <s v="FAE-22-00137"/>
    <x v="6"/>
    <n v="28200"/>
    <n v="77148"/>
    <n v="77148"/>
    <x v="6"/>
    <d v="2022-06-20T00:00:00"/>
    <x v="3"/>
    <x v="6"/>
  </r>
  <r>
    <s v="FAE-22-00138"/>
    <x v="31"/>
    <n v="0"/>
    <n v="220370.62464000002"/>
    <n v="71481.600000000006"/>
    <x v="10"/>
    <d v="1899-12-30T00:00:00"/>
    <x v="3"/>
    <x v="0"/>
  </r>
  <r>
    <s v="FAE-22-00139"/>
    <x v="65"/>
    <n v="300000"/>
    <n v="855817.80900000001"/>
    <n v="264660"/>
    <x v="29"/>
    <d v="2022-06-22T00:00:00"/>
    <x v="3"/>
    <x v="6"/>
  </r>
  <r>
    <s v="FAE-22-00140"/>
    <x v="31"/>
    <n v="30912"/>
    <n v="97532.491392000011"/>
    <n v="31530.240000000002"/>
    <x v="10"/>
    <d v="2022-06-20T00:00:00"/>
    <x v="3"/>
    <x v="6"/>
  </r>
  <r>
    <s v="FAE-22-00141"/>
    <x v="33"/>
    <n v="8930"/>
    <n v="39480.549899999998"/>
    <n v="12887.4"/>
    <x v="21"/>
    <d v="2022-06-30T00:00:00"/>
    <x v="3"/>
    <x v="6"/>
  </r>
  <r>
    <s v="FAE-22-00142"/>
    <x v="0"/>
    <n v="154440"/>
    <n v="430584"/>
    <n v="430584"/>
    <x v="28"/>
    <d v="2022-07-23T00:00:00"/>
    <x v="3"/>
    <x v="7"/>
  </r>
  <r>
    <s v="FAE-22-00143"/>
    <x v="83"/>
    <n v="19815"/>
    <n v="106853.238375"/>
    <n v="34902.25"/>
    <x v="59"/>
    <d v="2022-07-07T00:00:00"/>
    <x v="3"/>
    <x v="7"/>
  </r>
  <r>
    <s v="FAE-22-00144"/>
    <x v="6"/>
    <n v="136000"/>
    <n v="350880"/>
    <n v="350880"/>
    <x v="29"/>
    <d v="2022-07-04T00:00:00"/>
    <x v="3"/>
    <x v="7"/>
  </r>
  <r>
    <s v="FAE-22-00145"/>
    <x v="1"/>
    <n v="280000"/>
    <n v="624400"/>
    <n v="624400"/>
    <x v="1"/>
    <d v="2022-07-14T00:00:00"/>
    <x v="3"/>
    <x v="7"/>
  </r>
  <r>
    <s v="FAE-22-00146"/>
    <x v="10"/>
    <n v="40000"/>
    <n v="157251.4"/>
    <n v="50800"/>
    <x v="9"/>
    <d v="2022-07-07T00:00:00"/>
    <x v="3"/>
    <x v="7"/>
  </r>
  <r>
    <s v="FAE-22-00147"/>
    <x v="69"/>
    <n v="130000"/>
    <n v="425292.36749999999"/>
    <n v="134550"/>
    <x v="60"/>
    <d v="2022-07-14T00:00:00"/>
    <x v="3"/>
    <x v="7"/>
  </r>
  <r>
    <s v="FAE-22-00148"/>
    <x v="25"/>
    <n v="41000"/>
    <n v="132225"/>
    <n v="132225"/>
    <x v="9"/>
    <d v="2022-07-20T00:00:00"/>
    <x v="3"/>
    <x v="7"/>
  </r>
  <r>
    <s v="FAE-22-00149"/>
    <x v="4"/>
    <n v="20000"/>
    <n v="64600"/>
    <n v="64600"/>
    <x v="12"/>
    <d v="2022-07-20T00:00:00"/>
    <x v="3"/>
    <x v="7"/>
  </r>
  <r>
    <s v="FAE-22-00150"/>
    <x v="4"/>
    <n v="20000"/>
    <n v="64600"/>
    <n v="64600"/>
    <x v="12"/>
    <d v="2022-07-26T00:00:00"/>
    <x v="3"/>
    <x v="7"/>
  </r>
  <r>
    <s v="FAE-22-00151"/>
    <x v="65"/>
    <n v="195686"/>
    <n v="606527.94848349993"/>
    <n v="189815.81"/>
    <x v="29"/>
    <d v="2022-08-15T00:00:00"/>
    <x v="3"/>
    <x v="8"/>
  </r>
  <r>
    <s v="FAE-22-00152"/>
    <x v="10"/>
    <n v="40000"/>
    <n v="159931.1"/>
    <n v="50800"/>
    <x v="9"/>
    <d v="2022-07-29T00:00:00"/>
    <x v="3"/>
    <x v="7"/>
  </r>
  <r>
    <s v="FAE-22-00153"/>
    <x v="6"/>
    <n v="56000"/>
    <n v="153552"/>
    <n v="153552"/>
    <x v="29"/>
    <d v="2022-08-02T00:00:00"/>
    <x v="3"/>
    <x v="8"/>
  </r>
  <r>
    <s v="FAE-22-00154"/>
    <x v="84"/>
    <n v="100003"/>
    <n v="258008.25599999999"/>
    <n v="258008.25599999999"/>
    <x v="10"/>
    <d v="2022-07-28T00:00:00"/>
    <x v="3"/>
    <x v="7"/>
  </r>
  <r>
    <s v="FAE-22-00155"/>
    <x v="65"/>
    <n v="279086"/>
    <n v="841263.49782999989"/>
    <n v="262648.61"/>
    <x v="29"/>
    <d v="2022-07-29T00:00:00"/>
    <x v="3"/>
    <x v="7"/>
  </r>
  <r>
    <s v="FAE-22-00156"/>
    <x v="8"/>
    <n v="78050"/>
    <n v="259408.45139999999"/>
    <n v="82738"/>
    <x v="57"/>
    <d v="2022-07-28T00:00:00"/>
    <x v="3"/>
    <x v="7"/>
  </r>
  <r>
    <s v="FAE-22-00157"/>
    <x v="8"/>
    <n v="141400"/>
    <n v="533216.81599999999"/>
    <n v="170684"/>
    <x v="8"/>
    <d v="2022-08-03T00:00:00"/>
    <x v="3"/>
    <x v="8"/>
  </r>
  <r>
    <s v="FAE-22-00158"/>
    <x v="1"/>
    <n v="280000"/>
    <n v="624400"/>
    <n v="624400"/>
    <x v="1"/>
    <d v="2022-08-12T00:00:00"/>
    <x v="3"/>
    <x v="8"/>
  </r>
  <r>
    <s v="FAE-22-00159"/>
    <x v="65"/>
    <n v="83520"/>
    <n v="233523.486"/>
    <n v="73080"/>
    <x v="29"/>
    <d v="2022-08-01T00:00:00"/>
    <x v="3"/>
    <x v="8"/>
  </r>
  <r>
    <s v="FAE-22-00160"/>
    <x v="85"/>
    <n v="50962.879999999997"/>
    <n v="203516.75713599997"/>
    <n v="83103.679999999993"/>
    <x v="18"/>
    <d v="2022-08-15T00:00:00"/>
    <x v="3"/>
    <x v="8"/>
  </r>
  <r>
    <s v="FAE-22-00161"/>
    <x v="9"/>
    <n v="140000"/>
    <n v="344400"/>
    <n v="344400"/>
    <x v="39"/>
    <d v="2022-08-10T00:00:00"/>
    <x v="3"/>
    <x v="8"/>
  </r>
  <r>
    <s v="FAE-22-00162"/>
    <x v="6"/>
    <n v="19200"/>
    <n v="55392"/>
    <n v="55392"/>
    <x v="6"/>
    <d v="2022-08-17T00:00:00"/>
    <x v="3"/>
    <x v="8"/>
  </r>
  <r>
    <s v="FAE-22-00163"/>
    <x v="4"/>
    <n v="20000"/>
    <n v="64600"/>
    <n v="64600"/>
    <x v="12"/>
    <d v="2022-08-15T00:00:00"/>
    <x v="3"/>
    <x v="8"/>
  </r>
  <r>
    <s v="FAE-22-00164"/>
    <x v="2"/>
    <n v="20800"/>
    <n v="105630.37568"/>
    <n v="33305.599999999999"/>
    <x v="2"/>
    <d v="2022-08-22T00:00:00"/>
    <x v="3"/>
    <x v="8"/>
  </r>
  <r>
    <s v="FAE-22-00165"/>
    <x v="6"/>
    <n v="66024"/>
    <n v="186187.68"/>
    <n v="186187.68"/>
    <x v="6"/>
    <d v="2022-08-24T00:00:00"/>
    <x v="3"/>
    <x v="8"/>
  </r>
  <r>
    <s v="FAE-22-00166"/>
    <x v="85"/>
    <n v="26236.48"/>
    <n v="113489.75285999999"/>
    <n v="46038.6"/>
    <x v="18"/>
    <d v="2022-08-26T00:00:00"/>
    <x v="3"/>
    <x v="8"/>
  </r>
  <r>
    <s v="FAE-22-00167"/>
    <x v="4"/>
    <n v="20000"/>
    <n v="64600"/>
    <n v="64600"/>
    <x v="12"/>
    <d v="2022-08-22T00:00:00"/>
    <x v="3"/>
    <x v="8"/>
  </r>
  <r>
    <s v="FAE-22-00168"/>
    <x v="4"/>
    <n v="41000"/>
    <n v="91430"/>
    <n v="91430"/>
    <x v="26"/>
    <d v="2022-08-30T00:00:00"/>
    <x v="3"/>
    <x v="8"/>
  </r>
  <r>
    <s v="FAE-22-00169"/>
    <x v="0"/>
    <n v="82040"/>
    <n v="213353.8"/>
    <n v="213353.8"/>
    <x v="14"/>
    <d v="2022-09-05T00:00:00"/>
    <x v="3"/>
    <x v="9"/>
  </r>
  <r>
    <s v="FAE-22-00170"/>
    <x v="6"/>
    <n v="53640"/>
    <n v="146094"/>
    <n v="146094"/>
    <x v="6"/>
    <d v="2022-08-31T00:00:00"/>
    <x v="3"/>
    <x v="8"/>
  </r>
  <r>
    <s v="FAE-22-00171"/>
    <x v="26"/>
    <n v="12000"/>
    <n v="39000"/>
    <n v="39000"/>
    <x v="61"/>
    <d v="2022-09-12T00:00:00"/>
    <x v="3"/>
    <x v="9"/>
  </r>
  <r>
    <s v="FAE-22-00172"/>
    <x v="35"/>
    <n v="40536"/>
    <n v="166060.65090000001"/>
    <n v="52036.24"/>
    <x v="8"/>
    <d v="2022-08-27T00:00:00"/>
    <x v="3"/>
    <x v="8"/>
  </r>
  <r>
    <s v="FAE-22-00173"/>
    <x v="9"/>
    <n v="140000"/>
    <n v="344400"/>
    <n v="344400"/>
    <x v="39"/>
    <d v="2022-08-29T00:00:00"/>
    <x v="3"/>
    <x v="8"/>
  </r>
  <r>
    <s v="FAE-22-00174"/>
    <x v="9"/>
    <n v="20750"/>
    <n v="57788.75"/>
    <n v="57788.75"/>
    <x v="14"/>
    <d v="2022-09-30T00:00:00"/>
    <x v="3"/>
    <x v="9"/>
  </r>
  <r>
    <s v="FAE-22-00175"/>
    <x v="84"/>
    <n v="120067"/>
    <n v="288161.28000000003"/>
    <n v="288161.28000000003"/>
    <x v="10"/>
    <d v="2022-10-17T00:00:00"/>
    <x v="3"/>
    <x v="10"/>
  </r>
  <r>
    <s v="FAE-22-00176"/>
    <x v="19"/>
    <n v="27000"/>
    <n v="128517.65775"/>
    <n v="40185"/>
    <x v="10"/>
    <d v="2022-08-30T00:00:00"/>
    <x v="3"/>
    <x v="8"/>
  </r>
  <r>
    <s v="FAE-22-00177"/>
    <x v="4"/>
    <n v="61500"/>
    <n v="195365"/>
    <n v="195365"/>
    <x v="49"/>
    <d v="2022-09-19T00:00:00"/>
    <x v="3"/>
    <x v="9"/>
  </r>
  <r>
    <s v="FAE-22-00178"/>
    <x v="6"/>
    <n v="54840"/>
    <n v="149742"/>
    <n v="149742"/>
    <x v="6"/>
    <d v="2022-09-12T00:00:00"/>
    <x v="3"/>
    <x v="9"/>
  </r>
  <r>
    <s v="FAE-22-00179"/>
    <x v="4"/>
    <n v="20000"/>
    <n v="64600"/>
    <n v="64600"/>
    <x v="12"/>
    <d v="2022-09-14T00:00:00"/>
    <x v="3"/>
    <x v="9"/>
  </r>
  <r>
    <s v="FAE-22-00180"/>
    <x v="10"/>
    <n v="20500"/>
    <n v="71773.257249999995"/>
    <n v="22345"/>
    <x v="9"/>
    <d v="2022-09-19T00:00:00"/>
    <x v="3"/>
    <x v="9"/>
  </r>
  <r>
    <s v="FAE-22-00181"/>
    <x v="0"/>
    <n v="352128"/>
    <n v="879219.6"/>
    <n v="879219.6"/>
    <x v="57"/>
    <d v="2022-09-23T00:00:00"/>
    <x v="3"/>
    <x v="9"/>
  </r>
  <r>
    <s v="FAE-22-00182"/>
    <x v="0"/>
    <n v="57600"/>
    <n v="161280"/>
    <n v="161280"/>
    <x v="6"/>
    <d v="2022-09-20T00:00:00"/>
    <x v="3"/>
    <x v="9"/>
  </r>
  <r>
    <s v="FAE-22-00183"/>
    <x v="84"/>
    <n v="150000"/>
    <n v="393000"/>
    <n v="393000"/>
    <x v="10"/>
    <d v="2022-09-30T00:00:00"/>
    <x v="3"/>
    <x v="9"/>
  </r>
  <r>
    <s v="FAE-22-00184"/>
    <x v="10"/>
    <n v="20500"/>
    <n v="65069.321624999997"/>
    <n v="20192.5"/>
    <x v="9"/>
    <d v="2022-09-23T00:00:00"/>
    <x v="3"/>
    <x v="9"/>
  </r>
  <r>
    <s v="FAE-22-00185"/>
    <x v="4"/>
    <n v="20000"/>
    <n v="64600"/>
    <n v="64600"/>
    <x v="12"/>
    <d v="2022-09-28T00:00:00"/>
    <x v="3"/>
    <x v="9"/>
  </r>
  <r>
    <s v="FAE-22-00186"/>
    <x v="84"/>
    <n v="27960"/>
    <n v="76890"/>
    <n v="76890"/>
    <x v="6"/>
    <d v="2022-09-29T00:00:00"/>
    <x v="3"/>
    <x v="9"/>
  </r>
  <r>
    <s v="FAE-22-00187"/>
    <x v="19"/>
    <n v="302400"/>
    <n v="895093.41599999997"/>
    <n v="272160"/>
    <x v="10"/>
    <d v="2022-09-30T00:00:00"/>
    <x v="3"/>
    <x v="9"/>
  </r>
  <r>
    <s v="FAE-22-00188"/>
    <x v="15"/>
    <n v="108000"/>
    <n v="251789.39099999997"/>
    <n v="79380"/>
    <x v="1"/>
    <d v="2022-09-28T00:00:00"/>
    <x v="3"/>
    <x v="9"/>
  </r>
  <r>
    <s v="FAE-22-00189"/>
    <x v="15"/>
    <n v="108000"/>
    <n v="250963.83900000001"/>
    <n v="79380"/>
    <x v="1"/>
    <d v="2022-09-29T00:00:00"/>
    <x v="3"/>
    <x v="9"/>
  </r>
  <r>
    <s v="FAE-22-00190"/>
    <x v="15"/>
    <n v="108000"/>
    <n v="251682.228"/>
    <n v="79380"/>
    <x v="1"/>
    <d v="2022-09-30T00:00:00"/>
    <x v="3"/>
    <x v="9"/>
  </r>
  <r>
    <s v="FAE-22-00191"/>
    <x v="40"/>
    <n v="55987"/>
    <n v="170760.95999999999"/>
    <n v="170760.95999999999"/>
    <x v="19"/>
    <d v="2022-10-04T00:00:00"/>
    <x v="3"/>
    <x v="10"/>
  </r>
  <r>
    <s v="FAE-22-00192"/>
    <x v="86"/>
    <n v="20724"/>
    <n v="69248.600000000006"/>
    <n v="69248.600000000006"/>
    <x v="24"/>
    <d v="2022-11-14T00:00:00"/>
    <x v="3"/>
    <x v="11"/>
  </r>
  <r>
    <s v="FAE-22-00193"/>
    <x v="87"/>
    <n v="35004"/>
    <n v="110738.19934799999"/>
    <n v="34303.919999999998"/>
    <x v="10"/>
    <d v="2022-10-05T00:00:00"/>
    <x v="3"/>
    <x v="10"/>
  </r>
  <r>
    <s v="FAE-22-00194"/>
    <x v="83"/>
    <n v="63360"/>
    <n v="218609.67256000001"/>
    <n v="66857.2"/>
    <x v="59"/>
    <d v="2022-10-13T00:00:00"/>
    <x v="3"/>
    <x v="10"/>
  </r>
  <r>
    <s v="FAE-22-00195"/>
    <x v="0"/>
    <n v="308112"/>
    <n v="708657.6"/>
    <n v="708657.6"/>
    <x v="57"/>
    <d v="2022-10-13T00:00:00"/>
    <x v="3"/>
    <x v="10"/>
  </r>
  <r>
    <s v="FAE-22-00196"/>
    <x v="0"/>
    <n v="174840"/>
    <n v="464622"/>
    <n v="464622"/>
    <x v="28"/>
    <d v="2022-11-02T00:00:00"/>
    <x v="3"/>
    <x v="11"/>
  </r>
  <r>
    <s v="FAE-22-00197"/>
    <x v="9"/>
    <n v="19200"/>
    <n v="51840"/>
    <n v="51840"/>
    <x v="52"/>
    <d v="2022-10-19T00:00:00"/>
    <x v="3"/>
    <x v="10"/>
  </r>
  <r>
    <s v="FAE-22-00198"/>
    <x v="6"/>
    <n v="21600"/>
    <n v="57672"/>
    <n v="57672"/>
    <x v="11"/>
    <d v="2022-10-17T00:00:00"/>
    <x v="3"/>
    <x v="10"/>
  </r>
  <r>
    <s v="FAE-22-00199"/>
    <x v="10"/>
    <n v="20150"/>
    <n v="62357.983349999995"/>
    <n v="19122.349999999999"/>
    <x v="9"/>
    <d v="2022-10-19T00:00:00"/>
    <x v="3"/>
    <x v="10"/>
  </r>
  <r>
    <s v="FAE-22-00200"/>
    <x v="33"/>
    <n v="9440"/>
    <n v="42005.331620000004"/>
    <n v="12882.7"/>
    <x v="21"/>
    <d v="2022-10-25T00:00:00"/>
    <x v="3"/>
    <x v="10"/>
  </r>
  <r>
    <s v="FAE-22-00201"/>
    <x v="40"/>
    <n v="38400"/>
    <n v="129600"/>
    <n v="129600"/>
    <x v="19"/>
    <d v="2022-10-24T00:00:00"/>
    <x v="3"/>
    <x v="10"/>
  </r>
  <r>
    <s v="FAE-22-00202"/>
    <x v="6"/>
    <n v="84600"/>
    <n v="224808"/>
    <n v="224808"/>
    <x v="6"/>
    <d v="2022-10-24T00:00:00"/>
    <x v="3"/>
    <x v="10"/>
  </r>
  <r>
    <s v="FAE-22-00203"/>
    <x v="0"/>
    <n v="90024"/>
    <n v="236727.6"/>
    <n v="236727.6"/>
    <x v="28"/>
    <d v="2022-10-29T00:00:00"/>
    <x v="3"/>
    <x v="10"/>
  </r>
  <r>
    <s v="FAE-22-00204"/>
    <x v="6"/>
    <n v="54000"/>
    <n v="150120"/>
    <n v="150120"/>
    <x v="33"/>
    <d v="2022-10-20T00:00:00"/>
    <x v="3"/>
    <x v="10"/>
  </r>
  <r>
    <s v="FAE-22-00205"/>
    <x v="9"/>
    <n v="26000"/>
    <n v="61620"/>
    <n v="61620"/>
    <x v="56"/>
    <d v="2022-10-19T00:00:00"/>
    <x v="3"/>
    <x v="10"/>
  </r>
  <r>
    <s v="FAE-22-00206"/>
    <x v="25"/>
    <n v="61500"/>
    <n v="186345"/>
    <n v="186345"/>
    <x v="9"/>
    <d v="2022-11-04T00:00:00"/>
    <x v="3"/>
    <x v="11"/>
  </r>
  <r>
    <s v="FAE-22-00207"/>
    <x v="10"/>
    <n v="20150"/>
    <n v="57229.274374999994"/>
    <n v="17631.25"/>
    <x v="9"/>
    <d v="2022-10-20T00:00:00"/>
    <x v="3"/>
    <x v="10"/>
  </r>
  <r>
    <s v="FAE-22-00208"/>
    <x v="0"/>
    <n v="330120"/>
    <n v="754874.4"/>
    <n v="754874.4"/>
    <x v="57"/>
    <d v="2022-10-28T00:00:00"/>
    <x v="3"/>
    <x v="10"/>
  </r>
  <r>
    <s v="FAE-22-00209"/>
    <x v="4"/>
    <n v="41000"/>
    <n v="125050"/>
    <n v="125050"/>
    <x v="26"/>
    <d v="2022-10-27T00:00:00"/>
    <x v="3"/>
    <x v="10"/>
  </r>
  <r>
    <s v="FAE-22-00210"/>
    <x v="6"/>
    <n v="19200"/>
    <n v="51840"/>
    <n v="51840"/>
    <x v="6"/>
    <d v="2022-10-31T00:00:00"/>
    <x v="3"/>
    <x v="10"/>
  </r>
  <r>
    <s v="FAE-22-00211"/>
    <x v="9"/>
    <n v="76800"/>
    <n v="206592"/>
    <n v="206592"/>
    <x v="8"/>
    <d v="2022-10-31T00:00:00"/>
    <x v="3"/>
    <x v="10"/>
  </r>
  <r>
    <s v="FAE-22-00212"/>
    <x v="71"/>
    <n v="24240"/>
    <n v="62539.199999999997"/>
    <n v="62539.199999999997"/>
    <x v="56"/>
    <d v="2022-11-02T00:00:00"/>
    <x v="3"/>
    <x v="11"/>
  </r>
  <r>
    <s v="FAE-22-00213"/>
    <x v="84"/>
    <n v="54000"/>
    <n v="133650"/>
    <n v="133650"/>
    <x v="62"/>
    <d v="2022-11-16T00:00:00"/>
    <x v="3"/>
    <x v="11"/>
  </r>
  <r>
    <s v="FAE-22-00214"/>
    <x v="14"/>
    <n v="252120"/>
    <n v="702699.65606399998"/>
    <n v="222485.96"/>
    <x v="42"/>
    <d v="2022-11-17T00:00:00"/>
    <x v="3"/>
    <x v="11"/>
  </r>
  <r>
    <s v="FAE-22-00215"/>
    <x v="6"/>
    <n v="43200"/>
    <n v="115344"/>
    <n v="115344"/>
    <x v="29"/>
    <d v="2022-11-10T00:00:00"/>
    <x v="3"/>
    <x v="11"/>
  </r>
  <r>
    <s v="FAE-22-00216"/>
    <x v="84"/>
    <n v="210000"/>
    <n v="519750"/>
    <n v="519750"/>
    <x v="10"/>
    <d v="2022-11-11T00:00:00"/>
    <x v="3"/>
    <x v="11"/>
  </r>
  <r>
    <s v="FAE-22-00217"/>
    <x v="5"/>
    <n v="42000"/>
    <n v="137681.28"/>
    <n v="42400"/>
    <x v="42"/>
    <d v="2022-11-17T00:00:00"/>
    <x v="3"/>
    <x v="11"/>
  </r>
  <r>
    <s v="FAE-22-00218"/>
    <x v="10"/>
    <n v="26000"/>
    <n v="80309.118499999997"/>
    <n v="25610"/>
    <x v="9"/>
    <d v="2022-11-17T00:00:00"/>
    <x v="3"/>
    <x v="11"/>
  </r>
  <r>
    <s v="FAE-22-00219"/>
    <x v="10"/>
    <n v="20150"/>
    <n v="56325.672812500001"/>
    <n v="17631.25"/>
    <x v="9"/>
    <d v="2022-11-14T00:00:00"/>
    <x v="3"/>
    <x v="11"/>
  </r>
  <r>
    <s v="FAE-22-00220"/>
    <x v="7"/>
    <n v="27336"/>
    <n v="99876.338495999997"/>
    <n v="30757.68"/>
    <x v="63"/>
    <d v="2022-11-18T00:00:00"/>
    <x v="3"/>
    <x v="11"/>
  </r>
  <r>
    <s v="FAE-22-00221"/>
    <x v="7"/>
    <n v="27336"/>
    <n v="99380.504268000004"/>
    <n v="30736.080000000002"/>
    <x v="7"/>
    <d v="2022-11-24T00:00:00"/>
    <x v="3"/>
    <x v="11"/>
  </r>
  <r>
    <s v="FAE-22-00222"/>
    <x v="4"/>
    <n v="20000"/>
    <n v="60000"/>
    <n v="60000"/>
    <x v="12"/>
    <d v="2022-11-21T00:00:00"/>
    <x v="3"/>
    <x v="11"/>
  </r>
  <r>
    <s v="FAE-22-00223"/>
    <x v="9"/>
    <n v="27300"/>
    <n v="71394"/>
    <n v="71394"/>
    <x v="52"/>
    <d v="2022-11-23T00:00:00"/>
    <x v="3"/>
    <x v="11"/>
  </r>
  <r>
    <s v="FAE-22-00224"/>
    <x v="35"/>
    <n v="25680"/>
    <n v="76270.230947999997"/>
    <n v="24466.76"/>
    <x v="60"/>
    <d v="2022-11-25T00:00:00"/>
    <x v="3"/>
    <x v="11"/>
  </r>
  <r>
    <s v="FAE-22-00225"/>
    <x v="85"/>
    <n v="72640"/>
    <n v="303555.67718399997"/>
    <n v="129326.72"/>
    <x v="32"/>
    <d v="2022-11-23T00:00:00"/>
    <x v="3"/>
    <x v="11"/>
  </r>
  <r>
    <s v="FAE-22-00226"/>
    <x v="84"/>
    <n v="200012.79999999999"/>
    <n v="459529.55200000003"/>
    <n v="459529.55200000003"/>
    <x v="10"/>
    <d v="2022-12-09T00:00:00"/>
    <x v="3"/>
    <x v="12"/>
  </r>
  <r>
    <s v="FAE-22-00227"/>
    <x v="63"/>
    <n v="15728"/>
    <n v="53740.800000000003"/>
    <n v="53740.800000000003"/>
    <x v="24"/>
    <d v="2022-11-24T00:00:00"/>
    <x v="3"/>
    <x v="11"/>
  </r>
  <r>
    <s v="FAE-22-00228"/>
    <x v="83"/>
    <n v="60704"/>
    <n v="179442.868308"/>
    <n v="57546.94"/>
    <x v="59"/>
    <d v="2022-12-05T00:00:00"/>
    <x v="3"/>
    <x v="12"/>
  </r>
  <r>
    <s v="FAE-22-00229"/>
    <x v="19"/>
    <n v="350800"/>
    <n v="1018241.1066000001"/>
    <n v="326642"/>
    <x v="10"/>
    <d v="2022-11-28T00:00:00"/>
    <x v="3"/>
    <x v="11"/>
  </r>
  <r>
    <s v="FAE-22-00230"/>
    <x v="19"/>
    <n v="54000"/>
    <n v="241543.99050000001"/>
    <n v="77485"/>
    <x v="10"/>
    <d v="2022-11-29T00:00:00"/>
    <x v="3"/>
    <x v="11"/>
  </r>
  <r>
    <s v="FAE-22-00231"/>
    <x v="55"/>
    <n v="27500"/>
    <n v="146229.98749999999"/>
    <n v="46625"/>
    <x v="3"/>
    <d v="2022-11-25T00:00:00"/>
    <x v="3"/>
    <x v="11"/>
  </r>
  <r>
    <s v="FAE-22-00232"/>
    <x v="59"/>
    <n v="18000"/>
    <n v="81655.56"/>
    <n v="25200"/>
    <x v="24"/>
    <d v="2022-12-01T00:00:00"/>
    <x v="3"/>
    <x v="12"/>
  </r>
  <r>
    <s v="FAE-22-00233"/>
    <x v="15"/>
    <n v="112000"/>
    <n v="256709.04"/>
    <n v="78400"/>
    <x v="1"/>
    <d v="2022-12-28T00:00:00"/>
    <x v="3"/>
    <x v="12"/>
  </r>
  <r>
    <s v="FAE-22-00234"/>
    <x v="10"/>
    <n v="20150"/>
    <n v="61810.855437500002"/>
    <n v="19847.75"/>
    <x v="9"/>
    <d v="2022-11-29T00:00:00"/>
    <x v="3"/>
    <x v="11"/>
  </r>
  <r>
    <s v="FAE-22-00235"/>
    <x v="88"/>
    <n v="38400"/>
    <n v="97920"/>
    <n v="97920"/>
    <x v="8"/>
    <d v="2022-12-14T00:00:00"/>
    <x v="3"/>
    <x v="12"/>
  </r>
  <r>
    <s v="FAE-22-00236"/>
    <x v="6"/>
    <n v="20750"/>
    <n v="54987.5"/>
    <n v="54987.5"/>
    <x v="64"/>
    <d v="2022-12-07T00:00:00"/>
    <x v="3"/>
    <x v="12"/>
  </r>
  <r>
    <s v="FAE-22-00237"/>
    <x v="84"/>
    <n v="136915"/>
    <n v="295736.83199999999"/>
    <n v="295736.83199999999"/>
    <x v="10"/>
    <d v="2022-12-12T00:00:00"/>
    <x v="3"/>
    <x v="12"/>
  </r>
  <r>
    <s v="FAE-22-00238"/>
    <x v="9"/>
    <n v="96000"/>
    <n v="254400"/>
    <n v="254400"/>
    <x v="8"/>
    <d v="2022-12-20T00:00:00"/>
    <x v="3"/>
    <x v="12"/>
  </r>
  <r>
    <s v="FAE-22-00239"/>
    <x v="10"/>
    <n v="20150"/>
    <n v="54517.588124999995"/>
    <n v="17631.25"/>
    <x v="9"/>
    <d v="2022-12-15T00:00:00"/>
    <x v="3"/>
    <x v="12"/>
  </r>
  <r>
    <s v="FAE-22-00240"/>
    <x v="84"/>
    <n v="300000"/>
    <n v="753000"/>
    <n v="753000"/>
    <x v="10"/>
    <d v="2022-12-17T00:00:00"/>
    <x v="3"/>
    <x v="12"/>
  </r>
  <r>
    <s v="FAE-22-00241"/>
    <x v="10"/>
    <n v="20150"/>
    <n v="61001.067237499999"/>
    <n v="19847.75"/>
    <x v="9"/>
    <d v="2022-12-16T00:00:00"/>
    <x v="3"/>
    <x v="12"/>
  </r>
  <r>
    <s v="FAE-22-00242"/>
    <x v="84"/>
    <n v="252000"/>
    <n v="560820"/>
    <n v="560820"/>
    <x v="10"/>
    <d v="2022-12-22T00:00:00"/>
    <x v="3"/>
    <x v="12"/>
  </r>
  <r>
    <s v="FAE-22-00243"/>
    <x v="4"/>
    <n v="20000"/>
    <n v="60000"/>
    <n v="60000"/>
    <x v="12"/>
    <d v="2022-12-19T00:00:00"/>
    <x v="3"/>
    <x v="12"/>
  </r>
  <r>
    <s v="FAE-22-00244"/>
    <x v="15"/>
    <n v="112000"/>
    <n v="256665.92"/>
    <n v="78400"/>
    <x v="1"/>
    <d v="2022-12-27T00:00:00"/>
    <x v="3"/>
    <x v="12"/>
  </r>
  <r>
    <s v="FAE-22-00245"/>
    <x v="7"/>
    <n v="27828"/>
    <n v="102229.598016"/>
    <n v="31261.439999999999"/>
    <x v="7"/>
    <d v="2022-12-22T00:00:00"/>
    <x v="3"/>
    <x v="12"/>
  </r>
  <r>
    <s v="FAE-22-00246"/>
    <x v="7"/>
    <n v="21600"/>
    <n v="82564.747199999998"/>
    <n v="25248"/>
    <x v="7"/>
    <d v="2022-12-22T00:00:00"/>
    <x v="3"/>
    <x v="12"/>
  </r>
  <r>
    <s v="FAE-22-00247"/>
    <x v="33"/>
    <n v="21540"/>
    <n v="79430.36559999999"/>
    <n v="25769"/>
    <x v="21"/>
    <d v="2022-12-27T00:00:00"/>
    <x v="3"/>
    <x v="12"/>
  </r>
  <r>
    <s v="FAE-22-00248"/>
    <x v="15"/>
    <n v="280000"/>
    <n v="0"/>
    <n v="207950"/>
    <x v="1"/>
    <d v="1899-12-30T00:00:00"/>
    <x v="3"/>
    <x v="0"/>
  </r>
  <r>
    <s v="FAE-22-00249"/>
    <x v="15"/>
    <n v="112000"/>
    <n v="256665.92"/>
    <n v="78400"/>
    <x v="65"/>
    <d v="2022-12-28T00:00:00"/>
    <x v="3"/>
    <x v="12"/>
  </r>
  <r>
    <s v="FAE-22-00250"/>
    <x v="6"/>
    <n v="22008"/>
    <n v="56780.639999999999"/>
    <n v="56780.639999999999"/>
    <x v="6"/>
    <d v="2022-12-26T00:00:00"/>
    <x v="3"/>
    <x v="12"/>
  </r>
  <r>
    <s v="FAE-22-00251"/>
    <x v="7"/>
    <n v="11016"/>
    <n v="43561.301167999998"/>
    <n v="13295.68"/>
    <x v="7"/>
    <d v="2022-12-21T00:00:00"/>
    <x v="3"/>
    <x v="12"/>
  </r>
  <r>
    <s v="FAE-22-00252"/>
    <x v="80"/>
    <n v="25500"/>
    <n v="144815.56200000001"/>
    <n v="47070"/>
    <x v="10"/>
    <d v="2022-12-24T00:00:00"/>
    <x v="3"/>
    <x v="12"/>
  </r>
  <r>
    <s v="FAE-22-00253"/>
    <x v="80"/>
    <n v="90000"/>
    <n v="248287.31999999998"/>
    <n v="80550"/>
    <x v="10"/>
    <d v="2022-12-28T00:00:00"/>
    <x v="3"/>
    <x v="12"/>
  </r>
  <r>
    <s v="FAE-22-00254"/>
    <x v="87"/>
    <n v="122400"/>
    <n v="331510.60800000001"/>
    <n v="107712"/>
    <x v="10"/>
    <d v="2022-12-30T00:00:00"/>
    <x v="3"/>
    <x v="12"/>
  </r>
  <r>
    <s v="FAE-22-00255"/>
    <x v="79"/>
    <n v="165600"/>
    <n v="380880"/>
    <n v="380880"/>
    <x v="57"/>
    <d v="2022-12-24T00:00:00"/>
    <x v="3"/>
    <x v="12"/>
  </r>
  <r>
    <s v="FAE-22-00256"/>
    <x v="6"/>
    <n v="19200"/>
    <n v="51840"/>
    <n v="51840"/>
    <x v="6"/>
    <d v="2022-12-26T00:00:00"/>
    <x v="3"/>
    <x v="12"/>
  </r>
  <r>
    <s v="FAE-22-00257"/>
    <x v="86"/>
    <n v="96848"/>
    <n v="313919.2"/>
    <n v="313919.2"/>
    <x v="24"/>
    <d v="2022-12-24T00:00:00"/>
    <x v="3"/>
    <x v="12"/>
  </r>
  <r>
    <s v="FAE-22-00258"/>
    <x v="85"/>
    <n v="16272"/>
    <n v="0"/>
    <n v="35971.22"/>
    <x v="18"/>
    <d v="1899-12-30T00:00:00"/>
    <x v="3"/>
    <x v="0"/>
  </r>
  <r>
    <s v="FAE-22-00259"/>
    <x v="49"/>
    <n v="53536"/>
    <n v="220110.59808"/>
    <n v="71455.199999999997"/>
    <x v="18"/>
    <d v="2022-12-30T00:00:00"/>
    <x v="3"/>
    <x v="12"/>
  </r>
  <r>
    <s v="FAE-22-00260"/>
    <x v="14"/>
    <n v="274572"/>
    <n v="702315.95823999995"/>
    <n v="228191.35999999999"/>
    <x v="42"/>
    <d v="2022-12-29T00:00:00"/>
    <x v="3"/>
    <x v="12"/>
  </r>
  <r>
    <s v="FAE-23-00001"/>
    <x v="0"/>
    <n v="83400"/>
    <n v="215778"/>
    <n v="215778"/>
    <x v="28"/>
    <d v="2023-01-08T00:00:00"/>
    <x v="4"/>
    <x v="0"/>
  </r>
  <r>
    <s v="FAE-23-00002"/>
    <x v="85"/>
    <n v="20503.28"/>
    <n v="82285.964311000003"/>
    <n v="35971.22"/>
    <x v="18"/>
    <d v="2023-01-09T00:00:00"/>
    <x v="4"/>
    <x v="0"/>
  </r>
  <r>
    <s v="FAE-23-00003"/>
    <x v="15"/>
    <n v="280000"/>
    <n v="679289.47"/>
    <n v="207950"/>
    <x v="1"/>
    <d v="2023-01-11T00:00:00"/>
    <x v="4"/>
    <x v="0"/>
  </r>
  <r>
    <s v="FAE-23-00004"/>
    <x v="71"/>
    <n v="26400"/>
    <n v="65352"/>
    <n v="65352"/>
    <x v="56"/>
    <d v="2023-01-20T00:00:00"/>
    <x v="4"/>
    <x v="0"/>
  </r>
  <r>
    <s v="FAE-23-00005"/>
    <x v="79"/>
    <n v="110400"/>
    <n v="253920"/>
    <n v="253920"/>
    <x v="57"/>
    <d v="2023-01-17T00:00:00"/>
    <x v="4"/>
    <x v="0"/>
  </r>
  <r>
    <s v="FAE-23-00006"/>
    <x v="7"/>
    <n v="21600"/>
    <n v="83290.627200000003"/>
    <n v="25248"/>
    <x v="7"/>
    <d v="2023-01-16T00:00:00"/>
    <x v="4"/>
    <x v="0"/>
  </r>
  <r>
    <s v="FAE-23-00007"/>
    <x v="89"/>
    <n v="84020"/>
    <n v="183742.07928999999"/>
    <n v="60523.1"/>
    <x v="37"/>
    <d v="2023-01-25T00:00:00"/>
    <x v="4"/>
    <x v="0"/>
  </r>
  <r>
    <s v="FAE-23-00008"/>
    <x v="81"/>
    <n v="21600"/>
    <n v="57007.886400000003"/>
    <n v="18576"/>
    <x v="56"/>
    <d v="2023-02-10T00:00:00"/>
    <x v="4"/>
    <x v="1"/>
  </r>
  <r>
    <s v="FAE-23-00009"/>
    <x v="6"/>
    <n v="50000"/>
    <n v="116500"/>
    <n v="116500"/>
    <x v="29"/>
    <d v="2023-01-24T00:00:00"/>
    <x v="4"/>
    <x v="0"/>
  </r>
  <r>
    <s v="FAE-23-00010"/>
    <x v="6"/>
    <n v="21600"/>
    <n v="56592"/>
    <n v="56592"/>
    <x v="28"/>
    <d v="2023-01-25T00:00:00"/>
    <x v="4"/>
    <x v="0"/>
  </r>
  <r>
    <s v="FAE-23-00011"/>
    <x v="6"/>
    <n v="22008"/>
    <n v="57220.800000000003"/>
    <n v="57220.800000000003"/>
    <x v="28"/>
    <d v="2023-01-25T00:00:00"/>
    <x v="4"/>
    <x v="0"/>
  </r>
  <r>
    <s v="FAE-23-00012"/>
    <x v="7"/>
    <n v="27756"/>
    <n v="102809.43529199999"/>
    <n v="31145.88"/>
    <x v="7"/>
    <d v="2023-01-26T00:00:00"/>
    <x v="4"/>
    <x v="0"/>
  </r>
  <r>
    <s v="FAE-23-00013"/>
    <x v="6"/>
    <n v="43200"/>
    <n v="115344"/>
    <n v="115344"/>
    <x v="29"/>
    <d v="2023-01-25T00:00:00"/>
    <x v="4"/>
    <x v="0"/>
  </r>
  <r>
    <s v="FAE-23-00014"/>
    <x v="15"/>
    <n v="112000"/>
    <n v="244191.024"/>
    <n v="73920"/>
    <x v="1"/>
    <d v="2023-01-30T00:00:00"/>
    <x v="4"/>
    <x v="0"/>
  </r>
  <r>
    <s v="FAE-23-00015"/>
    <x v="84"/>
    <n v="322329.59999999998"/>
    <n v="638991.35999999999"/>
    <n v="638991.35999999999"/>
    <x v="10"/>
    <d v="2023-02-17T00:00:00"/>
    <x v="4"/>
    <x v="1"/>
  </r>
  <r>
    <s v="FAE-23-00016"/>
    <x v="4"/>
    <n v="23160"/>
    <n v="71796"/>
    <n v="71796"/>
    <x v="66"/>
    <d v="2023-01-30T00:00:00"/>
    <x v="4"/>
    <x v="0"/>
  </r>
  <r>
    <s v="FAE-23-00017"/>
    <x v="0"/>
    <n v="56000"/>
    <n v="126280"/>
    <n v="126280"/>
    <x v="14"/>
    <d v="2023-01-27T00:00:00"/>
    <x v="4"/>
    <x v="0"/>
  </r>
  <r>
    <s v="FAE-23-00018"/>
    <x v="9"/>
    <n v="79760"/>
    <n v="190546.8"/>
    <n v="190546.8"/>
    <x v="1"/>
    <d v="2023-01-31T00:00:00"/>
    <x v="4"/>
    <x v="0"/>
  </r>
  <r>
    <s v="FAE-23-00019"/>
    <x v="84"/>
    <n v="38400"/>
    <n v="88320"/>
    <n v="88320"/>
    <x v="6"/>
    <d v="2023-02-08T00:00:00"/>
    <x v="4"/>
    <x v="1"/>
  </r>
  <r>
    <s v="FAE-23-00020"/>
    <x v="84"/>
    <n v="100003"/>
    <n v="226007.23199999999"/>
    <n v="226007.23199999999"/>
    <x v="10"/>
    <d v="2023-03-31T00:00:00"/>
    <x v="4"/>
    <x v="3"/>
  </r>
  <r>
    <s v="FAE-23-00021"/>
    <x v="4"/>
    <n v="3178"/>
    <n v="10169.6"/>
    <n v="10169.6"/>
    <x v="32"/>
    <d v="2023-02-20T00:00:00"/>
    <x v="4"/>
    <x v="1"/>
  </r>
  <r>
    <s v="FAE-23-00022"/>
    <x v="40"/>
    <n v="38400"/>
    <n v="126600"/>
    <n v="126600"/>
    <x v="19"/>
    <d v="2023-02-12T00:00:00"/>
    <x v="4"/>
    <x v="1"/>
  </r>
  <r>
    <s v="FAE-23-00023"/>
    <x v="6"/>
    <n v="56400"/>
    <n v="143690.4"/>
    <n v="143690.4"/>
    <x v="6"/>
    <d v="2023-02-10T00:00:00"/>
    <x v="4"/>
    <x v="1"/>
  </r>
  <r>
    <s v="FAE-23-00024"/>
    <x v="9"/>
    <n v="57600"/>
    <n v="152640"/>
    <n v="152640"/>
    <x v="6"/>
    <d v="2023-02-09T00:00:00"/>
    <x v="4"/>
    <x v="1"/>
  </r>
  <r>
    <s v="FAE-23-00025"/>
    <x v="9"/>
    <n v="98808"/>
    <n v="251937.6"/>
    <n v="251937.6"/>
    <x v="8"/>
    <d v="2023-02-10T00:00:00"/>
    <x v="4"/>
    <x v="1"/>
  </r>
  <r>
    <s v="FAE-23-00026"/>
    <x v="4"/>
    <n v="20000"/>
    <n v="61000"/>
    <n v="61000"/>
    <x v="67"/>
    <d v="2023-02-20T00:00:00"/>
    <x v="4"/>
    <x v="1"/>
  </r>
  <r>
    <s v="FAE-23-00027"/>
    <x v="19"/>
    <n v="111200"/>
    <n v="502217.03579999995"/>
    <n v="162751"/>
    <x v="10"/>
    <d v="2023-02-23T00:00:00"/>
    <x v="4"/>
    <x v="1"/>
  </r>
  <r>
    <s v="FAE-23-00028"/>
    <x v="2"/>
    <n v="21960"/>
    <n v="95432.2532985"/>
    <n v="30853.77"/>
    <x v="68"/>
    <d v="2023-02-20T00:00:00"/>
    <x v="4"/>
    <x v="1"/>
  </r>
  <r>
    <s v="FAE-23-00029"/>
    <x v="0"/>
    <n v="176064"/>
    <n v="387340.79999999999"/>
    <n v="387340.79999999999"/>
    <x v="57"/>
    <d v="2023-02-14T00:00:00"/>
    <x v="4"/>
    <x v="1"/>
  </r>
  <r>
    <s v="FAE-23-00030"/>
    <x v="6"/>
    <n v="21600"/>
    <n v="56460"/>
    <n v="56460"/>
    <x v="11"/>
    <d v="2023-02-15T00:00:00"/>
    <x v="4"/>
    <x v="1"/>
  </r>
  <r>
    <s v="FAE-23-00031"/>
    <x v="10"/>
    <n v="20150"/>
    <n v="54584.586875000001"/>
    <n v="17631.25"/>
    <x v="9"/>
    <d v="2023-03-02T00:00:00"/>
    <x v="4"/>
    <x v="3"/>
  </r>
  <r>
    <s v="FAE-23-00032"/>
    <x v="33"/>
    <n v="22920"/>
    <n v="96825.738675000001"/>
    <n v="31218.5"/>
    <x v="21"/>
    <d v="2023-02-27T00:00:00"/>
    <x v="4"/>
    <x v="1"/>
  </r>
  <r>
    <s v="FAE-23-00033"/>
    <x v="80"/>
    <n v="90000"/>
    <n v="249145.17749999999"/>
    <n v="80550"/>
    <x v="10"/>
    <d v="2023-02-18T00:00:00"/>
    <x v="4"/>
    <x v="1"/>
  </r>
  <r>
    <s v="FAE-23-00034"/>
    <x v="7"/>
    <n v="12216"/>
    <n v="47466.662536000003"/>
    <n v="14426.68"/>
    <x v="7"/>
    <d v="2023-02-23T00:00:00"/>
    <x v="4"/>
    <x v="1"/>
  </r>
  <r>
    <s v="FAE-23-00035"/>
    <x v="7"/>
    <n v="28224"/>
    <n v="103797.634552"/>
    <n v="31524.52"/>
    <x v="7"/>
    <d v="2023-02-22T00:00:00"/>
    <x v="4"/>
    <x v="1"/>
  </r>
  <r>
    <s v="FAE-23-00036"/>
    <x v="6"/>
    <n v="56400"/>
    <n v="143616"/>
    <n v="143616"/>
    <x v="6"/>
    <d v="2023-02-24T00:00:00"/>
    <x v="4"/>
    <x v="1"/>
  </r>
  <r>
    <s v="FAE-23-00037"/>
    <x v="25"/>
    <n v="61500"/>
    <n v="184500"/>
    <n v="184500"/>
    <x v="9"/>
    <d v="2023-03-06T00:00:00"/>
    <x v="4"/>
    <x v="3"/>
  </r>
  <r>
    <s v="FAE-23-00038"/>
    <x v="6"/>
    <n v="19200"/>
    <n v="50880"/>
    <n v="50880"/>
    <x v="8"/>
    <d v="2023-02-27T00:00:00"/>
    <x v="4"/>
    <x v="1"/>
  </r>
  <r>
    <s v="FAE-23-00039"/>
    <x v="19"/>
    <n v="322800"/>
    <n v="840991.48560000001"/>
    <n v="271152"/>
    <x v="10"/>
    <d v="2023-02-25T00:00:00"/>
    <x v="4"/>
    <x v="1"/>
  </r>
  <r>
    <s v="FAE-23-00040"/>
    <x v="0"/>
    <n v="49200"/>
    <n v="122616"/>
    <n v="122616"/>
    <x v="28"/>
    <d v="2023-02-24T00:00:00"/>
    <x v="4"/>
    <x v="1"/>
  </r>
  <r>
    <s v="FAE-23-00041"/>
    <x v="0"/>
    <n v="154056"/>
    <n v="338923.2"/>
    <n v="338923.2"/>
    <x v="57"/>
    <d v="2023-02-28T00:00:00"/>
    <x v="4"/>
    <x v="1"/>
  </r>
  <r>
    <s v="FAE-23-00042"/>
    <x v="40"/>
    <n v="27000"/>
    <n v="65466"/>
    <n v="65466"/>
    <x v="19"/>
    <d v="2023-03-07T00:00:00"/>
    <x v="4"/>
    <x v="3"/>
  </r>
  <r>
    <s v="FAE-23-00043"/>
    <x v="40"/>
    <n v="27000"/>
    <n v="100800"/>
    <n v="100800"/>
    <x v="19"/>
    <d v="2023-03-07T00:00:00"/>
    <x v="4"/>
    <x v="3"/>
  </r>
  <r>
    <s v="FAE-23-00044"/>
    <x v="6"/>
    <n v="19200"/>
    <n v="50880"/>
    <n v="50880"/>
    <x v="6"/>
    <d v="2023-03-01T00:00:00"/>
    <x v="4"/>
    <x v="3"/>
  </r>
  <r>
    <s v="FAE-23-00045"/>
    <x v="90"/>
    <n v="71104"/>
    <n v="86481.424593999996"/>
    <n v="26293.34"/>
    <x v="24"/>
    <d v="2023-03-07T00:00:00"/>
    <x v="4"/>
    <x v="3"/>
  </r>
  <r>
    <s v="FAE-23-00046"/>
    <x v="6"/>
    <n v="22008"/>
    <n v="57220.800000000003"/>
    <n v="57220.800000000003"/>
    <x v="11"/>
    <d v="2023-03-01T00:00:00"/>
    <x v="4"/>
    <x v="3"/>
  </r>
  <r>
    <s v="FAE-23-00047"/>
    <x v="85"/>
    <n v="25424"/>
    <n v="103419.617792"/>
    <n v="46085.120000000003"/>
    <x v="32"/>
    <d v="2023-03-28T00:00:00"/>
    <x v="4"/>
    <x v="3"/>
  </r>
  <r>
    <s v="FAE-23-00048"/>
    <x v="84"/>
    <n v="150000"/>
    <n v="285000"/>
    <n v="285000"/>
    <x v="10"/>
    <d v="2023-02-28T00:00:00"/>
    <x v="4"/>
    <x v="1"/>
  </r>
  <r>
    <s v="FAE-23-00049"/>
    <x v="84"/>
    <n v="19200"/>
    <n v="43392"/>
    <n v="43392"/>
    <x v="6"/>
    <d v="2023-03-02T00:00:00"/>
    <x v="4"/>
    <x v="3"/>
  </r>
  <r>
    <s v="FAE-23-00050"/>
    <x v="90"/>
    <n v="93981"/>
    <n v="121355.94924"/>
    <n v="36896.400000000001"/>
    <x v="24"/>
    <d v="2023-03-06T00:00:00"/>
    <x v="4"/>
    <x v="3"/>
  </r>
  <r>
    <s v="FAE-23-00051"/>
    <x v="9"/>
    <n v="39900"/>
    <n v="100959"/>
    <n v="100959"/>
    <x v="52"/>
    <d v="2023-03-13T00:00:00"/>
    <x v="4"/>
    <x v="3"/>
  </r>
  <r>
    <s v="FAE-23-00052"/>
    <x v="10"/>
    <n v="20150"/>
    <n v="61418.862374999997"/>
    <n v="19847.75"/>
    <x v="9"/>
    <d v="2023-03-21T00:00:00"/>
    <x v="4"/>
    <x v="3"/>
  </r>
  <r>
    <s v="FAE-23-00053"/>
    <x v="2"/>
    <n v="20700"/>
    <n v="85858.636291000003"/>
    <n v="27652.18"/>
    <x v="68"/>
    <d v="2023-03-13T00:00:00"/>
    <x v="4"/>
    <x v="3"/>
  </r>
  <r>
    <s v="FAE-23-00054"/>
    <x v="65"/>
    <n v="280224"/>
    <n v="749859.56812800001"/>
    <n v="227381.76000000001"/>
    <x v="29"/>
    <d v="2023-03-17T00:00:00"/>
    <x v="4"/>
    <x v="3"/>
  </r>
  <r>
    <s v="FAE-23-00055"/>
    <x v="77"/>
    <n v="70080"/>
    <n v="178427.81471999999"/>
    <n v="57465.599999999999"/>
    <x v="10"/>
    <d v="2023-03-14T00:00:00"/>
    <x v="4"/>
    <x v="3"/>
  </r>
  <r>
    <s v="FAE-23-00056"/>
    <x v="87"/>
    <n v="33600"/>
    <n v="92160.499199999991"/>
    <n v="29568"/>
    <x v="10"/>
    <d v="2023-03-13T00:00:00"/>
    <x v="4"/>
    <x v="3"/>
  </r>
  <r>
    <s v="FAE-23-00057"/>
    <x v="19"/>
    <n v="48000"/>
    <n v="216599.66399999999"/>
    <n v="70320"/>
    <x v="10"/>
    <d v="2023-03-17T00:00:00"/>
    <x v="4"/>
    <x v="3"/>
  </r>
  <r>
    <s v="FAE-23-00058"/>
    <x v="7"/>
    <n v="27300"/>
    <n v="100975.3382"/>
    <n v="30619"/>
    <x v="7"/>
    <d v="2023-03-16T00:00:00"/>
    <x v="4"/>
    <x v="3"/>
  </r>
  <r>
    <s v="FAE-23-00059"/>
    <x v="7"/>
    <n v="27228"/>
    <n v="100742.645432"/>
    <n v="30548.44"/>
    <x v="7"/>
    <d v="2023-03-16T00:00:00"/>
    <x v="4"/>
    <x v="3"/>
  </r>
  <r>
    <s v="FAE-23-00060"/>
    <x v="14"/>
    <n v="305195"/>
    <n v="751771.70650800003"/>
    <n v="245773.41"/>
    <x v="69"/>
    <d v="2023-03-29T00:00:00"/>
    <x v="4"/>
    <x v="3"/>
  </r>
  <r>
    <s v="FAE-23-00061"/>
    <x v="9"/>
    <n v="96000"/>
    <n v="254400"/>
    <n v="254400"/>
    <x v="8"/>
    <d v="2023-03-18T00:00:00"/>
    <x v="4"/>
    <x v="3"/>
  </r>
  <r>
    <s v="FAE-23-00062"/>
    <x v="35"/>
    <n v="56040"/>
    <n v="159306.34922999999"/>
    <n v="52281.3"/>
    <x v="8"/>
    <d v="2023-04-07T00:00:00"/>
    <x v="4"/>
    <x v="4"/>
  </r>
  <r>
    <s v="FAE-23-00063"/>
    <x v="73"/>
    <n v="96000"/>
    <n v="273124.78200000001"/>
    <n v="82530"/>
    <x v="57"/>
    <d v="2023-03-31T00:00:00"/>
    <x v="4"/>
    <x v="3"/>
  </r>
  <r>
    <s v="FAE-23-00064"/>
    <x v="45"/>
    <n v="648000"/>
    <n v="1583608.32"/>
    <n v="518400"/>
    <x v="10"/>
    <s v="31/03/2023 and 03/04/2023"/>
    <x v="4"/>
    <x v="2"/>
  </r>
  <r>
    <s v="FAE-23-00065"/>
    <x v="6"/>
    <n v="21600"/>
    <n v="52704"/>
    <n v="52704"/>
    <x v="11"/>
    <d v="2023-04-10T00:00:00"/>
    <x v="4"/>
    <x v="4"/>
  </r>
  <r>
    <s v="FAE-23-00066"/>
    <x v="4"/>
    <n v="20000"/>
    <n v="61000"/>
    <n v="61000"/>
    <x v="67"/>
    <d v="2023-04-04T00:00:00"/>
    <x v="4"/>
    <x v="4"/>
  </r>
  <r>
    <s v="FAE-23-00067"/>
    <x v="9"/>
    <n v="173032"/>
    <n v="419197.44"/>
    <n v="419197.44"/>
    <x v="28"/>
    <d v="2023-04-15T00:00:00"/>
    <x v="4"/>
    <x v="4"/>
  </r>
  <r>
    <s v="FAE-23-00068"/>
    <x v="90"/>
    <n v="20080"/>
    <n v="30339.293122999999"/>
    <n v="9106.66"/>
    <x v="24"/>
    <d v="2023-04-14T00:00:00"/>
    <x v="4"/>
    <x v="4"/>
  </r>
  <r>
    <s v="FAE-23-00069"/>
    <x v="4"/>
    <n v="20000"/>
    <n v="61000"/>
    <n v="61000"/>
    <x v="67"/>
    <d v="2023-04-10T00:00:00"/>
    <x v="4"/>
    <x v="4"/>
  </r>
  <r>
    <s v="FAE-23-00070"/>
    <x v="4"/>
    <n v="20000"/>
    <n v="52000"/>
    <n v="52000"/>
    <x v="49"/>
    <d v="2023-04-24T00:00:00"/>
    <x v="4"/>
    <x v="4"/>
  </r>
  <r>
    <s v="FAE-23-00071"/>
    <x v="4"/>
    <n v="20000"/>
    <n v="49000"/>
    <n v="49000"/>
    <x v="49"/>
    <d v="2023-04-12T00:00:00"/>
    <x v="4"/>
    <x v="4"/>
  </r>
  <r>
    <s v="FAE-23-00072"/>
    <x v="4"/>
    <n v="20000"/>
    <n v="49000"/>
    <n v="49000"/>
    <x v="49"/>
    <d v="2023-04-12T00:00:00"/>
    <x v="4"/>
    <x v="4"/>
  </r>
  <r>
    <s v="FAE-23-00073"/>
    <x v="2"/>
    <n v="21200"/>
    <n v="85907.847436999989"/>
    <n v="28386.62"/>
    <x v="68"/>
    <d v="2023-04-17T00:00:00"/>
    <x v="4"/>
    <x v="4"/>
  </r>
  <r>
    <s v="FAE-23-00074"/>
    <x v="25"/>
    <n v="61500"/>
    <n v="180810"/>
    <n v="180810"/>
    <x v="9"/>
    <d v="2023-04-25T00:00:00"/>
    <x v="4"/>
    <x v="4"/>
  </r>
  <r>
    <s v="FAE-23-00075"/>
    <x v="52"/>
    <n v="36080"/>
    <n v="107914.68119999999"/>
    <n v="35426"/>
    <x v="39"/>
    <d v="2023-04-19T00:00:00"/>
    <x v="4"/>
    <x v="4"/>
  </r>
  <r>
    <s v="FAE-23-00076"/>
    <x v="79"/>
    <n v="76800"/>
    <n v="188160"/>
    <n v="188160"/>
    <x v="57"/>
    <d v="2023-04-28T00:00:00"/>
    <x v="4"/>
    <x v="4"/>
  </r>
  <r>
    <s v="FAE-23-00077"/>
    <x v="79"/>
    <n v="57600"/>
    <n v="144000"/>
    <n v="144000"/>
    <x v="57"/>
    <d v="2023-04-29T00:00:00"/>
    <x v="4"/>
    <x v="4"/>
  </r>
  <r>
    <s v="FAE-23-00078"/>
    <x v="4"/>
    <n v="20000"/>
    <n v="61000"/>
    <n v="61000"/>
    <x v="67"/>
    <d v="2023-04-17T00:00:00"/>
    <x v="4"/>
    <x v="4"/>
  </r>
  <r>
    <s v="FAE-23-00079"/>
    <x v="6"/>
    <n v="21600"/>
    <n v="52704"/>
    <n v="52704"/>
    <x v="28"/>
    <d v="2023-04-17T00:00:00"/>
    <x v="4"/>
    <x v="4"/>
  </r>
  <r>
    <s v="FAE-23-00080"/>
    <x v="6"/>
    <n v="44016"/>
    <n v="106518.72"/>
    <n v="106518.72"/>
    <x v="28"/>
    <d v="2023-04-17T00:00:00"/>
    <x v="4"/>
    <x v="4"/>
  </r>
  <r>
    <s v="FAE-23-00081"/>
    <x v="10"/>
    <n v="20150"/>
    <n v="59915.375162499993"/>
    <n v="19726.849999999999"/>
    <x v="9"/>
    <d v="2023-04-27T00:00:00"/>
    <x v="4"/>
    <x v="4"/>
  </r>
  <r>
    <s v="FAE-23-00082"/>
    <x v="19"/>
    <n v="322416"/>
    <n v="812784.13668"/>
    <n v="267605.28000000003"/>
    <x v="10"/>
    <d v="2023-04-27T00:00:00"/>
    <x v="4"/>
    <x v="4"/>
  </r>
  <r>
    <s v="FAE-23-00083"/>
    <x v="73"/>
    <n v="57600"/>
    <n v="166709.96580000001"/>
    <n v="49756"/>
    <x v="57"/>
    <d v="2023-04-28T00:00:00"/>
    <x v="4"/>
    <x v="4"/>
  </r>
  <r>
    <s v="FAE-23-00084"/>
    <x v="14"/>
    <n v="267490"/>
    <n v="667617.86877599999"/>
    <n v="219929.46"/>
    <x v="69"/>
    <d v="2023-04-29T00:00:00"/>
    <x v="4"/>
    <x v="4"/>
  </r>
  <r>
    <s v="FAE-23-00085"/>
    <x v="2"/>
    <n v="21100"/>
    <n v="88103.068767999997"/>
    <n v="29023.279999999999"/>
    <x v="68"/>
    <d v="2023-04-29T00:00:00"/>
    <x v="4"/>
    <x v="4"/>
  </r>
  <r>
    <s v="FAE-23-00086"/>
    <x v="6"/>
    <n v="19200"/>
    <n v="47424"/>
    <n v="47424"/>
    <x v="8"/>
    <d v="2023-05-03T00:00:00"/>
    <x v="4"/>
    <x v="5"/>
  </r>
  <r>
    <s v="FAE-23-00087"/>
    <x v="6"/>
    <n v="20750"/>
    <n v="49800"/>
    <n v="49800"/>
    <x v="11"/>
    <d v="2023-05-02T00:00:00"/>
    <x v="4"/>
    <x v="5"/>
  </r>
  <r>
    <s v="FAE-23-00088"/>
    <x v="6"/>
    <n v="51840"/>
    <n v="113616"/>
    <n v="113616"/>
    <x v="29"/>
    <d v="2023-05-03T00:00:00"/>
    <x v="4"/>
    <x v="5"/>
  </r>
  <r>
    <s v="FAE-23-00089"/>
    <x v="0"/>
    <n v="105750"/>
    <n v="225705"/>
    <n v="225705"/>
    <x v="14"/>
    <d v="2023-04-27T00:00:00"/>
    <x v="4"/>
    <x v="4"/>
  </r>
  <r>
    <s v="FAE-23-00090"/>
    <x v="0"/>
    <n v="71016"/>
    <n v="168648.72"/>
    <n v="168648.72"/>
    <x v="28"/>
    <d v="2023-05-12T00:00:00"/>
    <x v="4"/>
    <x v="5"/>
  </r>
  <r>
    <s v="FAE-23-00091"/>
    <x v="0"/>
    <n v="44016"/>
    <n v="90232.8"/>
    <n v="90232.8"/>
    <x v="57"/>
    <d v="2023-04-29T00:00:00"/>
    <x v="4"/>
    <x v="4"/>
  </r>
  <r>
    <s v="FAE-23-00092"/>
    <x v="0"/>
    <n v="675"/>
    <n v="4657.5"/>
    <n v="4657.5"/>
    <x v="14"/>
    <d v="2023-04-29T00:00:00"/>
    <x v="4"/>
    <x v="4"/>
  </r>
  <r>
    <s v="FAE-23-00093"/>
    <x v="84"/>
    <n v="100003"/>
    <n v="226007.23199999999"/>
    <n v="226007.23199999999"/>
    <x v="10"/>
    <d v="2023-05-05T00:00:00"/>
    <x v="4"/>
    <x v="5"/>
  </r>
  <r>
    <s v="FAE-23-00094"/>
    <x v="6"/>
    <n v="19200"/>
    <n v="47424"/>
    <n v="47424"/>
    <x v="6"/>
    <d v="2023-05-08T00:00:00"/>
    <x v="4"/>
    <x v="5"/>
  </r>
  <r>
    <s v="FAE-23-00095"/>
    <x v="6"/>
    <n v="27720"/>
    <n v="61815.6"/>
    <n v="61815.6"/>
    <x v="11"/>
    <d v="2023-05-08T00:00:00"/>
    <x v="4"/>
    <x v="5"/>
  </r>
  <r>
    <s v="FAE-23-00096"/>
    <x v="6"/>
    <n v="55800"/>
    <n v="131382"/>
    <n v="131382"/>
    <x v="6"/>
    <d v="2023-05-18T00:00:00"/>
    <x v="4"/>
    <x v="5"/>
  </r>
  <r>
    <s v="FAE-23-00097"/>
    <x v="25"/>
    <n v="82000"/>
    <n v="209100"/>
    <n v="209100"/>
    <x v="9"/>
    <d v="2023-05-26T00:00:00"/>
    <x v="4"/>
    <x v="5"/>
  </r>
  <r>
    <s v="FAE-23-00098"/>
    <x v="6"/>
    <n v="55800"/>
    <n v="131382"/>
    <n v="131382"/>
    <x v="6"/>
    <d v="2023-05-18T00:00:00"/>
    <x v="4"/>
    <x v="5"/>
  </r>
  <r>
    <s v="FAE-23-00099"/>
    <x v="7"/>
    <n v="28032"/>
    <n v="94274.832456000004"/>
    <n v="28207.84"/>
    <x v="7"/>
    <d v="2023-05-16T00:00:00"/>
    <x v="4"/>
    <x v="5"/>
  </r>
  <r>
    <s v="FAE-23-00100"/>
    <x v="7"/>
    <n v="27972"/>
    <n v="94100.372226000007"/>
    <n v="28155.64"/>
    <x v="7"/>
    <d v="2023-05-16T00:00:00"/>
    <x v="4"/>
    <x v="5"/>
  </r>
  <r>
    <s v="FAE-23-00101"/>
    <x v="7"/>
    <n v="27984"/>
    <n v="94135.264272000015"/>
    <n v="28166.080000000002"/>
    <x v="7"/>
    <d v="2023-05-16T00:00:00"/>
    <x v="4"/>
    <x v="5"/>
  </r>
  <r>
    <s v="FAE-23-00102"/>
    <x v="71"/>
    <n v="25200"/>
    <n v="53160"/>
    <n v="53160"/>
    <x v="56"/>
    <d v="2023-05-31T00:00:00"/>
    <x v="4"/>
    <x v="5"/>
  </r>
  <r>
    <s v="FAE-23-00103"/>
    <x v="73"/>
    <n v="38400"/>
    <n v="103733.87199999999"/>
    <n v="31072"/>
    <x v="57"/>
    <d v="2023-05-25T00:00:00"/>
    <x v="4"/>
    <x v="5"/>
  </r>
  <r>
    <s v="FAE-23-00104"/>
    <x v="5"/>
    <n v="44400"/>
    <n v="117755.572"/>
    <n v="35272"/>
    <x v="69"/>
    <d v="2023-05-31T00:00:00"/>
    <x v="4"/>
    <x v="5"/>
  </r>
  <r>
    <s v="FAE-23-00105"/>
    <x v="8"/>
    <n v="123600"/>
    <n v="0"/>
    <n v="105864"/>
    <x v="8"/>
    <d v="1899-12-30T00:00:00"/>
    <x v="4"/>
    <x v="0"/>
  </r>
  <r>
    <s v="FAE-23-00106"/>
    <x v="83"/>
    <n v="15100"/>
    <n v="57412.931250000001"/>
    <n v="18487.5"/>
    <x v="59"/>
    <d v="2023-05-26T00:00:00"/>
    <x v="4"/>
    <x v="5"/>
  </r>
  <r>
    <s v="FAE-23-00107"/>
    <x v="83"/>
    <n v="41280"/>
    <n v="113269.60799999999"/>
    <n v="36468"/>
    <x v="59"/>
    <d v="2023-05-31T00:00:00"/>
    <x v="4"/>
    <x v="5"/>
  </r>
  <r>
    <s v="FAE-23-00108"/>
    <x v="91"/>
    <n v="41500"/>
    <n v="103436.03423999999"/>
    <n v="33461.449999999997"/>
    <x v="70"/>
    <d v="2023-05-30T00:00:00"/>
    <x v="4"/>
    <x v="5"/>
  </r>
  <r>
    <s v="FAE-23-00109"/>
    <x v="9"/>
    <n v="76800"/>
    <n v="178944"/>
    <n v="178944"/>
    <x v="8"/>
    <d v="2023-06-06T00:00:00"/>
    <x v="4"/>
    <x v="6"/>
  </r>
  <r>
    <s v="FAE-23-00110"/>
    <x v="9"/>
    <n v="146899"/>
    <n v="334902.21999999997"/>
    <n v="334902.21999999997"/>
    <x v="28"/>
    <d v="2023-05-30T00:00:00"/>
    <x v="4"/>
    <x v="5"/>
  </r>
  <r>
    <s v="FAE-23-00111"/>
    <x v="6"/>
    <n v="21600"/>
    <n v="49488"/>
    <n v="49488"/>
    <x v="11"/>
    <d v="2023-05-29T00:00:00"/>
    <x v="4"/>
    <x v="5"/>
  </r>
  <r>
    <s v="FAE-23-00112"/>
    <x v="6"/>
    <n v="38400"/>
    <n v="89472"/>
    <n v="89472"/>
    <x v="57"/>
    <d v="2023-05-29T00:00:00"/>
    <x v="4"/>
    <x v="5"/>
  </r>
  <r>
    <s v="FAE-23-00113"/>
    <x v="10"/>
    <n v="20150"/>
    <n v="53802.958299999998"/>
    <n v="17389.45"/>
    <x v="9"/>
    <d v="2023-05-29T00:00:00"/>
    <x v="4"/>
    <x v="5"/>
  </r>
  <r>
    <s v="FAE-23-00114"/>
    <x v="10"/>
    <n v="20150"/>
    <n v="48566.053899999999"/>
    <n v="15696.85"/>
    <x v="9"/>
    <d v="2023-06-22T00:00:00"/>
    <x v="4"/>
    <x v="6"/>
  </r>
  <r>
    <s v="FAE-23-00115"/>
    <x v="61"/>
    <n v="38400"/>
    <n v="98185.544000000009"/>
    <n v="29296"/>
    <x v="46"/>
    <d v="2023-06-15T00:00:00"/>
    <x v="4"/>
    <x v="6"/>
  </r>
  <r>
    <s v="FAE-23-00116"/>
    <x v="6"/>
    <n v="20750"/>
    <n v="46895"/>
    <n v="46895"/>
    <x v="11"/>
    <d v="2023-06-05T00:00:00"/>
    <x v="4"/>
    <x v="6"/>
  </r>
  <r>
    <s v="FAE-23-00117"/>
    <x v="6"/>
    <n v="21600"/>
    <n v="49579.92"/>
    <n v="49579.92"/>
    <x v="29"/>
    <d v="2023-06-05T00:00:00"/>
    <x v="4"/>
    <x v="6"/>
  </r>
  <r>
    <s v="FAE-23-00118"/>
    <x v="92"/>
    <n v="67500"/>
    <n v="198858.03750000001"/>
    <n v="64125"/>
    <x v="19"/>
    <d v="2023-06-30T00:00:00"/>
    <x v="4"/>
    <x v="6"/>
  </r>
  <r>
    <s v="FAE-23-00119"/>
    <x v="15"/>
    <n v="110000"/>
    <n v="206079.72"/>
    <n v="61600"/>
    <x v="1"/>
    <d v="2023-06-14T00:00:00"/>
    <x v="4"/>
    <x v="6"/>
  </r>
  <r>
    <s v="FAE-23-00120"/>
    <x v="15"/>
    <n v="110000"/>
    <n v="206147.48"/>
    <n v="61600"/>
    <x v="1"/>
    <d v="2023-06-15T00:00:00"/>
    <x v="4"/>
    <x v="6"/>
  </r>
  <r>
    <s v="FAE-23-00121"/>
    <x v="15"/>
    <n v="110000"/>
    <n v="206147.48"/>
    <n v="61600"/>
    <x v="1"/>
    <d v="2023-06-16T00:00:00"/>
    <x v="4"/>
    <x v="6"/>
  </r>
  <r>
    <s v="FAE-23-00122"/>
    <x v="90"/>
    <n v="16896"/>
    <n v="20823.206399999999"/>
    <n v="6243.84"/>
    <x v="24"/>
    <d v="2023-06-09T00:00:00"/>
    <x v="4"/>
    <x v="6"/>
  </r>
  <r>
    <s v="FAE-23-00123"/>
    <x v="15"/>
    <n v="99200"/>
    <n v="199850.304"/>
    <n v="59520"/>
    <x v="1"/>
    <d v="2023-06-13T00:00:00"/>
    <x v="4"/>
    <x v="6"/>
  </r>
  <r>
    <s v="FAE-23-00124"/>
    <x v="6"/>
    <n v="19200"/>
    <n v="42240"/>
    <n v="42240"/>
    <x v="8"/>
    <d v="2023-06-23T00:00:00"/>
    <x v="4"/>
    <x v="6"/>
  </r>
  <r>
    <s v="FAE-23-00125"/>
    <x v="6"/>
    <n v="22008"/>
    <n v="47317.2"/>
    <n v="47317.2"/>
    <x v="28"/>
    <d v="2023-06-19T00:00:00"/>
    <x v="4"/>
    <x v="6"/>
  </r>
  <r>
    <s v="FAE-23-00126"/>
    <x v="49"/>
    <n v="52867"/>
    <n v="179908.641906"/>
    <n v="58014.46"/>
    <x v="18"/>
    <d v="2023-06-24T00:00:00"/>
    <x v="4"/>
    <x v="6"/>
  </r>
  <r>
    <s v="FAE-23-00127"/>
    <x v="33"/>
    <n v="18360"/>
    <n v="56062.70304"/>
    <n v="18182.400000000001"/>
    <x v="21"/>
    <d v="2023-06-22T00:00:00"/>
    <x v="4"/>
    <x v="6"/>
  </r>
  <r>
    <s v="FAE-23-00128"/>
    <x v="35"/>
    <n v="49440"/>
    <n v="123503.16816"/>
    <n v="39825.599999999999"/>
    <x v="8"/>
    <d v="2023-06-30T00:00:00"/>
    <x v="4"/>
    <x v="6"/>
  </r>
  <r>
    <s v="FAE-23-00129"/>
    <x v="15"/>
    <n v="110000"/>
    <n v="206834.32"/>
    <n v="61600"/>
    <x v="1"/>
    <d v="2023-06-20T00:00:00"/>
    <x v="4"/>
    <x v="6"/>
  </r>
  <r>
    <s v="FAE-23-00130"/>
    <x v="15"/>
    <n v="110000"/>
    <n v="207662.84"/>
    <n v="61600"/>
    <x v="1"/>
    <d v="2023-06-21T00:00:00"/>
    <x v="4"/>
    <x v="6"/>
  </r>
  <r>
    <s v="FAE-23-00131"/>
    <x v="15"/>
    <n v="110000"/>
    <n v="207610.47999999998"/>
    <n v="61600"/>
    <x v="1"/>
    <d v="2023-06-22T00:00:00"/>
    <x v="4"/>
    <x v="6"/>
  </r>
  <r>
    <s v="FAE-23-00132"/>
    <x v="15"/>
    <n v="99200"/>
    <n v="199850.304"/>
    <n v="59520"/>
    <x v="1"/>
    <d v="2023-06-17T00:00:00"/>
    <x v="4"/>
    <x v="6"/>
  </r>
  <r>
    <s v="FAE-23-00133"/>
    <x v="40"/>
    <n v="44200"/>
    <n v="149967"/>
    <n v="149967"/>
    <x v="19"/>
    <d v="2023-06-26T00:00:00"/>
    <x v="4"/>
    <x v="6"/>
  </r>
  <r>
    <s v="FAE-23-00134"/>
    <x v="93"/>
    <n v="66024"/>
    <n v="169638.43203199998"/>
    <n v="50336.32"/>
    <x v="28"/>
    <d v="2023-06-24T00:00:00"/>
    <x v="4"/>
    <x v="6"/>
  </r>
  <r>
    <s v="FAE-23-00135"/>
    <x v="90"/>
    <n v="42664"/>
    <n v="55442.863140000001"/>
    <n v="16451.400000000001"/>
    <x v="24"/>
    <d v="2023-06-27T00:00:00"/>
    <x v="4"/>
    <x v="6"/>
  </r>
  <r>
    <s v="FAE-23-00136"/>
    <x v="0"/>
    <n v="220080"/>
    <n v="407148"/>
    <n v="407148"/>
    <x v="57"/>
    <d v="2023-06-20T00:00:00"/>
    <x v="4"/>
    <x v="6"/>
  </r>
  <r>
    <s v="FAE-23-00137"/>
    <x v="0"/>
    <n v="100506"/>
    <n v="213458"/>
    <n v="213458"/>
    <x v="14"/>
    <d v="2023-06-23T00:00:00"/>
    <x v="4"/>
    <x v="6"/>
  </r>
  <r>
    <s v="FAE-23-00138"/>
    <x v="14"/>
    <n v="277730"/>
    <n v="643495.83558000007"/>
    <n v="209042.6"/>
    <x v="69"/>
    <d v="2023-06-26T00:00:00"/>
    <x v="4"/>
    <x v="6"/>
  </r>
  <r>
    <s v="FAE-23-00139"/>
    <x v="71"/>
    <n v="27000"/>
    <n v="57450"/>
    <n v="57450"/>
    <x v="56"/>
    <d v="2023-06-26T00:00:00"/>
    <x v="4"/>
    <x v="6"/>
  </r>
  <r>
    <s v="FAE-23-00140"/>
    <x v="79"/>
    <n v="57600"/>
    <n v="126720"/>
    <n v="126720"/>
    <x v="71"/>
    <d v="2023-07-03T00:00:00"/>
    <x v="4"/>
    <x v="7"/>
  </r>
  <r>
    <s v="FAE-23-00141"/>
    <x v="10"/>
    <n v="20150"/>
    <n v="49703.601999999999"/>
    <n v="16120"/>
    <x v="9"/>
    <d v="2023-06-22T00:00:00"/>
    <x v="4"/>
    <x v="6"/>
  </r>
  <r>
    <s v="FAE-23-00142"/>
    <x v="35"/>
    <n v="54480"/>
    <n v="142578.65448000003"/>
    <n v="45976.800000000003"/>
    <x v="8"/>
    <d v="2023-06-30T00:00:00"/>
    <x v="4"/>
    <x v="6"/>
  </r>
  <r>
    <s v="FAE-23-00143"/>
    <x v="84"/>
    <n v="99840"/>
    <n v="209664"/>
    <n v="209664"/>
    <x v="10"/>
    <d v="2023-07-13T00:00:00"/>
    <x v="4"/>
    <x v="7"/>
  </r>
  <r>
    <s v="FAE-23-00144"/>
    <x v="85"/>
    <n v="25333.759999999998"/>
    <n v="100586.905314"/>
    <n v="43307.89"/>
    <x v="18"/>
    <d v="2023-07-13T00:00:00"/>
    <x v="4"/>
    <x v="7"/>
  </r>
  <r>
    <s v="FAE-23-00145"/>
    <x v="6"/>
    <n v="21600"/>
    <n v="46812"/>
    <n v="46812"/>
    <x v="29"/>
    <d v="2023-07-12T00:00:00"/>
    <x v="4"/>
    <x v="7"/>
  </r>
  <r>
    <s v="FAE-23-00146"/>
    <x v="6"/>
    <n v="19200"/>
    <n v="42240"/>
    <n v="42240"/>
    <x v="71"/>
    <d v="2023-07-12T00:00:00"/>
    <x v="4"/>
    <x v="7"/>
  </r>
  <r>
    <s v="FAE-23-00147"/>
    <x v="19"/>
    <n v="318000"/>
    <n v="733462.54800000007"/>
    <n v="241680"/>
    <x v="10"/>
    <d v="2023-07-18T00:00:00"/>
    <x v="4"/>
    <x v="7"/>
  </r>
  <r>
    <s v="FAE-23-00148"/>
    <x v="93"/>
    <n v="66024"/>
    <n v="170350.69096000001"/>
    <n v="50336.32"/>
    <x v="28"/>
    <d v="2023-07-14T00:00:00"/>
    <x v="4"/>
    <x v="7"/>
  </r>
  <r>
    <s v="FAE-23-00149"/>
    <x v="15"/>
    <n v="110000"/>
    <n v="209375.32"/>
    <n v="61600"/>
    <x v="1"/>
    <d v="2023-07-15T00:00:00"/>
    <x v="4"/>
    <x v="7"/>
  </r>
  <r>
    <s v="FAE-23-00150"/>
    <x v="15"/>
    <n v="110000"/>
    <n v="209972.84000000003"/>
    <n v="61600"/>
    <x v="1"/>
    <d v="2023-07-17T00:00:00"/>
    <x v="4"/>
    <x v="7"/>
  </r>
  <r>
    <s v="FAE-23-00151"/>
    <x v="0"/>
    <n v="220080"/>
    <n v="407148"/>
    <n v="407148"/>
    <x v="57"/>
    <d v="2023-07-22T00:00:00"/>
    <x v="4"/>
    <x v="7"/>
  </r>
  <r>
    <s v="FAE-23-00152"/>
    <x v="10"/>
    <n v="20150"/>
    <n v="50617.626149999996"/>
    <n v="14911"/>
    <x v="9"/>
    <d v="2023-08-16T00:00:00"/>
    <x v="4"/>
    <x v="8"/>
  </r>
  <r>
    <s v="FAE-23-00153"/>
    <x v="10"/>
    <n v="20150"/>
    <n v="45487.461337499997"/>
    <n v="13399.75"/>
    <x v="9"/>
    <d v="2023-08-16T00:00:00"/>
    <x v="4"/>
    <x v="8"/>
  </r>
  <r>
    <s v="FAE-23-00154"/>
    <x v="73"/>
    <n v="192000"/>
    <n v="493794.63099999999"/>
    <n v="144980"/>
    <x v="57"/>
    <d v="2023-07-27T00:00:00"/>
    <x v="4"/>
    <x v="7"/>
  </r>
  <r>
    <s v="FAE-23-00155"/>
    <x v="2"/>
    <n v="21500"/>
    <n v="94628.23943999999"/>
    <n v="31105.200000000001"/>
    <x v="2"/>
    <d v="2023-07-22T00:00:00"/>
    <x v="4"/>
    <x v="7"/>
  </r>
  <r>
    <s v="FAE-23-00156"/>
    <x v="6"/>
    <n v="56040"/>
    <n v="116772"/>
    <n v="116772"/>
    <x v="6"/>
    <d v="2023-08-02T00:00:00"/>
    <x v="4"/>
    <x v="8"/>
  </r>
  <r>
    <s v="FAE-23-00157"/>
    <x v="0"/>
    <n v="83840"/>
    <n v="165332"/>
    <n v="165332"/>
    <x v="14"/>
    <d v="2023-07-26T00:00:00"/>
    <x v="4"/>
    <x v="7"/>
  </r>
  <r>
    <s v="FAE-23-00158"/>
    <x v="4"/>
    <n v="20000"/>
    <n v="43400"/>
    <n v="43400"/>
    <x v="49"/>
    <d v="2023-07-31T00:00:00"/>
    <x v="4"/>
    <x v="7"/>
  </r>
  <r>
    <s v="FAE-23-00159"/>
    <x v="4"/>
    <n v="20000"/>
    <n v="43400"/>
    <n v="43400"/>
    <x v="49"/>
    <d v="2023-07-31T00:00:00"/>
    <x v="4"/>
    <x v="7"/>
  </r>
  <r>
    <s v="FAE-23-00160"/>
    <x v="4"/>
    <n v="20000"/>
    <n v="43400"/>
    <n v="43400"/>
    <x v="49"/>
    <d v="2023-07-31T00:00:00"/>
    <x v="4"/>
    <x v="7"/>
  </r>
  <r>
    <s v="FAE-23-00161"/>
    <x v="14"/>
    <n v="277730"/>
    <n v="591781.78026000003"/>
    <n v="191726.1"/>
    <x v="69"/>
    <d v="2023-07-31T00:00:00"/>
    <x v="4"/>
    <x v="7"/>
  </r>
  <r>
    <s v="FAE-23-00162"/>
    <x v="5"/>
    <n v="25200"/>
    <n v="58399.267500000002"/>
    <n v="17246"/>
    <x v="69"/>
    <d v="2023-08-07T00:00:00"/>
    <x v="4"/>
    <x v="8"/>
  </r>
  <r>
    <s v="FAE-23-00163"/>
    <x v="6"/>
    <n v="19200"/>
    <n v="41664"/>
    <n v="41664"/>
    <x v="8"/>
    <d v="2023-08-02T00:00:00"/>
    <x v="4"/>
    <x v="8"/>
  </r>
  <r>
    <s v="FAE-23-00164"/>
    <x v="4"/>
    <n v="41000"/>
    <n v="86100"/>
    <n v="86100"/>
    <x v="49"/>
    <d v="2023-08-04T00:00:00"/>
    <x v="4"/>
    <x v="8"/>
  </r>
  <r>
    <s v="FAE-23-00165"/>
    <x v="0"/>
    <n v="56000"/>
    <n v="107660"/>
    <n v="107660"/>
    <x v="14"/>
    <d v="2023-08-16T00:00:00"/>
    <x v="4"/>
    <x v="8"/>
  </r>
  <r>
    <s v="FAE-23-00166"/>
    <x v="73"/>
    <n v="115200"/>
    <n v="294580.51260000002"/>
    <n v="86988"/>
    <x v="57"/>
    <d v="2023-08-18T00:00:00"/>
    <x v="4"/>
    <x v="8"/>
  </r>
  <r>
    <s v="FAE-23-00167"/>
    <x v="6"/>
    <n v="56004"/>
    <n v="115978.2"/>
    <n v="115978.2"/>
    <x v="6"/>
    <d v="2023-09-08T00:00:00"/>
    <x v="4"/>
    <x v="9"/>
  </r>
  <r>
    <s v="FAE-23-00168"/>
    <x v="85"/>
    <n v="13903.68"/>
    <n v="63456.516207499997"/>
    <n v="27636.05"/>
    <x v="18"/>
    <d v="2023-08-31T00:00:00"/>
    <x v="4"/>
    <x v="8"/>
  </r>
  <r>
    <s v="FAE-23-00169"/>
    <x v="6"/>
    <n v="22008"/>
    <n v="47037.120000000003"/>
    <n v="47037.120000000003"/>
    <x v="29"/>
    <d v="2023-08-14T00:00:00"/>
    <x v="4"/>
    <x v="8"/>
  </r>
  <r>
    <s v="FAE-23-00170"/>
    <x v="9"/>
    <n v="20750"/>
    <n v="46895"/>
    <n v="46895"/>
    <x v="11"/>
    <d v="2023-08-17T00:00:00"/>
    <x v="4"/>
    <x v="8"/>
  </r>
  <r>
    <s v="FAE-23-00171"/>
    <x v="83"/>
    <n v="40339"/>
    <n v="95425.571448000002"/>
    <n v="30694.32"/>
    <x v="59"/>
    <d v="2023-08-21T00:00:00"/>
    <x v="4"/>
    <x v="8"/>
  </r>
  <r>
    <s v="FAE-23-00172"/>
    <x v="10"/>
    <n v="40300"/>
    <n v="100623.90130000001"/>
    <n v="29822"/>
    <x v="9"/>
    <d v="2023-09-05T00:00:00"/>
    <x v="4"/>
    <x v="9"/>
  </r>
  <r>
    <s v="FAE-23-00173"/>
    <x v="7"/>
    <n v="26868"/>
    <n v="78314.938519999996"/>
    <n v="23164.959999999999"/>
    <x v="7"/>
    <d v="2023-08-22T00:00:00"/>
    <x v="4"/>
    <x v="8"/>
  </r>
  <r>
    <s v="FAE-23-00174"/>
    <x v="7"/>
    <n v="26016"/>
    <n v="76303.928736000002"/>
    <n v="22596.52"/>
    <x v="7"/>
    <d v="2023-08-29T00:00:00"/>
    <x v="4"/>
    <x v="8"/>
  </r>
  <r>
    <s v="FAE-23-00175"/>
    <x v="6"/>
    <n v="52000"/>
    <n v="99730"/>
    <n v="99730"/>
    <x v="29"/>
    <d v="2023-08-18T00:00:00"/>
    <x v="4"/>
    <x v="8"/>
  </r>
  <r>
    <s v="FAE-23-00176"/>
    <x v="9"/>
    <n v="21000"/>
    <n v="43050"/>
    <n v="43050"/>
    <x v="52"/>
    <d v="2023-08-22T00:00:00"/>
    <x v="4"/>
    <x v="8"/>
  </r>
  <r>
    <s v="FAE-23-00177"/>
    <x v="9"/>
    <n v="21600"/>
    <n v="44280"/>
    <n v="44280"/>
    <x v="52"/>
    <d v="2023-08-22T00:00:00"/>
    <x v="4"/>
    <x v="8"/>
  </r>
  <r>
    <s v="FAE-23-00178"/>
    <x v="52"/>
    <n v="35600"/>
    <n v="96052.574400000012"/>
    <n v="30896"/>
    <x v="39"/>
    <d v="2023-08-22T00:00:00"/>
    <x v="4"/>
    <x v="8"/>
  </r>
  <r>
    <s v="FAE-23-00179"/>
    <x v="85"/>
    <n v="23608"/>
    <n v="85860.762499999997"/>
    <n v="37270"/>
    <x v="32"/>
    <d v="2023-08-26T00:00:00"/>
    <x v="4"/>
    <x v="8"/>
  </r>
  <r>
    <s v="FAE-23-00180"/>
    <x v="10"/>
    <n v="20150"/>
    <n v="45212.766462500003"/>
    <n v="13399.75"/>
    <x v="9"/>
    <d v="2023-09-06T00:00:00"/>
    <x v="4"/>
    <x v="9"/>
  </r>
  <r>
    <s v="FAE-23-00181"/>
    <x v="6"/>
    <n v="36000"/>
    <n v="79920"/>
    <n v="79920"/>
    <x v="33"/>
    <d v="2023-08-28T00:00:00"/>
    <x v="4"/>
    <x v="8"/>
  </r>
  <r>
    <s v="FAE-23-00182"/>
    <x v="9"/>
    <n v="96000"/>
    <n v="211200"/>
    <n v="211200"/>
    <x v="8"/>
    <d v="2023-08-29T00:00:00"/>
    <x v="4"/>
    <x v="8"/>
  </r>
  <r>
    <s v="FAE-23-00183"/>
    <x v="61"/>
    <n v="57600"/>
    <n v="133038.2856"/>
    <n v="39336"/>
    <x v="46"/>
    <d v="2023-08-31T00:00:00"/>
    <x v="4"/>
    <x v="8"/>
  </r>
  <r>
    <s v="FAE-23-00184"/>
    <x v="19"/>
    <n v="408200"/>
    <n v="959563.04299999995"/>
    <n v="307070"/>
    <x v="10"/>
    <d v="2023-09-07T00:00:00"/>
    <x v="4"/>
    <x v="9"/>
  </r>
  <r>
    <s v="FAE-23-00185"/>
    <x v="32"/>
    <n v="22008"/>
    <n v="44016"/>
    <n v="44016"/>
    <x v="28"/>
    <d v="2023-09-15T00:00:00"/>
    <x v="4"/>
    <x v="9"/>
  </r>
  <r>
    <s v="FAE-23-00186"/>
    <x v="93"/>
    <n v="110040"/>
    <n v="245255.30623999998"/>
    <n v="72923.199999999997"/>
    <x v="28"/>
    <d v="2023-09-20T00:00:00"/>
    <x v="4"/>
    <x v="9"/>
  </r>
  <r>
    <s v="FAE-23-00187"/>
    <x v="90"/>
    <n v="21624"/>
    <n v="60588.651409999999"/>
    <n v="17990.84"/>
    <x v="24"/>
    <d v="2023-09-09T00:00:00"/>
    <x v="4"/>
    <x v="9"/>
  </r>
  <r>
    <s v="FAE-23-00188"/>
    <x v="80"/>
    <n v="29000"/>
    <n v="162288.579"/>
    <n v="51630"/>
    <x v="10"/>
    <d v="2023-09-11T00:00:00"/>
    <x v="4"/>
    <x v="9"/>
  </r>
  <r>
    <s v="FAE-23-00189"/>
    <x v="65"/>
    <n v="191482"/>
    <n v="367931.28699400002"/>
    <n v="109418.69"/>
    <x v="29"/>
    <d v="2023-09-21T00:00:00"/>
    <x v="4"/>
    <x v="9"/>
  </r>
  <r>
    <s v="FAE-23-00190"/>
    <x v="6"/>
    <n v="18000"/>
    <n v="37440"/>
    <n v="37440"/>
    <x v="33"/>
    <d v="2023-09-18T00:00:00"/>
    <x v="4"/>
    <x v="9"/>
  </r>
  <r>
    <s v="FAE-23-00191"/>
    <x v="6"/>
    <n v="22008"/>
    <n v="42475.44"/>
    <n v="42475.44"/>
    <x v="11"/>
    <d v="2023-09-18T00:00:00"/>
    <x v="4"/>
    <x v="9"/>
  </r>
  <r>
    <s v="FAE-23-00192"/>
    <x v="94"/>
    <n v="52000"/>
    <n v="109838.326"/>
    <n v="34840"/>
    <x v="72"/>
    <d v="2023-09-19T00:00:00"/>
    <x v="4"/>
    <x v="9"/>
  </r>
  <r>
    <s v="FAE-23-00193"/>
    <x v="33"/>
    <n v="23710"/>
    <n v="78204.672315000003"/>
    <n v="24654.3"/>
    <x v="21"/>
    <d v="2023-09-30T00:00:00"/>
    <x v="4"/>
    <x v="9"/>
  </r>
  <r>
    <s v="FAE-23-00194"/>
    <x v="94"/>
    <n v="52000"/>
    <n v="109838.326"/>
    <n v="34840"/>
    <x v="72"/>
    <d v="2023-10-04T00:00:00"/>
    <x v="4"/>
    <x v="10"/>
  </r>
  <r>
    <s v="FAE-23-00195"/>
    <x v="94"/>
    <n v="26000"/>
    <n v="50001.029000000002"/>
    <n v="15860"/>
    <x v="72"/>
    <d v="2023-09-19T00:00:00"/>
    <x v="4"/>
    <x v="9"/>
  </r>
  <r>
    <s v="FAE-23-00196"/>
    <x v="6"/>
    <n v="130000"/>
    <n v="229825"/>
    <n v="229825"/>
    <x v="29"/>
    <d v="2023-09-22T00:00:00"/>
    <x v="4"/>
    <x v="9"/>
  </r>
  <r>
    <s v="FAE-23-00197"/>
    <x v="6"/>
    <n v="19200"/>
    <n v="38016"/>
    <n v="38016"/>
    <x v="6"/>
    <d v="2023-09-20T00:00:00"/>
    <x v="4"/>
    <x v="9"/>
  </r>
  <r>
    <s v="FAE-23-00198"/>
    <x v="9"/>
    <n v="22200"/>
    <n v="39960"/>
    <n v="39960"/>
    <x v="52"/>
    <d v="2023-10-25T00:00:00"/>
    <x v="4"/>
    <x v="10"/>
  </r>
  <r>
    <s v="FAE-23-00199"/>
    <x v="9"/>
    <n v="25500"/>
    <n v="47175"/>
    <n v="47175"/>
    <x v="52"/>
    <d v="2023-10-28T00:00:00"/>
    <x v="4"/>
    <x v="10"/>
  </r>
  <r>
    <s v="FAE-23-00200"/>
    <x v="0"/>
    <n v="220080"/>
    <n v="371935.2"/>
    <n v="371935.2"/>
    <x v="57"/>
    <d v="2023-09-22T00:00:00"/>
    <x v="4"/>
    <x v="9"/>
  </r>
  <r>
    <s v="FAE-23-00201"/>
    <x v="90"/>
    <n v="19856"/>
    <n v="93842.801906000008"/>
    <n v="27907.81"/>
    <x v="24"/>
    <d v="2023-09-18T00:00:00"/>
    <x v="4"/>
    <x v="9"/>
  </r>
  <r>
    <s v="FAE-23-00202"/>
    <x v="40"/>
    <n v="23400"/>
    <n v="55470"/>
    <n v="55470"/>
    <x v="19"/>
    <d v="2023-10-06T00:00:00"/>
    <x v="4"/>
    <x v="10"/>
  </r>
  <r>
    <s v="FAE-23-00203"/>
    <x v="40"/>
    <n v="24600"/>
    <n v="62730"/>
    <n v="62730"/>
    <x v="19"/>
    <d v="2023-10-06T00:00:00"/>
    <x v="4"/>
    <x v="10"/>
  </r>
  <r>
    <s v="FAE-23-00204"/>
    <x v="14"/>
    <n v="278594"/>
    <n v="620178.28047"/>
    <n v="195513.4"/>
    <x v="5"/>
    <d v="2023-09-29T00:00:00"/>
    <x v="4"/>
    <x v="9"/>
  </r>
  <r>
    <s v="FAE-23-00205"/>
    <x v="4"/>
    <n v="8626"/>
    <n v="21996.3"/>
    <n v="21996.3"/>
    <x v="32"/>
    <d v="2023-11-07T00:00:00"/>
    <x v="4"/>
    <x v="11"/>
  </r>
  <r>
    <s v="FAE-23-00206"/>
    <x v="4"/>
    <n v="17900"/>
    <n v="61636.4"/>
    <n v="61636.4"/>
    <x v="73"/>
    <d v="2023-09-30T00:00:00"/>
    <x v="4"/>
    <x v="9"/>
  </r>
  <r>
    <s v="FAE-23-00207"/>
    <x v="73"/>
    <n v="134400"/>
    <n v="324530.02399999998"/>
    <n v="96460"/>
    <x v="57"/>
    <d v="2023-09-26T00:00:00"/>
    <x v="4"/>
    <x v="9"/>
  </r>
  <r>
    <s v="FAE-23-00208"/>
    <x v="90"/>
    <n v="19464"/>
    <n v="69656.775463999991"/>
    <n v="20702.84"/>
    <x v="24"/>
    <d v="2023-09-23T00:00:00"/>
    <x v="4"/>
    <x v="9"/>
  </r>
  <r>
    <s v="FAE-23-00209"/>
    <x v="9"/>
    <n v="76800"/>
    <n v="152064"/>
    <n v="152064"/>
    <x v="8"/>
    <d v="2023-10-09T00:00:00"/>
    <x v="4"/>
    <x v="10"/>
  </r>
  <r>
    <s v="FAE-23-00210"/>
    <x v="0"/>
    <n v="111965"/>
    <n v="200266.5"/>
    <n v="200266.5"/>
    <x v="14"/>
    <d v="2023-09-30T00:00:00"/>
    <x v="4"/>
    <x v="9"/>
  </r>
  <r>
    <s v="FAE-23-00211"/>
    <x v="85"/>
    <n v="17241.36"/>
    <n v="66387.294049999997"/>
    <n v="28241.5"/>
    <x v="18"/>
    <d v="2023-09-30T00:00:00"/>
    <x v="4"/>
    <x v="9"/>
  </r>
  <r>
    <s v="FAE-23-00212"/>
    <x v="6"/>
    <n v="21600"/>
    <n v="42120"/>
    <n v="42120"/>
    <x v="11"/>
    <d v="2023-10-02T00:00:00"/>
    <x v="4"/>
    <x v="10"/>
  </r>
  <r>
    <s v="FAE-23-00213"/>
    <x v="6"/>
    <n v="21600"/>
    <n v="42120"/>
    <n v="42120"/>
    <x v="28"/>
    <d v="2023-10-02T00:00:00"/>
    <x v="4"/>
    <x v="10"/>
  </r>
  <r>
    <s v="FAE-23-00214"/>
    <x v="6"/>
    <n v="44016"/>
    <n v="84950.88"/>
    <n v="84950.88"/>
    <x v="28"/>
    <d v="2023-10-02T00:00:00"/>
    <x v="4"/>
    <x v="10"/>
  </r>
  <r>
    <s v="FAE-23-00215"/>
    <x v="6"/>
    <n v="56022"/>
    <n v="105271.2"/>
    <n v="105271.2"/>
    <x v="6"/>
    <d v="2023-10-09T00:00:00"/>
    <x v="4"/>
    <x v="10"/>
  </r>
  <r>
    <s v="FAE-23-00216"/>
    <x v="6"/>
    <n v="56022"/>
    <n v="105271.2"/>
    <n v="105271.2"/>
    <x v="6"/>
    <d v="2023-10-10T00:00:00"/>
    <x v="4"/>
    <x v="10"/>
  </r>
  <r>
    <s v="FAE-23-00217"/>
    <x v="95"/>
    <n v="699984"/>
    <n v="1310026.705848"/>
    <n v="412990.56"/>
    <x v="10"/>
    <d v="2023-09-30T00:00:00"/>
    <x v="4"/>
    <x v="9"/>
  </r>
  <r>
    <s v="FAE-23-00218"/>
    <x v="73"/>
    <n v="134400"/>
    <n v="324023.609"/>
    <n v="96460"/>
    <x v="57"/>
    <d v="2023-09-29T00:00:00"/>
    <x v="4"/>
    <x v="9"/>
  </r>
  <r>
    <s v="FAE-23-00219"/>
    <x v="96"/>
    <n v="14970"/>
    <n v="42736.162319999996"/>
    <n v="12766.4"/>
    <x v="74"/>
    <d v="2023-10-05T00:00:00"/>
    <x v="4"/>
    <x v="10"/>
  </r>
  <r>
    <s v="FAE-23-00220"/>
    <x v="85"/>
    <n v="4540"/>
    <n v="11613.2973"/>
    <n v="4994"/>
    <x v="18"/>
    <d v="2023-10-18T00:00:00"/>
    <x v="4"/>
    <x v="10"/>
  </r>
  <r>
    <s v="FAE-23-00221"/>
    <x v="10"/>
    <n v="40300"/>
    <n v="86018.627175000001"/>
    <n v="25590.5"/>
    <x v="9"/>
    <d v="2023-10-16T00:00:00"/>
    <x v="4"/>
    <x v="10"/>
  </r>
  <r>
    <s v="FAE-23-00222"/>
    <x v="7"/>
    <n v="27228"/>
    <n v="78654.542824000004"/>
    <n v="23469.16"/>
    <x v="7"/>
    <d v="2023-10-11T00:00:00"/>
    <x v="4"/>
    <x v="10"/>
  </r>
  <r>
    <s v="FAE-23-00223"/>
    <x v="7"/>
    <n v="27576"/>
    <n v="79837.576840000009"/>
    <n v="23764.720000000001"/>
    <x v="7"/>
    <d v="2023-10-20T00:00:00"/>
    <x v="4"/>
    <x v="10"/>
  </r>
  <r>
    <s v="FAE-23-00224"/>
    <x v="79"/>
    <n v="19200"/>
    <n v="36864"/>
    <n v="36864"/>
    <x v="57"/>
    <d v="2023-10-27T00:00:00"/>
    <x v="4"/>
    <x v="10"/>
  </r>
  <r>
    <s v="FAE-23-00225"/>
    <x v="90"/>
    <n v="50320"/>
    <n v="175682.42156799999"/>
    <n v="52334.720000000001"/>
    <x v="24"/>
    <d v="2023-10-11T00:00:00"/>
    <x v="4"/>
    <x v="10"/>
  </r>
  <r>
    <s v="FAE-23-00226"/>
    <x v="90"/>
    <n v="21500"/>
    <n v="77834.392590999996"/>
    <n v="23186.39"/>
    <x v="24"/>
    <d v="2023-10-11T00:00:00"/>
    <x v="4"/>
    <x v="10"/>
  </r>
  <r>
    <s v="FAE-23-00227"/>
    <x v="90"/>
    <n v="15716"/>
    <n v="59346.516606000005"/>
    <n v="17655.560000000001"/>
    <x v="24"/>
    <d v="2023-10-16T00:00:00"/>
    <x v="4"/>
    <x v="10"/>
  </r>
  <r>
    <s v="FAE-23-00228"/>
    <x v="90"/>
    <n v="23264"/>
    <n v="82469.745090000011"/>
    <n v="24548.22"/>
    <x v="24"/>
    <d v="2023-10-23T00:00:00"/>
    <x v="4"/>
    <x v="10"/>
  </r>
  <r>
    <s v="FAE-23-00229"/>
    <x v="90"/>
    <n v="20992"/>
    <n v="78987.614505000005"/>
    <n v="23555.54"/>
    <x v="47"/>
    <d v="2023-10-18T00:00:00"/>
    <x v="4"/>
    <x v="10"/>
  </r>
  <r>
    <s v="FAE-23-00230"/>
    <x v="90"/>
    <n v="13888"/>
    <n v="37312.878479999999"/>
    <n v="11059.6"/>
    <x v="48"/>
    <d v="2023-11-09T00:00:00"/>
    <x v="4"/>
    <x v="11"/>
  </r>
  <r>
    <s v="FAE-23-00231"/>
    <x v="73"/>
    <n v="115200"/>
    <n v="271815.63299999997"/>
    <n v="80532"/>
    <x v="57"/>
    <d v="2023-12-15T00:00:00"/>
    <x v="4"/>
    <x v="12"/>
  </r>
  <r>
    <s v="FAE-23-00232"/>
    <x v="4"/>
    <n v="41000"/>
    <n v="96350"/>
    <n v="96350"/>
    <x v="75"/>
    <d v="2023-10-24T00:00:00"/>
    <x v="4"/>
    <x v="10"/>
  </r>
  <r>
    <s v="FAE-23-00233"/>
    <x v="4"/>
    <n v="15000"/>
    <n v="35250"/>
    <n v="35250"/>
    <x v="12"/>
    <d v="2023-10-24T00:00:00"/>
    <x v="4"/>
    <x v="10"/>
  </r>
  <r>
    <s v="FAE-23-00234"/>
    <x v="93"/>
    <n v="110040"/>
    <n v="244602.20531999998"/>
    <n v="72823.199999999997"/>
    <x v="28"/>
    <d v="2023-10-28T00:00:00"/>
    <x v="4"/>
    <x v="10"/>
  </r>
  <r>
    <s v="FAE-23-00235"/>
    <x v="0"/>
    <n v="176064"/>
    <n v="301069.44"/>
    <n v="301069.44"/>
    <x v="57"/>
    <d v="2023-10-31T00:00:00"/>
    <x v="4"/>
    <x v="10"/>
  </r>
  <r>
    <s v="FAE-23-00236"/>
    <x v="45"/>
    <n v="272640"/>
    <n v="523624.88640000008"/>
    <n v="164947.20000000001"/>
    <x v="10"/>
    <d v="2023-10-28T00:00:00"/>
    <x v="4"/>
    <x v="10"/>
  </r>
  <r>
    <s v="FAE-23-00237"/>
    <x v="10"/>
    <n v="40300"/>
    <n v="96175.446250000008"/>
    <n v="28613"/>
    <x v="9"/>
    <d v="2023-10-24T00:00:00"/>
    <x v="4"/>
    <x v="10"/>
  </r>
  <r>
    <s v="FAE-23-00238"/>
    <x v="79"/>
    <n v="22008"/>
    <n v="40714.800000000003"/>
    <n v="40714.800000000003"/>
    <x v="11"/>
    <d v="2023-10-24T00:00:00"/>
    <x v="4"/>
    <x v="10"/>
  </r>
  <r>
    <s v="FAE-23-00239"/>
    <x v="97"/>
    <n v="28070"/>
    <n v="91078.951337499995"/>
    <n v="28656.95"/>
    <x v="46"/>
    <d v="2023-10-24T00:00:00"/>
    <x v="4"/>
    <x v="10"/>
  </r>
  <r>
    <s v="FAE-23-00240"/>
    <x v="85"/>
    <n v="18830.96"/>
    <n v="71820.792549000005"/>
    <n v="31069.06"/>
    <x v="18"/>
    <d v="2023-10-25T00:00:00"/>
    <x v="4"/>
    <x v="10"/>
  </r>
  <r>
    <s v="FAE-23-00241"/>
    <x v="55"/>
    <n v="27500"/>
    <n v="168086.16"/>
    <n v="52800"/>
    <x v="3"/>
    <d v="2023-10-28T00:00:00"/>
    <x v="4"/>
    <x v="10"/>
  </r>
  <r>
    <s v="FAE-23-00242"/>
    <x v="2"/>
    <n v="19800"/>
    <n v="89366.555810000005"/>
    <n v="28151.38"/>
    <x v="2"/>
    <d v="2023-10-27T00:00:00"/>
    <x v="4"/>
    <x v="10"/>
  </r>
  <r>
    <s v="FAE-23-00243"/>
    <x v="14"/>
    <n v="269882"/>
    <n v="611697.98855000001"/>
    <n v="192827.8"/>
    <x v="5"/>
    <d v="2023-10-27T00:00:00"/>
    <x v="4"/>
    <x v="10"/>
  </r>
  <r>
    <s v="FAE-23-00244"/>
    <x v="6"/>
    <n v="102400"/>
    <n v="181060"/>
    <n v="181060"/>
    <x v="29"/>
    <d v="2023-10-27T00:00:00"/>
    <x v="4"/>
    <x v="10"/>
  </r>
  <r>
    <s v="FAE-23-00245"/>
    <x v="6"/>
    <n v="102400"/>
    <n v="181060"/>
    <n v="181060"/>
    <x v="29"/>
    <d v="2023-10-31T00:00:00"/>
    <x v="4"/>
    <x v="10"/>
  </r>
  <r>
    <s v="FAE-23-00246"/>
    <x v="6"/>
    <n v="72000"/>
    <n v="133200"/>
    <n v="133200"/>
    <x v="6"/>
    <d v="2023-11-17T00:00:00"/>
    <x v="4"/>
    <x v="11"/>
  </r>
  <r>
    <s v="FAE-23-00247"/>
    <x v="6"/>
    <n v="64800"/>
    <n v="126360"/>
    <n v="126360"/>
    <x v="29"/>
    <d v="2023-10-27T00:00:00"/>
    <x v="4"/>
    <x v="10"/>
  </r>
  <r>
    <s v="FAE-23-00248"/>
    <x v="6"/>
    <n v="19200"/>
    <n v="38016"/>
    <n v="38016"/>
    <x v="8"/>
    <d v="2023-10-30T00:00:00"/>
    <x v="4"/>
    <x v="10"/>
  </r>
  <r>
    <s v="FAE-23-00249"/>
    <x v="77"/>
    <n v="104976"/>
    <n v="195418.88636400001"/>
    <n v="61410.96"/>
    <x v="10"/>
    <d v="2023-10-31T00:00:00"/>
    <x v="4"/>
    <x v="10"/>
  </r>
  <r>
    <s v="FAE-23-00250"/>
    <x v="9"/>
    <n v="137472"/>
    <n v="263525.76000000001"/>
    <n v="263525.76000000001"/>
    <x v="28"/>
    <d v="2023-11-07T00:00:00"/>
    <x v="4"/>
    <x v="11"/>
  </r>
  <r>
    <s v="FAE-23-00251"/>
    <x v="7"/>
    <n v="27228"/>
    <n v="79258.873693999994"/>
    <n v="23469.16"/>
    <x v="7"/>
    <d v="2023-11-07T00:00:00"/>
    <x v="4"/>
    <x v="11"/>
  </r>
  <r>
    <s v="FAE-23-00252"/>
    <x v="79"/>
    <n v="19200"/>
    <n v="34176"/>
    <n v="34176"/>
    <x v="57"/>
    <d v="2023-11-08T00:00:00"/>
    <x v="4"/>
    <x v="11"/>
  </r>
  <r>
    <s v="FAE-23-00253"/>
    <x v="98"/>
    <n v="72000"/>
    <n v="131040"/>
    <n v="131040"/>
    <x v="10"/>
    <d v="2023-12-08T00:00:00"/>
    <x v="4"/>
    <x v="12"/>
  </r>
  <r>
    <s v="FAE-23-00254"/>
    <x v="19"/>
    <n v="285400"/>
    <n v="807622.30462499999"/>
    <n v="254967.5"/>
    <x v="10"/>
    <d v="2023-11-07T00:00:00"/>
    <x v="4"/>
    <x v="11"/>
  </r>
  <r>
    <s v="FAE-23-00255"/>
    <x v="6"/>
    <n v="64800"/>
    <n v="126360"/>
    <n v="126360"/>
    <x v="29"/>
    <d v="2023-11-08T00:00:00"/>
    <x v="4"/>
    <x v="11"/>
  </r>
  <r>
    <s v="FAE-23-00256"/>
    <x v="6"/>
    <n v="19200"/>
    <n v="38016"/>
    <n v="38016"/>
    <x v="6"/>
    <d v="2023-11-13T00:00:00"/>
    <x v="4"/>
    <x v="11"/>
  </r>
  <r>
    <s v="FAE-23-00257"/>
    <x v="10"/>
    <n v="40300"/>
    <n v="96481.605349999998"/>
    <n v="28613"/>
    <x v="9"/>
    <d v="2023-11-10T00:00:00"/>
    <x v="4"/>
    <x v="11"/>
  </r>
  <r>
    <s v="FAE-23-00258"/>
    <x v="33"/>
    <n v="25140"/>
    <n v="78245.396250000005"/>
    <n v="24771"/>
    <x v="21"/>
    <d v="2023-11-10T00:00:00"/>
    <x v="4"/>
    <x v="11"/>
  </r>
  <r>
    <s v="FAE-23-00259"/>
    <x v="79"/>
    <n v="41500"/>
    <n v="83000"/>
    <n v="83000"/>
    <x v="33"/>
    <d v="2023-11-14T00:00:00"/>
    <x v="4"/>
    <x v="11"/>
  </r>
  <r>
    <s v="FAE-23-00260"/>
    <x v="0"/>
    <n v="50008"/>
    <n v="87535.84"/>
    <n v="87535.84"/>
    <x v="28"/>
    <d v="2023-11-24T00:00:00"/>
    <x v="4"/>
    <x v="11"/>
  </r>
  <r>
    <s v="FAE-23-00261"/>
    <x v="0"/>
    <n v="154056"/>
    <n v="285003.59999999998"/>
    <n v="285003.59999999998"/>
    <x v="57"/>
    <d v="2023-11-14T00:00:00"/>
    <x v="4"/>
    <x v="11"/>
  </r>
  <r>
    <s v="FAE-23-00262"/>
    <x v="9"/>
    <n v="96000"/>
    <n v="190080"/>
    <n v="190080"/>
    <x v="8"/>
    <s v="30/11/2023/04/12/2023"/>
    <x v="4"/>
    <x v="2"/>
  </r>
  <r>
    <s v="FAE-23-00263"/>
    <x v="9"/>
    <n v="106800"/>
    <n v="183384"/>
    <n v="183384"/>
    <x v="36"/>
    <d v="2023-11-15T00:00:00"/>
    <x v="4"/>
    <x v="11"/>
  </r>
  <r>
    <s v="FAE-23-00264"/>
    <x v="90"/>
    <n v="23182"/>
    <n v="82883.201839000001"/>
    <n v="24548.53"/>
    <x v="24"/>
    <d v="2023-11-13T00:00:00"/>
    <x v="4"/>
    <x v="11"/>
  </r>
  <r>
    <s v="FAE-23-00265"/>
    <x v="90"/>
    <n v="20688"/>
    <n v="80489.540191000007"/>
    <n v="23839.57"/>
    <x v="24"/>
    <d v="2023-11-13T00:00:00"/>
    <x v="4"/>
    <x v="11"/>
  </r>
  <r>
    <s v="FAE-23-00266"/>
    <x v="6"/>
    <n v="19200"/>
    <n v="38016"/>
    <n v="38016"/>
    <x v="6"/>
    <d v="2023-11-15T00:00:00"/>
    <x v="4"/>
    <x v="11"/>
  </r>
  <r>
    <s v="FAE-23-00267"/>
    <x v="90"/>
    <n v="24348"/>
    <n v="88125.547587000008"/>
    <n v="26100.06"/>
    <x v="24"/>
    <d v="2023-11-20T00:00:00"/>
    <x v="4"/>
    <x v="11"/>
  </r>
  <r>
    <s v="FAE-23-00268"/>
    <x v="90"/>
    <n v="49412"/>
    <n v="66002.844599999997"/>
    <n v="19548"/>
    <x v="24"/>
    <d v="2023-11-17T00:00:00"/>
    <x v="4"/>
    <x v="11"/>
  </r>
  <r>
    <s v="FAE-23-00269"/>
    <x v="90"/>
    <n v="21888"/>
    <n v="80854.531334500003"/>
    <n v="23946.61"/>
    <x v="24"/>
    <d v="2023-11-20T00:00:00"/>
    <x v="4"/>
    <x v="11"/>
  </r>
  <r>
    <s v="FAE-23-00270"/>
    <x v="79"/>
    <n v="104000"/>
    <n v="180960"/>
    <n v="180960"/>
    <x v="39"/>
    <d v="2023-11-24T00:00:00"/>
    <x v="4"/>
    <x v="11"/>
  </r>
  <r>
    <s v="FAE-23-00271"/>
    <x v="0"/>
    <n v="139680"/>
    <n v="246774.39999999999"/>
    <n v="246774.39999999999"/>
    <x v="14"/>
    <d v="2023-11-27T00:00:00"/>
    <x v="4"/>
    <x v="11"/>
  </r>
  <r>
    <s v="FAE-23-00272"/>
    <x v="79"/>
    <n v="280080"/>
    <n v="537753.59999999998"/>
    <n v="537753.59999999998"/>
    <x v="57"/>
    <d v="2023-11-27T00:00:00"/>
    <x v="4"/>
    <x v="11"/>
  </r>
  <r>
    <s v="FAE-23-00273"/>
    <x v="52"/>
    <n v="21600"/>
    <n v="51352.576000000001"/>
    <n v="16544"/>
    <x v="39"/>
    <d v="2023-11-29T00:00:00"/>
    <x v="4"/>
    <x v="11"/>
  </r>
  <r>
    <s v="FAE-23-00274"/>
    <x v="4"/>
    <n v="15000"/>
    <n v="35250"/>
    <n v="35250"/>
    <x v="76"/>
    <d v="2023-11-24T00:00:00"/>
    <x v="4"/>
    <x v="11"/>
  </r>
  <r>
    <s v="FAE-23-00275"/>
    <x v="85"/>
    <n v="11641.28"/>
    <n v="44058.288879999993"/>
    <n v="19361.599999999999"/>
    <x v="18"/>
    <d v="2023-11-29T00:00:00"/>
    <x v="4"/>
    <x v="11"/>
  </r>
  <r>
    <s v="FAE-23-00276"/>
    <x v="6"/>
    <n v="20750"/>
    <n v="39425"/>
    <n v="39425"/>
    <x v="11"/>
    <d v="2023-12-15T00:00:00"/>
    <x v="4"/>
    <x v="12"/>
  </r>
  <r>
    <s v="FAE-23-00277"/>
    <x v="9"/>
    <n v="27840"/>
    <n v="51133.2"/>
    <n v="51133.2"/>
    <x v="36"/>
    <d v="2023-11-24T00:00:00"/>
    <x v="4"/>
    <x v="11"/>
  </r>
  <r>
    <s v="FAE-23-00278"/>
    <x v="9"/>
    <n v="231440"/>
    <n v="434343.2"/>
    <n v="434343.2"/>
    <x v="28"/>
    <d v="2023-11-29T00:00:00"/>
    <x v="4"/>
    <x v="11"/>
  </r>
  <r>
    <s v="FAE-23-00279"/>
    <x v="99"/>
    <n v="22000"/>
    <n v="50371.301749999999"/>
    <n v="14822.5"/>
    <x v="11"/>
    <d v="2023-11-28T00:00:00"/>
    <x v="4"/>
    <x v="11"/>
  </r>
  <r>
    <s v="FAE-23-00280"/>
    <x v="80"/>
    <n v="11250"/>
    <n v="59329.574999999997"/>
    <n v="19125"/>
    <x v="10"/>
    <d v="2023-11-22T00:00:00"/>
    <x v="4"/>
    <x v="11"/>
  </r>
  <r>
    <s v="FAE-23-00281"/>
    <x v="0"/>
    <n v="47676"/>
    <n v="86695.44"/>
    <n v="86695.44"/>
    <x v="28"/>
    <d v="2023-11-27T00:00:00"/>
    <x v="4"/>
    <x v="11"/>
  </r>
  <r>
    <s v="FAE-23-00282"/>
    <x v="4"/>
    <n v="61500"/>
    <n v="126075"/>
    <n v="126075"/>
    <x v="49"/>
    <d v="2023-11-29T00:00:00"/>
    <x v="4"/>
    <x v="11"/>
  </r>
  <r>
    <s v="FAE-23-00283"/>
    <x v="4"/>
    <n v="83000"/>
    <n v="170150"/>
    <n v="170150"/>
    <x v="49"/>
    <d v="2023-11-30T00:00:00"/>
    <x v="4"/>
    <x v="11"/>
  </r>
  <r>
    <s v="FAE-23-00284"/>
    <x v="2"/>
    <n v="21150"/>
    <n v="95943.209151999996"/>
    <n v="30669.439999999999"/>
    <x v="2"/>
    <d v="2023-12-13T00:00:00"/>
    <x v="4"/>
    <x v="12"/>
  </r>
  <r>
    <s v="FAE-23-00285"/>
    <x v="90"/>
    <n v="25080"/>
    <n v="89108.421501000004"/>
    <n v="26221.47"/>
    <x v="24"/>
    <d v="2023-11-29T00:00:00"/>
    <x v="4"/>
    <x v="11"/>
  </r>
  <r>
    <s v="FAE-23-00286"/>
    <x v="0"/>
    <n v="457060"/>
    <n v="820729.8"/>
    <n v="820729.8"/>
    <x v="14"/>
    <d v="2023-12-08T00:00:00"/>
    <x v="4"/>
    <x v="12"/>
  </r>
  <r>
    <s v="FAE-23-00287"/>
    <x v="49"/>
    <n v="23971.200000000001"/>
    <n v="79333.071765999994"/>
    <n v="25354.94"/>
    <x v="18"/>
    <d v="2023-12-12T00:00:00"/>
    <x v="4"/>
    <x v="12"/>
  </r>
  <r>
    <s v="FAE-23-00288"/>
    <x v="83"/>
    <n v="19552"/>
    <n v="61225.036355999997"/>
    <n v="19574.16"/>
    <x v="59"/>
    <d v="2023-12-12T00:00:00"/>
    <x v="4"/>
    <x v="12"/>
  </r>
  <r>
    <s v="FAE-23-00289"/>
    <x v="65"/>
    <n v="193920"/>
    <n v="335941.76559999998"/>
    <n v="99650.5"/>
    <x v="29"/>
    <d v="2023-12-12T00:00:00"/>
    <x v="4"/>
    <x v="12"/>
  </r>
  <r>
    <s v="FAE-23-00290"/>
    <x v="40"/>
    <n v="27192"/>
    <n v="75045.600000000006"/>
    <n v="75045.600000000006"/>
    <x v="19"/>
    <d v="2023-12-15T00:00:00"/>
    <x v="4"/>
    <x v="12"/>
  </r>
  <r>
    <s v="FAE-23-00291"/>
    <x v="40"/>
    <n v="24000"/>
    <n v="60240"/>
    <n v="60240"/>
    <x v="19"/>
    <d v="2023-12-28T00:00:00"/>
    <x v="4"/>
    <x v="12"/>
  </r>
  <r>
    <s v="FAE-23-00292"/>
    <x v="33"/>
    <n v="17510"/>
    <n v="60880.552430000003"/>
    <n v="19729.900000000001"/>
    <x v="21"/>
    <d v="2023-12-18T00:00:00"/>
    <x v="4"/>
    <x v="12"/>
  </r>
  <r>
    <s v="FAE-23-00293"/>
    <x v="33"/>
    <n v="25920"/>
    <n v="76845.018800000005"/>
    <n v="24568"/>
    <x v="21"/>
    <d v="2023-12-12T00:00:00"/>
    <x v="4"/>
    <x v="12"/>
  </r>
  <r>
    <s v="FAE-23-00294"/>
    <x v="100"/>
    <n v="19300"/>
    <n v="47116.9"/>
    <n v="15199"/>
    <x v="52"/>
    <d v="2023-12-15T00:00:00"/>
    <x v="4"/>
    <x v="12"/>
  </r>
  <r>
    <s v="FAE-23-00295"/>
    <x v="5"/>
    <n v="45200"/>
    <n v="98494.996800000008"/>
    <n v="29058"/>
    <x v="5"/>
    <d v="2023-12-22T00:00:00"/>
    <x v="4"/>
    <x v="12"/>
  </r>
  <r>
    <s v="FAE-23-00296"/>
    <x v="79"/>
    <n v="104000"/>
    <n v="168480"/>
    <n v="168480"/>
    <x v="39"/>
    <d v="2023-12-22T00:00:00"/>
    <x v="4"/>
    <x v="12"/>
  </r>
  <r>
    <s v="FAE-23-00297"/>
    <x v="25"/>
    <n v="40000"/>
    <n v="78000"/>
    <n v="78000"/>
    <x v="9"/>
    <d v="2023-12-22T00:00:00"/>
    <x v="4"/>
    <x v="12"/>
  </r>
  <r>
    <s v="FAE-23-00298"/>
    <x v="40"/>
    <n v="48300"/>
    <n v="96969"/>
    <n v="96969"/>
    <x v="19"/>
    <d v="2023-12-15T00:00:00"/>
    <x v="4"/>
    <x v="12"/>
  </r>
  <r>
    <s v="FAE-23-00299"/>
    <x v="19"/>
    <n v="408000"/>
    <n v="899824.21199999994"/>
    <n v="287640"/>
    <x v="10"/>
    <d v="2023-12-13T00:00:00"/>
    <x v="4"/>
    <x v="12"/>
  </r>
  <r>
    <s v="FAE-23-00300"/>
    <x v="6"/>
    <n v="19200"/>
    <n v="38016"/>
    <n v="38016"/>
    <x v="8"/>
    <d v="2023-12-20T00:00:00"/>
    <x v="4"/>
    <x v="12"/>
  </r>
  <r>
    <s v="FAE-23-00301"/>
    <x v="8"/>
    <n v="123600"/>
    <n v="356756.29120000004"/>
    <n v="115616"/>
    <x v="8"/>
    <d v="2023-12-19T00:00:00"/>
    <x v="4"/>
    <x v="12"/>
  </r>
  <r>
    <s v="FAE-23-00302"/>
    <x v="7"/>
    <n v="23976"/>
    <n v="72932.453466000006"/>
    <n v="21541.64"/>
    <x v="7"/>
    <d v="2023-12-21T00:00:00"/>
    <x v="4"/>
    <x v="12"/>
  </r>
  <r>
    <s v="FAE-23-00303"/>
    <x v="7"/>
    <n v="27588"/>
    <n v="81540.816097000003"/>
    <n v="24082.82"/>
    <x v="7"/>
    <d v="2023-12-21T00:00:00"/>
    <x v="4"/>
    <x v="12"/>
  </r>
  <r>
    <s v="FAE-23-00304"/>
    <x v="60"/>
    <n v="25392"/>
    <n v="76297.500500000009"/>
    <n v="22564.880000000001"/>
    <x v="7"/>
    <d v="2023-12-20T00:00:00"/>
    <x v="4"/>
    <x v="12"/>
  </r>
  <r>
    <s v="FAE-23-00305"/>
    <x v="9"/>
    <n v="23280"/>
    <n v="41731.199999999997"/>
    <n v="41731.199999999997"/>
    <x v="52"/>
    <d v="2023-12-25T00:00:00"/>
    <x v="4"/>
    <x v="12"/>
  </r>
  <r>
    <s v="FAE-23-00306"/>
    <x v="9"/>
    <n v="22260"/>
    <n v="38021.760000000002"/>
    <n v="38021.760000000002"/>
    <x v="52"/>
    <d v="2023-12-25T00:00:00"/>
    <x v="4"/>
    <x v="12"/>
  </r>
  <r>
    <s v="FAE-23-00307"/>
    <x v="0"/>
    <n v="157500"/>
    <n v="257175"/>
    <n v="257175"/>
    <x v="57"/>
    <d v="2023-12-19T00:00:00"/>
    <x v="4"/>
    <x v="12"/>
  </r>
  <r>
    <s v="FAE-23-00308"/>
    <x v="9"/>
    <n v="38400"/>
    <n v="76032"/>
    <n v="76032"/>
    <x v="8"/>
    <d v="2023-12-22T00:00:00"/>
    <x v="4"/>
    <x v="12"/>
  </r>
  <r>
    <s v="FAE-23-00309"/>
    <x v="9"/>
    <n v="38400"/>
    <n v="79296"/>
    <n v="79296"/>
    <x v="8"/>
    <d v="2023-12-22T00:00:00"/>
    <x v="4"/>
    <x v="12"/>
  </r>
  <r>
    <s v="FAE-23-00310"/>
    <x v="6"/>
    <n v="43200"/>
    <n v="87696"/>
    <n v="87696"/>
    <x v="28"/>
    <d v="2023-12-28T00:00:00"/>
    <x v="4"/>
    <x v="12"/>
  </r>
  <r>
    <s v="FAE-23-00311"/>
    <x v="98"/>
    <n v="101040"/>
    <n v="173217.6"/>
    <n v="173217.6"/>
    <x v="10"/>
    <d v="2023-12-27T00:00:00"/>
    <x v="4"/>
    <x v="12"/>
  </r>
  <r>
    <s v="FAE-23-00312"/>
    <x v="90"/>
    <n v="23496"/>
    <n v="83962.17895999999"/>
    <n v="24875.84"/>
    <x v="24"/>
    <d v="2023-12-14T00:00:00"/>
    <x v="4"/>
    <x v="12"/>
  </r>
  <r>
    <s v="FAE-23-00313"/>
    <x v="0"/>
    <n v="84000"/>
    <n v="135240"/>
    <n v="135240"/>
    <x v="14"/>
    <d v="2023-12-20T00:00:00"/>
    <x v="4"/>
    <x v="12"/>
  </r>
  <r>
    <s v="FAE-23-00314"/>
    <x v="90"/>
    <n v="23960"/>
    <n v="93065.301459000009"/>
    <n v="27486.54"/>
    <x v="24"/>
    <d v="2023-12-19T00:00:00"/>
    <x v="4"/>
    <x v="12"/>
  </r>
  <r>
    <s v="FAE-23-00315"/>
    <x v="6"/>
    <n v="44016"/>
    <n v="87151.679999999993"/>
    <n v="87151.679999999993"/>
    <x v="28"/>
    <d v="2023-12-21T00:00:00"/>
    <x v="4"/>
    <x v="12"/>
  </r>
  <r>
    <s v="FAE-23-00316"/>
    <x v="79"/>
    <n v="83000"/>
    <n v="168490"/>
    <n v="168490"/>
    <x v="33"/>
    <d v="2023-12-25T00:00:00"/>
    <x v="4"/>
    <x v="12"/>
  </r>
  <r>
    <s v="FAE-23-00317"/>
    <x v="19"/>
    <n v="424560"/>
    <n v="1063472.4273600001"/>
    <n v="345204.8"/>
    <x v="10"/>
    <d v="2023-12-26T00:00:00"/>
    <x v="4"/>
    <x v="12"/>
  </r>
  <r>
    <s v="FAE-23-00318"/>
    <x v="90"/>
    <n v="24496"/>
    <n v="93999.743348999997"/>
    <n v="27711.78"/>
    <x v="24"/>
    <d v="2023-12-26T00:00:00"/>
    <x v="4"/>
    <x v="12"/>
  </r>
  <r>
    <s v="FAE-23-00319"/>
    <x v="90"/>
    <n v="45012"/>
    <n v="170164.71804000001"/>
    <n v="50128.800000000003"/>
    <x v="24"/>
    <d v="2023-12-27T00:00:00"/>
    <x v="4"/>
    <x v="12"/>
  </r>
  <r>
    <s v="FAE-23-00320"/>
    <x v="93"/>
    <n v="110040"/>
    <n v="0"/>
    <n v="72823.199999999997"/>
    <x v="28"/>
    <d v="1899-12-30T00:00:00"/>
    <x v="4"/>
    <x v="0"/>
  </r>
  <r>
    <s v="FAE-23-00321"/>
    <x v="4"/>
    <n v="102500"/>
    <n v="246000"/>
    <n v="246000"/>
    <x v="26"/>
    <d v="2023-12-28T00:00:00"/>
    <x v="4"/>
    <x v="12"/>
  </r>
  <r>
    <s v="FAE-23-00322"/>
    <x v="98"/>
    <n v="66000"/>
    <n v="122760"/>
    <n v="122760"/>
    <x v="10"/>
    <d v="2023-12-27T00:00:00"/>
    <x v="4"/>
    <x v="12"/>
  </r>
  <r>
    <s v="FAE-23-00323"/>
    <x v="90"/>
    <n v="16824"/>
    <n v="61466.949907000009"/>
    <n v="18107.54"/>
    <x v="24"/>
    <d v="2023-12-27T00:00:00"/>
    <x v="4"/>
    <x v="12"/>
  </r>
  <r>
    <s v="FAE-23-00324"/>
    <x v="6"/>
    <n v="19200"/>
    <n v="38976"/>
    <n v="38976"/>
    <x v="6"/>
    <d v="2023-12-28T00:00:00"/>
    <x v="4"/>
    <x v="12"/>
  </r>
  <r>
    <s v="FAE-23-00325"/>
    <x v="6"/>
    <n v="21600"/>
    <n v="39744"/>
    <n v="39744"/>
    <x v="6"/>
    <d v="2023-12-28T00:00:00"/>
    <x v="4"/>
    <x v="12"/>
  </r>
  <r>
    <s v="FAE-24-00001"/>
    <x v="0"/>
    <n v="157500"/>
    <n v="257175"/>
    <n v="257175"/>
    <x v="57"/>
    <d v="2024-01-12T00:00:00"/>
    <x v="5"/>
    <x v="0"/>
  </r>
  <r>
    <s v="FAE-24-00002"/>
    <x v="93"/>
    <n v="110040"/>
    <n v="246593.91983999999"/>
    <n v="72823.199999999997"/>
    <x v="28"/>
    <d v="2024-01-09T00:00:00"/>
    <x v="5"/>
    <x v="0"/>
  </r>
  <r>
    <s v="FAE-24-00003"/>
    <x v="6"/>
    <n v="55836"/>
    <n v="105510.6"/>
    <n v="105510.6"/>
    <x v="6"/>
    <d v="2024-01-15T00:00:00"/>
    <x v="5"/>
    <x v="0"/>
  </r>
  <r>
    <s v="FAE-24-00004"/>
    <x v="6"/>
    <n v="55848"/>
    <n v="105534.96"/>
    <n v="105534.96"/>
    <x v="6"/>
    <d v="2024-01-15T00:00:00"/>
    <x v="5"/>
    <x v="0"/>
  </r>
  <r>
    <s v="FAE-24-00005"/>
    <x v="5"/>
    <n v="40800"/>
    <n v="91470.715500000006"/>
    <n v="27010"/>
    <x v="42"/>
    <d v="2024-01-17T00:00:00"/>
    <x v="5"/>
    <x v="0"/>
  </r>
  <r>
    <s v="FAE-24-00006"/>
    <x v="85"/>
    <n v="4720"/>
    <n v="22519.554700000001"/>
    <n v="9722"/>
    <x v="18"/>
    <d v="2024-01-27T00:00:00"/>
    <x v="5"/>
    <x v="0"/>
  </r>
  <r>
    <s v="FAE-24-00007"/>
    <x v="19"/>
    <n v="35000"/>
    <n v="154435.29999999999"/>
    <n v="49850"/>
    <x v="10"/>
    <d v="2024-01-12T00:00:00"/>
    <x v="5"/>
    <x v="0"/>
  </r>
  <r>
    <s v="FAE-24-00008"/>
    <x v="6"/>
    <n v="20750"/>
    <n v="39425"/>
    <n v="39425"/>
    <x v="11"/>
    <d v="2024-01-18T00:00:00"/>
    <x v="5"/>
    <x v="0"/>
  </r>
  <r>
    <s v="FAE-24-00009"/>
    <x v="0"/>
    <n v="83840"/>
    <n v="145927.20000000001"/>
    <n v="145927.20000000001"/>
    <x v="14"/>
    <d v="2024-01-17T00:00:00"/>
    <x v="5"/>
    <x v="0"/>
  </r>
  <r>
    <s v="FAE-24-00010"/>
    <x v="7"/>
    <n v="23976"/>
    <n v="75384.702533999996"/>
    <n v="22241.64"/>
    <x v="7"/>
    <d v="2024-01-18T00:00:00"/>
    <x v="5"/>
    <x v="0"/>
  </r>
  <r>
    <s v="FAE-24-00011"/>
    <x v="101"/>
    <n v="21005"/>
    <n v="57638.806776000005"/>
    <n v="18526.23"/>
    <x v="77"/>
    <d v="2024-01-23T00:00:00"/>
    <x v="5"/>
    <x v="0"/>
  </r>
  <r>
    <s v="FAE-24-00012"/>
    <x v="90"/>
    <n v="22864"/>
    <n v="82512.932138000004"/>
    <n v="24339.38"/>
    <x v="24"/>
    <d v="2024-01-16T00:00:00"/>
    <x v="5"/>
    <x v="0"/>
  </r>
  <r>
    <s v="FAE-24-00013"/>
    <x v="2"/>
    <n v="21720"/>
    <n v="96192.656839999996"/>
    <n v="30945.040000000001"/>
    <x v="2"/>
    <d v="2024-01-26T00:00:00"/>
    <x v="5"/>
    <x v="0"/>
  </r>
  <r>
    <s v="FAE-24-00014"/>
    <x v="6"/>
    <n v="19200"/>
    <n v="38976"/>
    <n v="38976"/>
    <x v="8"/>
    <d v="2024-01-18T00:00:00"/>
    <x v="5"/>
    <x v="0"/>
  </r>
  <r>
    <s v="FAE-24-00015"/>
    <x v="6"/>
    <n v="25200"/>
    <n v="46368"/>
    <n v="46368"/>
    <x v="6"/>
    <d v="2024-01-18T00:00:00"/>
    <x v="5"/>
    <x v="0"/>
  </r>
  <r>
    <s v="FAE-24-00016"/>
    <x v="6"/>
    <n v="56160"/>
    <n v="110128.8"/>
    <n v="110128.8"/>
    <x v="6"/>
    <d v="2024-01-31T00:00:00"/>
    <x v="5"/>
    <x v="0"/>
  </r>
  <r>
    <s v="FAE-24-00017"/>
    <x v="102"/>
    <n v="6000"/>
    <n v="22494.68"/>
    <n v="7240"/>
    <x v="78"/>
    <d v="2024-01-23T00:00:00"/>
    <x v="5"/>
    <x v="0"/>
  </r>
  <r>
    <s v="FAE-24-00018"/>
    <x v="4"/>
    <n v="8000"/>
    <n v="19600"/>
    <n v="19600"/>
    <x v="67"/>
    <d v="2024-01-23T00:00:00"/>
    <x v="5"/>
    <x v="0"/>
  </r>
  <r>
    <s v="FAE-24-00019"/>
    <x v="4"/>
    <n v="16276"/>
    <n v="51613.599999999999"/>
    <n v="51613.599999999999"/>
    <x v="32"/>
    <d v="2024-04-30T00:00:00"/>
    <x v="5"/>
    <x v="4"/>
  </r>
  <r>
    <s v="FAE-24-00020"/>
    <x v="4"/>
    <n v="23750"/>
    <n v="57475"/>
    <n v="57475"/>
    <x v="67"/>
    <d v="2024-01-31T00:00:00"/>
    <x v="5"/>
    <x v="0"/>
  </r>
  <r>
    <s v="FAE-24-00021"/>
    <x v="15"/>
    <n v="165000"/>
    <n v="296070.72000000003"/>
    <n v="87450"/>
    <x v="1"/>
    <d v="2024-01-25T00:00:00"/>
    <x v="5"/>
    <x v="0"/>
  </r>
  <r>
    <s v="FAE-24-00022"/>
    <x v="15"/>
    <n v="165000"/>
    <n v="295174.35749999998"/>
    <n v="87450"/>
    <x v="1"/>
    <d v="2024-01-30T00:00:00"/>
    <x v="5"/>
    <x v="0"/>
  </r>
  <r>
    <s v="FAE-24-00023"/>
    <x v="99"/>
    <n v="28000"/>
    <n v="50301.398000000001"/>
    <n v="14890"/>
    <x v="11"/>
    <d v="2024-01-31T00:00:00"/>
    <x v="5"/>
    <x v="0"/>
  </r>
  <r>
    <s v="FAE-24-00024"/>
    <x v="0"/>
    <n v="22008"/>
    <n v="43575.839999999997"/>
    <n v="43575.839999999997"/>
    <x v="28"/>
    <d v="2024-01-19T00:00:00"/>
    <x v="5"/>
    <x v="0"/>
  </r>
  <r>
    <s v="FAE-24-00025"/>
    <x v="7"/>
    <n v="27168"/>
    <n v="83122.951679999998"/>
    <n v="24563.52"/>
    <x v="7"/>
    <d v="2024-01-26T00:00:00"/>
    <x v="5"/>
    <x v="0"/>
  </r>
  <r>
    <s v="FAE-24-00026"/>
    <x v="7"/>
    <n v="27900"/>
    <n v="85056.646124999999"/>
    <n v="25117.5"/>
    <x v="7"/>
    <d v="2024-01-23T00:00:00"/>
    <x v="5"/>
    <x v="0"/>
  </r>
  <r>
    <s v="FAE-24-00027"/>
    <x v="10"/>
    <n v="40304"/>
    <n v="109131.523688"/>
    <n v="34862.959999999999"/>
    <x v="9"/>
    <d v="2024-02-20T00:00:00"/>
    <x v="5"/>
    <x v="1"/>
  </r>
  <r>
    <s v="FAE-24-00028"/>
    <x v="10"/>
    <n v="40300"/>
    <n v="99659.361100000009"/>
    <n v="31837"/>
    <x v="9"/>
    <d v="2024-02-21T00:00:00"/>
    <x v="5"/>
    <x v="1"/>
  </r>
  <r>
    <s v="FAE-24-00029"/>
    <x v="0"/>
    <n v="157500"/>
    <n v="258300"/>
    <n v="258300"/>
    <x v="57"/>
    <d v="2024-01-26T00:00:00"/>
    <x v="5"/>
    <x v="0"/>
  </r>
  <r>
    <s v="FAE-24-00030"/>
    <x v="90"/>
    <n v="23228"/>
    <n v="89781.270592000001"/>
    <n v="26518.57"/>
    <x v="24"/>
    <d v="2024-01-24T00:00:00"/>
    <x v="5"/>
    <x v="0"/>
  </r>
  <r>
    <s v="FAE-24-00031"/>
    <x v="49"/>
    <n v="23478"/>
    <n v="74142.583200000008"/>
    <n v="23855.4"/>
    <x v="18"/>
    <d v="2024-01-26T00:00:00"/>
    <x v="5"/>
    <x v="0"/>
  </r>
  <r>
    <s v="FAE-24-00032"/>
    <x v="85"/>
    <n v="19932"/>
    <n v="72019.724174999996"/>
    <n v="31324.5"/>
    <x v="18"/>
    <d v="2024-01-26T00:00:00"/>
    <x v="5"/>
    <x v="0"/>
  </r>
  <r>
    <s v="FAE-24-00033"/>
    <x v="8"/>
    <n v="130000"/>
    <n v="224694.91449999998"/>
    <n v="66410"/>
    <x v="8"/>
    <d v="2024-01-26T00:00:00"/>
    <x v="5"/>
    <x v="0"/>
  </r>
  <r>
    <s v="FAE-24-00034"/>
    <x v="9"/>
    <n v="76800"/>
    <n v="155136"/>
    <n v="155136"/>
    <x v="8"/>
    <d v="2024-01-27T00:00:00"/>
    <x v="5"/>
    <x v="0"/>
  </r>
  <r>
    <s v="FAE-24-00035"/>
    <x v="14"/>
    <n v="269882"/>
    <n v="597837.78973099997"/>
    <n v="191534.87"/>
    <x v="42"/>
    <d v="2024-01-31T00:00:00"/>
    <x v="5"/>
    <x v="0"/>
  </r>
  <r>
    <s v="FAE-24-00036"/>
    <x v="33"/>
    <n v="15660"/>
    <n v="51255.61641200001"/>
    <n v="16421.240000000002"/>
    <x v="21"/>
    <d v="2024-01-29T00:00:00"/>
    <x v="5"/>
    <x v="0"/>
  </r>
  <r>
    <s v="FAE-24-00037"/>
    <x v="79"/>
    <n v="368000"/>
    <n v="646720"/>
    <n v="646720"/>
    <x v="57"/>
    <s v="31/01/2024 &amp; 01/02/2024"/>
    <x v="5"/>
    <x v="2"/>
  </r>
  <r>
    <s v="FAE-24-00038"/>
    <x v="19"/>
    <n v="80000"/>
    <n v="359417.69500000001"/>
    <n v="115150"/>
    <x v="10"/>
    <d v="2024-01-29T00:00:00"/>
    <x v="5"/>
    <x v="0"/>
  </r>
  <r>
    <s v="FAE-24-00039"/>
    <x v="90"/>
    <n v="22216"/>
    <n v="84437.636052000002"/>
    <n v="24994.86"/>
    <x v="24"/>
    <d v="2024-01-31T00:00:00"/>
    <x v="5"/>
    <x v="0"/>
  </r>
  <r>
    <s v="FAE-24-00040"/>
    <x v="8"/>
    <n v="63204"/>
    <n v="101688.473348"/>
    <n v="32435.48"/>
    <x v="8"/>
    <d v="2024-02-08T00:00:00"/>
    <x v="5"/>
    <x v="1"/>
  </r>
  <r>
    <s v="FAE-24-00041"/>
    <x v="8"/>
    <n v="74200"/>
    <n v="117897.408"/>
    <n v="37824"/>
    <x v="57"/>
    <d v="2024-01-31T00:00:00"/>
    <x v="5"/>
    <x v="0"/>
  </r>
  <r>
    <s v="FAE-24-00042"/>
    <x v="9"/>
    <n v="115200"/>
    <n v="232704"/>
    <n v="232704"/>
    <x v="8"/>
    <d v="2024-02-09T00:00:00"/>
    <x v="5"/>
    <x v="1"/>
  </r>
  <r>
    <s v="FAE-24-00043"/>
    <x v="9"/>
    <n v="234992"/>
    <n v="441901.76"/>
    <n v="441901.76"/>
    <x v="28"/>
    <d v="2024-02-13T00:00:00"/>
    <x v="5"/>
    <x v="1"/>
  </r>
  <r>
    <s v="FAE-24-00044"/>
    <x v="90"/>
    <n v="24012"/>
    <n v="92184.060192000004"/>
    <n v="27269.759999999998"/>
    <x v="24"/>
    <d v="2024-02-05T00:00:00"/>
    <x v="5"/>
    <x v="1"/>
  </r>
  <r>
    <s v="FAE-24-00045"/>
    <x v="103"/>
    <n v="56064"/>
    <n v="127414.27008"/>
    <n v="40646.400000000001"/>
    <x v="29"/>
    <d v="2024-02-20T00:00:00"/>
    <x v="5"/>
    <x v="1"/>
  </r>
  <r>
    <s v="FAE-24-00046"/>
    <x v="0"/>
    <n v="43608"/>
    <n v="85599.84"/>
    <n v="85599.84"/>
    <x v="28"/>
    <d v="2024-02-19T00:00:00"/>
    <x v="5"/>
    <x v="1"/>
  </r>
  <r>
    <s v="FAE-24-00047"/>
    <x v="6"/>
    <n v="22008"/>
    <n v="44295.839999999997"/>
    <n v="44295.839999999997"/>
    <x v="11"/>
    <d v="2024-02-14T00:00:00"/>
    <x v="5"/>
    <x v="1"/>
  </r>
  <r>
    <s v="FAE-24-00048"/>
    <x v="0"/>
    <n v="157500"/>
    <n v="254925"/>
    <n v="254925"/>
    <x v="57"/>
    <d v="2024-02-16T00:00:00"/>
    <x v="5"/>
    <x v="1"/>
  </r>
  <r>
    <s v="FAE-24-00049"/>
    <x v="85"/>
    <n v="23608"/>
    <n v="78206.648148000007"/>
    <n v="33726.480000000003"/>
    <x v="32"/>
    <d v="2024-02-22T00:00:00"/>
    <x v="5"/>
    <x v="1"/>
  </r>
  <r>
    <s v="FAE-24-00050"/>
    <x v="85"/>
    <n v="23608"/>
    <n v="77858.820648000008"/>
    <n v="33576.480000000003"/>
    <x v="32"/>
    <d v="2024-02-22T00:00:00"/>
    <x v="5"/>
    <x v="1"/>
  </r>
  <r>
    <s v="FAE-24-00051"/>
    <x v="90"/>
    <n v="23936"/>
    <n v="86844.928258"/>
    <n v="25740.22"/>
    <x v="24"/>
    <d v="2024-02-19T00:00:00"/>
    <x v="5"/>
    <x v="1"/>
  </r>
  <r>
    <s v="FAE-24-00052"/>
    <x v="79"/>
    <n v="38400"/>
    <n v="77952"/>
    <n v="77952"/>
    <x v="6"/>
    <d v="2024-02-19T00:00:00"/>
    <x v="5"/>
    <x v="1"/>
  </r>
  <r>
    <s v="FAE-24-00053"/>
    <x v="33"/>
    <n v="23960"/>
    <n v="82946.977820000015"/>
    <n v="26576.2"/>
    <x v="21"/>
    <d v="2024-02-26T00:00:00"/>
    <x v="5"/>
    <x v="1"/>
  </r>
  <r>
    <s v="FAE-24-00054"/>
    <x v="40"/>
    <n v="50960"/>
    <n v="153458"/>
    <n v="153458"/>
    <x v="19"/>
    <d v="2024-03-12T00:00:00"/>
    <x v="5"/>
    <x v="3"/>
  </r>
  <r>
    <s v="FAE-24-00055"/>
    <x v="40"/>
    <n v="21600"/>
    <n v="54240"/>
    <n v="54240"/>
    <x v="19"/>
    <d v="2024-03-05T00:00:00"/>
    <x v="5"/>
    <x v="3"/>
  </r>
  <r>
    <s v="FAE-24-00056"/>
    <x v="90"/>
    <n v="24456"/>
    <n v="94623.11731799999"/>
    <n v="28045.62"/>
    <x v="24"/>
    <d v="2024-02-19T00:00:00"/>
    <x v="5"/>
    <x v="1"/>
  </r>
  <r>
    <s v="FAE-24-00057"/>
    <x v="90"/>
    <n v="24508"/>
    <n v="91861.58415000001"/>
    <n v="27212.2"/>
    <x v="24"/>
    <d v="2024-02-21T00:00:00"/>
    <x v="5"/>
    <x v="1"/>
  </r>
  <r>
    <s v="FAE-24-00058"/>
    <x v="90"/>
    <n v="23816"/>
    <n v="87884.9844075"/>
    <n v="26034.21"/>
    <x v="24"/>
    <d v="2024-02-21T00:00:00"/>
    <x v="5"/>
    <x v="1"/>
  </r>
  <r>
    <s v="FAE-24-00059"/>
    <x v="6"/>
    <n v="44016"/>
    <n v="87151.679999999993"/>
    <n v="87151.679999999993"/>
    <x v="28"/>
    <d v="2024-02-29T00:00:00"/>
    <x v="5"/>
    <x v="1"/>
  </r>
  <r>
    <s v="FAE-24-00060"/>
    <x v="71"/>
    <n v="19400"/>
    <n v="33960"/>
    <n v="33960"/>
    <x v="56"/>
    <d v="2024-03-13T00:00:00"/>
    <x v="5"/>
    <x v="3"/>
  </r>
  <r>
    <s v="FAE-24-00061"/>
    <x v="4"/>
    <n v="20500"/>
    <n v="49610"/>
    <n v="49610"/>
    <x v="79"/>
    <d v="2024-02-27T00:00:00"/>
    <x v="5"/>
    <x v="1"/>
  </r>
  <r>
    <s v="FAE-24-00062"/>
    <x v="65"/>
    <n v="138624"/>
    <n v="261568.44595199998"/>
    <n v="77383.679999999993"/>
    <x v="29"/>
    <d v="2024-02-27T00:00:00"/>
    <x v="5"/>
    <x v="1"/>
  </r>
  <r>
    <s v="FAE-24-00063"/>
    <x v="90"/>
    <n v="25000"/>
    <n v="102006.531216"/>
    <n v="30193.74"/>
    <x v="24"/>
    <d v="2024-02-24T00:00:00"/>
    <x v="5"/>
    <x v="1"/>
  </r>
  <r>
    <s v="FAE-24-00064"/>
    <x v="0"/>
    <n v="26000"/>
    <n v="47420"/>
    <n v="47420"/>
    <x v="28"/>
    <d v="2024-02-28T00:00:00"/>
    <x v="5"/>
    <x v="1"/>
  </r>
  <r>
    <s v="FAE-24-00065"/>
    <x v="52"/>
    <n v="43000"/>
    <n v="101973.7828"/>
    <n v="32686"/>
    <x v="39"/>
    <d v="2024-02-28T00:00:00"/>
    <x v="5"/>
    <x v="1"/>
  </r>
  <r>
    <s v="FAE-24-00066"/>
    <x v="90"/>
    <n v="24768"/>
    <n v="88221.635075999991"/>
    <n v="26102.62"/>
    <x v="24"/>
    <d v="2024-02-28T00:00:00"/>
    <x v="5"/>
    <x v="1"/>
  </r>
  <r>
    <s v="FAE-24-00067"/>
    <x v="0"/>
    <n v="135000"/>
    <n v="221400"/>
    <n v="221400"/>
    <x v="57"/>
    <d v="2024-02-29T00:00:00"/>
    <x v="5"/>
    <x v="1"/>
  </r>
  <r>
    <s v="FAE-24-00068"/>
    <x v="97"/>
    <n v="28000"/>
    <n v="87922.326300000001"/>
    <n v="28196.5"/>
    <x v="46"/>
    <d v="2024-03-29T00:00:00"/>
    <x v="5"/>
    <x v="3"/>
  </r>
  <r>
    <s v="FAE-24-00069"/>
    <x v="90"/>
    <n v="24000"/>
    <n v="77933.920500000007"/>
    <n v="23070"/>
    <x v="24"/>
    <d v="2024-03-04T00:00:00"/>
    <x v="5"/>
    <x v="3"/>
  </r>
  <r>
    <s v="FAE-24-00070"/>
    <x v="90"/>
    <n v="20848"/>
    <n v="80720.434845000011"/>
    <n v="23877.9"/>
    <x v="24"/>
    <d v="2024-03-07T00:00:00"/>
    <x v="5"/>
    <x v="3"/>
  </r>
  <r>
    <s v="FAE-24-00071"/>
    <x v="19"/>
    <n v="254400"/>
    <n v="555182.20799999998"/>
    <n v="178080"/>
    <x v="10"/>
    <s v="29/02/2024 &amp; 04/03/2024"/>
    <x v="5"/>
    <x v="2"/>
  </r>
  <r>
    <s v="FAE-24-00072"/>
    <x v="2"/>
    <n v="19820"/>
    <n v="81142.527982"/>
    <n v="26081.62"/>
    <x v="2"/>
    <d v="2024-03-07T00:00:00"/>
    <x v="5"/>
    <x v="3"/>
  </r>
  <r>
    <s v="FAE-24-00073"/>
    <x v="90"/>
    <n v="24028"/>
    <n v="87678.046216499992"/>
    <n v="25936.03"/>
    <x v="24"/>
    <d v="2024-03-07T00:00:00"/>
    <x v="5"/>
    <x v="3"/>
  </r>
  <r>
    <s v="FAE-24-00074"/>
    <x v="90"/>
    <n v="23704"/>
    <n v="91393.356444999998"/>
    <n v="27004.7"/>
    <x v="24"/>
    <d v="2024-03-13T00:00:00"/>
    <x v="5"/>
    <x v="3"/>
  </r>
  <r>
    <s v="FAE-24-00075"/>
    <x v="33"/>
    <n v="93360"/>
    <n v="309443.51660000003"/>
    <n v="99943"/>
    <x v="21"/>
    <d v="2024-03-18T00:00:00"/>
    <x v="5"/>
    <x v="3"/>
  </r>
  <r>
    <s v="FAE-24-00076"/>
    <x v="14"/>
    <n v="272042"/>
    <n v="590698.02088199998"/>
    <n v="190781.61"/>
    <x v="42"/>
    <d v="2024-03-16T00:00:00"/>
    <x v="5"/>
    <x v="3"/>
  </r>
  <r>
    <s v="FAE-24-00077"/>
    <x v="6"/>
    <n v="19200"/>
    <n v="38976"/>
    <n v="38976"/>
    <x v="8"/>
    <d v="2024-03-13T00:00:00"/>
    <x v="5"/>
    <x v="3"/>
  </r>
  <r>
    <s v="FAE-24-00078"/>
    <x v="6"/>
    <n v="19200"/>
    <n v="38976"/>
    <n v="38976"/>
    <x v="6"/>
    <d v="2024-03-13T00:00:00"/>
    <x v="5"/>
    <x v="3"/>
  </r>
  <r>
    <s v="FAE-24-00079"/>
    <x v="9"/>
    <n v="222734"/>
    <n v="441876.42"/>
    <n v="441876.42"/>
    <x v="28"/>
    <d v="2024-03-19T00:00:00"/>
    <x v="5"/>
    <x v="3"/>
  </r>
  <r>
    <s v="FAE-24-00080"/>
    <x v="0"/>
    <n v="21600"/>
    <n v="39744"/>
    <n v="39744"/>
    <x v="28"/>
    <d v="2024-03-15T00:00:00"/>
    <x v="5"/>
    <x v="3"/>
  </r>
  <r>
    <s v="FAE-24-00081"/>
    <x v="79"/>
    <n v="71200"/>
    <n v="118680"/>
    <n v="118680"/>
    <x v="57"/>
    <d v="2024-03-19T00:00:00"/>
    <x v="5"/>
    <x v="3"/>
  </r>
  <r>
    <s v="FAE-24-00082"/>
    <x v="79"/>
    <n v="38400"/>
    <n v="77952"/>
    <n v="77952"/>
    <x v="6"/>
    <d v="2024-03-18T00:00:00"/>
    <x v="5"/>
    <x v="3"/>
  </r>
  <r>
    <s v="FAE-24-00083"/>
    <x v="4"/>
    <n v="20500"/>
    <n v="50225"/>
    <n v="50225"/>
    <x v="67"/>
    <d v="2024-03-28T00:00:00"/>
    <x v="5"/>
    <x v="3"/>
  </r>
  <r>
    <s v="FAE-24-00084"/>
    <x v="7"/>
    <n v="28044"/>
    <n v="86334.317993000004"/>
    <n v="25553.66"/>
    <x v="7"/>
    <d v="2024-03-26T00:00:00"/>
    <x v="5"/>
    <x v="3"/>
  </r>
  <r>
    <s v="FAE-24-00085"/>
    <x v="7"/>
    <n v="27804"/>
    <n v="85916.729213000013"/>
    <n v="25430.06"/>
    <x v="7"/>
    <d v="2024-03-26T00:00:00"/>
    <x v="5"/>
    <x v="3"/>
  </r>
  <r>
    <s v="FAE-24-00086"/>
    <x v="6"/>
    <n v="43200"/>
    <n v="79488"/>
    <n v="79488"/>
    <x v="6"/>
    <d v="2024-03-21T00:00:00"/>
    <x v="5"/>
    <x v="3"/>
  </r>
  <r>
    <s v="FAE-24-00087"/>
    <x v="90"/>
    <n v="24928"/>
    <n v="95007.496031999995"/>
    <n v="28080.48"/>
    <x v="24"/>
    <d v="2024-03-19T00:00:00"/>
    <x v="5"/>
    <x v="3"/>
  </r>
  <r>
    <s v="FAE-24-00088"/>
    <x v="90"/>
    <n v="24880"/>
    <n v="91769.729233000005"/>
    <n v="27162.46"/>
    <x v="24"/>
    <d v="2024-03-26T00:00:00"/>
    <x v="5"/>
    <x v="3"/>
  </r>
  <r>
    <s v="FAE-24-00089"/>
    <x v="90"/>
    <n v="24440"/>
    <n v="85607.1444815"/>
    <n v="25330.93"/>
    <x v="24"/>
    <d v="2024-03-23T00:00:00"/>
    <x v="5"/>
    <x v="3"/>
  </r>
  <r>
    <s v="FAE-24-00090"/>
    <x v="6"/>
    <n v="54000"/>
    <n v="115020"/>
    <n v="115020"/>
    <x v="33"/>
    <d v="2024-03-25T00:00:00"/>
    <x v="5"/>
    <x v="3"/>
  </r>
  <r>
    <s v="FAE-24-00091"/>
    <x v="9"/>
    <n v="76800"/>
    <n v="157056"/>
    <n v="157056"/>
    <x v="8"/>
    <d v="2024-03-25T00:00:00"/>
    <x v="5"/>
    <x v="3"/>
  </r>
  <r>
    <s v="FAE-24-00092"/>
    <x v="0"/>
    <n v="109800"/>
    <n v="191394"/>
    <n v="191394"/>
    <x v="14"/>
    <d v="2024-04-03T00:00:00"/>
    <x v="5"/>
    <x v="4"/>
  </r>
  <r>
    <s v="FAE-24-00093"/>
    <x v="10"/>
    <n v="40300"/>
    <n v="108698.89289999999"/>
    <n v="34859.5"/>
    <x v="9"/>
    <d v="2024-03-27T00:00:00"/>
    <x v="5"/>
    <x v="3"/>
  </r>
  <r>
    <s v="FAE-24-00094"/>
    <x v="10"/>
    <n v="40300"/>
    <n v="99372.828099999999"/>
    <n v="31837"/>
    <x v="9"/>
    <d v="2024-03-28T00:00:00"/>
    <x v="5"/>
    <x v="3"/>
  </r>
  <r>
    <s v="FAE-24-00095"/>
    <x v="90"/>
    <n v="1680"/>
    <n v="8181.7270920000001"/>
    <n v="2420.88"/>
    <x v="24"/>
    <d v="2024-03-28T00:00:00"/>
    <x v="5"/>
    <x v="3"/>
  </r>
  <r>
    <s v="FAE-24-00096"/>
    <x v="19"/>
    <n v="233280"/>
    <n v="506429.8848"/>
    <n v="163296"/>
    <x v="10"/>
    <d v="2024-03-25T00:00:00"/>
    <x v="5"/>
    <x v="3"/>
  </r>
  <r>
    <s v="FAE-24-00097"/>
    <x v="90"/>
    <n v="22872"/>
    <n v="87346.598866500004"/>
    <n v="25845.63"/>
    <x v="24"/>
    <d v="2024-03-23T00:00:00"/>
    <x v="5"/>
    <x v="3"/>
  </r>
  <r>
    <s v="FAE-24-00098"/>
    <x v="90"/>
    <n v="23624"/>
    <n v="85687.764879500013"/>
    <n v="25362.29"/>
    <x v="24"/>
    <d v="2024-03-26T00:00:00"/>
    <x v="5"/>
    <x v="3"/>
  </r>
  <r>
    <s v="FAE-24-00099"/>
    <x v="40"/>
    <n v="55900"/>
    <n v="164120"/>
    <n v="164120"/>
    <x v="19"/>
    <d v="2024-03-29T00:00:00"/>
    <x v="5"/>
    <x v="3"/>
  </r>
  <r>
    <s v="FAE-24-00100"/>
    <x v="40"/>
    <n v="27840"/>
    <n v="70992"/>
    <n v="70992"/>
    <x v="19"/>
    <d v="2024-03-29T00:00:00"/>
    <x v="5"/>
    <x v="3"/>
  </r>
  <r>
    <s v="FAE-24-00101"/>
    <x v="98"/>
    <n v="172128"/>
    <n v="290724.47999999998"/>
    <n v="290724.47999999998"/>
    <x v="10"/>
    <d v="2024-04-18T00:00:00"/>
    <x v="5"/>
    <x v="4"/>
  </r>
  <r>
    <s v="FAE-24-00102"/>
    <x v="5"/>
    <n v="22500"/>
    <n v="57713.90625"/>
    <n v="17062.5"/>
    <x v="42"/>
    <d v="2024-04-05T00:00:00"/>
    <x v="5"/>
    <x v="4"/>
  </r>
  <r>
    <s v="FAE-24-00103"/>
    <x v="85"/>
    <n v="18600"/>
    <n v="82909.6875"/>
    <n v="35950"/>
    <x v="18"/>
    <d v="2024-04-05T00:00:00"/>
    <x v="5"/>
    <x v="4"/>
  </r>
  <r>
    <s v="FAE-24-00104"/>
    <x v="61"/>
    <n v="49560"/>
    <n v="111203.38223999999"/>
    <n v="33099.199999999997"/>
    <x v="46"/>
    <d v="2024-04-22T00:00:00"/>
    <x v="5"/>
    <x v="4"/>
  </r>
  <r>
    <s v="FAE-24-00105"/>
    <x v="14"/>
    <n v="280090"/>
    <n v="618137.60210999998"/>
    <n v="195452.35"/>
    <x v="42"/>
    <d v="2024-04-18T00:00:00"/>
    <x v="5"/>
    <x v="4"/>
  </r>
  <r>
    <s v="FAE-24-00106"/>
    <x v="14"/>
    <n v="280090"/>
    <n v="617013.75109749998"/>
    <n v="195452.35"/>
    <x v="42"/>
    <d v="2024-04-24T00:00:00"/>
    <x v="5"/>
    <x v="4"/>
  </r>
  <r>
    <s v="FAE-24-00107"/>
    <x v="7"/>
    <n v="25860"/>
    <n v="80440.961130000011"/>
    <n v="23942.9"/>
    <x v="7"/>
    <d v="2024-04-19T00:00:00"/>
    <x v="5"/>
    <x v="4"/>
  </r>
  <r>
    <s v="FAE-24-00108"/>
    <x v="7"/>
    <n v="25860"/>
    <n v="80440.961130000011"/>
    <n v="23942.9"/>
    <x v="7"/>
    <d v="2024-04-19T00:00:00"/>
    <x v="5"/>
    <x v="4"/>
  </r>
  <r>
    <s v="FAE-24-00109"/>
    <x v="9"/>
    <n v="57600"/>
    <n v="116352"/>
    <n v="116352"/>
    <x v="6"/>
    <d v="2024-04-19T00:00:00"/>
    <x v="5"/>
    <x v="4"/>
  </r>
  <r>
    <s v="FAE-24-00110"/>
    <x v="40"/>
    <n v="32400"/>
    <n v="81540"/>
    <n v="81540"/>
    <x v="19"/>
    <d v="2024-05-06T00:00:00"/>
    <x v="5"/>
    <x v="5"/>
  </r>
  <r>
    <s v="FAE-24-00111"/>
    <x v="0"/>
    <n v="65616"/>
    <n v="129175.67999999999"/>
    <n v="129175.67999999999"/>
    <x v="28"/>
    <d v="2024-05-23T00:00:00"/>
    <x v="5"/>
    <x v="5"/>
  </r>
  <r>
    <s v="FAE-24-00112"/>
    <x v="79"/>
    <n v="19200"/>
    <n v="41856"/>
    <n v="41856"/>
    <x v="6"/>
    <d v="2024-04-24T00:00:00"/>
    <x v="5"/>
    <x v="4"/>
  </r>
  <r>
    <s v="FAE-24-00113"/>
    <x v="79"/>
    <n v="19200"/>
    <n v="41856"/>
    <n v="41856"/>
    <x v="80"/>
    <d v="2024-04-24T00:00:00"/>
    <x v="5"/>
    <x v="4"/>
  </r>
  <r>
    <s v="FAE-24-00114"/>
    <x v="79"/>
    <n v="21000"/>
    <n v="44700"/>
    <n v="44700"/>
    <x v="33"/>
    <d v="2024-04-24T00:00:00"/>
    <x v="5"/>
    <x v="4"/>
  </r>
  <r>
    <s v="FAE-24-00115"/>
    <x v="79"/>
    <n v="488250"/>
    <n v="871395"/>
    <n v="871395"/>
    <x v="57"/>
    <d v="2024-04-29T00:00:00"/>
    <x v="5"/>
    <x v="4"/>
  </r>
  <r>
    <s v="FAE-24-00116"/>
    <x v="10"/>
    <n v="40300"/>
    <n v="110046.212575"/>
    <n v="34859.5"/>
    <x v="9"/>
    <d v="2024-04-22T00:00:00"/>
    <x v="5"/>
    <x v="4"/>
  </r>
  <r>
    <s v="FAE-24-00117"/>
    <x v="73"/>
    <n v="134400"/>
    <n v="301410.87690000003"/>
    <n v="89026"/>
    <x v="57"/>
    <s v="31/05/2024 &amp; 03/06/2024"/>
    <x v="5"/>
    <x v="2"/>
  </r>
  <r>
    <s v="FAE-24-00118"/>
    <x v="5"/>
    <n v="40800"/>
    <n v="90351.1829"/>
    <n v="26818"/>
    <x v="42"/>
    <d v="2024-05-02T00:00:00"/>
    <x v="5"/>
    <x v="5"/>
  </r>
  <r>
    <s v="FAE-24-00119"/>
    <x v="104"/>
    <n v="26540"/>
    <n v="53217.233"/>
    <n v="17110"/>
    <x v="56"/>
    <d v="2024-06-07T00:00:00"/>
    <x v="5"/>
    <x v="6"/>
  </r>
  <r>
    <s v="FAE-24-00120"/>
    <x v="4"/>
    <n v="19184"/>
    <n v="60252.800000000003"/>
    <n v="60252.800000000003"/>
    <x v="78"/>
    <d v="2024-05-03T00:00:00"/>
    <x v="5"/>
    <x v="5"/>
  </r>
  <r>
    <s v="FAE-24-00121"/>
    <x v="2"/>
    <n v="20608"/>
    <n v="89321.490730999998"/>
    <n v="28481.71"/>
    <x v="2"/>
    <d v="2024-05-07T00:00:00"/>
    <x v="5"/>
    <x v="5"/>
  </r>
  <r>
    <s v="FAE-24-00122"/>
    <x v="9"/>
    <n v="22008"/>
    <n v="44622.48"/>
    <n v="44622.48"/>
    <x v="52"/>
    <d v="2024-05-03T00:00:00"/>
    <x v="5"/>
    <x v="5"/>
  </r>
  <r>
    <s v="FAE-24-00123"/>
    <x v="0"/>
    <n v="44016"/>
    <n v="88472.16"/>
    <n v="88472.16"/>
    <x v="28"/>
    <d v="2024-04-30T00:00:00"/>
    <x v="5"/>
    <x v="4"/>
  </r>
  <r>
    <s v="FAE-24-00124"/>
    <x v="79"/>
    <n v="26000"/>
    <n v="43430"/>
    <n v="43430"/>
    <x v="42"/>
    <d v="2024-04-30T00:00:00"/>
    <x v="5"/>
    <x v="4"/>
  </r>
  <r>
    <s v="FAE-24-00125"/>
    <x v="6"/>
    <n v="43200"/>
    <n v="87696"/>
    <n v="87696"/>
    <x v="29"/>
    <d v="2024-05-02T00:00:00"/>
    <x v="5"/>
    <x v="5"/>
  </r>
  <r>
    <s v="FAE-24-00126"/>
    <x v="9"/>
    <n v="38400"/>
    <n v="78720"/>
    <n v="78720"/>
    <x v="8"/>
    <d v="2024-05-09T00:00:00"/>
    <x v="5"/>
    <x v="5"/>
  </r>
  <r>
    <s v="FAE-24-00127"/>
    <x v="9"/>
    <n v="26000"/>
    <n v="43420"/>
    <n v="43420"/>
    <x v="56"/>
    <d v="2024-05-08T00:00:00"/>
    <x v="5"/>
    <x v="5"/>
  </r>
  <r>
    <s v="FAE-24-00128"/>
    <x v="6"/>
    <n v="19200"/>
    <n v="38976"/>
    <n v="38976"/>
    <x v="6"/>
    <d v="2024-05-15T00:00:00"/>
    <x v="5"/>
    <x v="5"/>
  </r>
  <r>
    <s v="FAE-24-00129"/>
    <x v="65"/>
    <n v="138624"/>
    <n v="264108.86275199999"/>
    <n v="78107.520000000004"/>
    <x v="29"/>
    <d v="2024-05-17T00:00:00"/>
    <x v="5"/>
    <x v="5"/>
  </r>
  <r>
    <s v="FAE-24-00130"/>
    <x v="0"/>
    <n v="109800"/>
    <n v="191394"/>
    <n v="191394"/>
    <x v="14"/>
    <d v="2024-05-13T00:00:00"/>
    <x v="5"/>
    <x v="5"/>
  </r>
  <r>
    <s v="FAE-24-00131"/>
    <x v="19"/>
    <n v="88000"/>
    <n v="391653.68075"/>
    <n v="125095"/>
    <x v="10"/>
    <d v="2024-05-13T00:00:00"/>
    <x v="5"/>
    <x v="5"/>
  </r>
  <r>
    <s v="FAE-24-00132"/>
    <x v="61"/>
    <n v="19200"/>
    <n v="45425.412900000003"/>
    <n v="13454"/>
    <x v="46"/>
    <d v="2024-05-14T00:00:00"/>
    <x v="5"/>
    <x v="5"/>
  </r>
  <r>
    <s v="FAE-24-00133"/>
    <x v="5"/>
    <n v="40800"/>
    <n v="91701.665999999997"/>
    <n v="27160"/>
    <x v="42"/>
    <d v="2024-05-14T00:00:00"/>
    <x v="5"/>
    <x v="5"/>
  </r>
  <r>
    <s v="FAE-24-00134"/>
    <x v="85"/>
    <n v="21531"/>
    <n v="90753.731315000012"/>
    <n v="39716.300000000003"/>
    <x v="18"/>
    <d v="2024-05-17T00:00:00"/>
    <x v="5"/>
    <x v="5"/>
  </r>
  <r>
    <s v="FAE-24-00135"/>
    <x v="10"/>
    <n v="40300"/>
    <n v="114897.25455"/>
    <n v="36874.5"/>
    <x v="9"/>
    <d v="2024-05-23T00:00:00"/>
    <x v="5"/>
    <x v="5"/>
  </r>
  <r>
    <s v="FAE-24-00136"/>
    <x v="10"/>
    <n v="20150"/>
    <n v="49978.518524999999"/>
    <n v="15918.5"/>
    <x v="9"/>
    <d v="2024-05-10T00:00:00"/>
    <x v="5"/>
    <x v="5"/>
  </r>
  <r>
    <s v="FAE-24-00137"/>
    <x v="49"/>
    <n v="23971"/>
    <n v="74603.482358000008"/>
    <n v="23896.82"/>
    <x v="18"/>
    <d v="2024-05-17T00:00:00"/>
    <x v="5"/>
    <x v="5"/>
  </r>
  <r>
    <s v="FAE-24-00138"/>
    <x v="93"/>
    <n v="40500"/>
    <n v="86540.534249999997"/>
    <n v="25595"/>
    <x v="81"/>
    <d v="2024-05-24T00:00:00"/>
    <x v="5"/>
    <x v="5"/>
  </r>
  <r>
    <s v="FAE-24-00139"/>
    <x v="87"/>
    <n v="20496"/>
    <n v="57405.196800000005"/>
    <n v="18446.400000000001"/>
    <x v="10"/>
    <d v="2024-05-20T00:00:00"/>
    <x v="5"/>
    <x v="5"/>
  </r>
  <r>
    <s v="FAE-24-00140"/>
    <x v="87"/>
    <n v="20506"/>
    <n v="57432.084480000005"/>
    <n v="18455.04"/>
    <x v="10"/>
    <d v="2024-05-20T00:00:00"/>
    <x v="5"/>
    <x v="5"/>
  </r>
  <r>
    <s v="FAE-24-00141"/>
    <x v="6"/>
    <n v="56100"/>
    <n v="110064"/>
    <n v="110064"/>
    <x v="6"/>
    <d v="2024-05-15T00:00:00"/>
    <x v="5"/>
    <x v="5"/>
  </r>
  <r>
    <s v="FAE-24-00142"/>
    <x v="6"/>
    <n v="56100"/>
    <n v="110064"/>
    <n v="110064"/>
    <x v="6"/>
    <d v="2024-05-15T00:00:00"/>
    <x v="5"/>
    <x v="5"/>
  </r>
  <r>
    <s v="FAE-24-00143"/>
    <x v="9"/>
    <n v="239282"/>
    <n v="478039.32"/>
    <n v="478039.32"/>
    <x v="28"/>
    <d v="2024-05-21T00:00:00"/>
    <x v="5"/>
    <x v="5"/>
  </r>
  <r>
    <s v="FAE-24-00144"/>
    <x v="9"/>
    <n v="20032"/>
    <n v="43205.440000000002"/>
    <n v="43205.440000000002"/>
    <x v="36"/>
    <d v="2024-05-17T00:00:00"/>
    <x v="5"/>
    <x v="5"/>
  </r>
  <r>
    <s v="FAE-24-00145"/>
    <x v="9"/>
    <n v="60020"/>
    <n v="131439.20000000001"/>
    <n v="131439.20000000001"/>
    <x v="36"/>
    <d v="2024-05-16T00:00:00"/>
    <x v="5"/>
    <x v="5"/>
  </r>
  <r>
    <s v="FAE-24-00146"/>
    <x v="6"/>
    <n v="20750"/>
    <n v="39632.5"/>
    <n v="39632.5"/>
    <x v="11"/>
    <d v="2024-05-17T00:00:00"/>
    <x v="5"/>
    <x v="5"/>
  </r>
  <r>
    <s v="FAE-24-00147"/>
    <x v="79"/>
    <n v="96000"/>
    <n v="194880"/>
    <n v="194880"/>
    <x v="57"/>
    <d v="2024-05-22T00:00:00"/>
    <x v="5"/>
    <x v="5"/>
  </r>
  <r>
    <s v="FAE-24-00148"/>
    <x v="90"/>
    <n v="8136"/>
    <n v="4752.3139154999999"/>
    <n v="1407.53"/>
    <x v="24"/>
    <d v="2024-05-31T00:00:00"/>
    <x v="5"/>
    <x v="5"/>
  </r>
  <r>
    <s v="FAE-24-00149"/>
    <x v="90"/>
    <n v="8504"/>
    <n v="27222.250735499998"/>
    <n v="8052.61"/>
    <x v="24"/>
    <d v="2024-05-31T00:00:00"/>
    <x v="5"/>
    <x v="5"/>
  </r>
  <r>
    <s v="FAE-24-00150"/>
    <x v="98"/>
    <n v="160032"/>
    <n v="297659.52000000002"/>
    <n v="297659.52000000002"/>
    <x v="10"/>
    <d v="2024-06-11T00:00:00"/>
    <x v="5"/>
    <x v="6"/>
  </r>
  <r>
    <s v="FAE-24-00151"/>
    <x v="79"/>
    <n v="280000"/>
    <n v="493700"/>
    <n v="493700"/>
    <x v="57"/>
    <d v="2024-05-29T00:00:00"/>
    <x v="5"/>
    <x v="5"/>
  </r>
  <r>
    <s v="FAE-24-00152"/>
    <x v="79"/>
    <n v="57600"/>
    <n v="118656"/>
    <n v="118656"/>
    <x v="6"/>
    <d v="2024-05-23T00:00:00"/>
    <x v="5"/>
    <x v="5"/>
  </r>
  <r>
    <s v="FAE-24-00153"/>
    <x v="2"/>
    <n v="20100"/>
    <n v="80052.730889999992"/>
    <n v="25634.1"/>
    <x v="2"/>
    <d v="2024-05-28T00:00:00"/>
    <x v="5"/>
    <x v="5"/>
  </r>
  <r>
    <s v="FAE-24-00154"/>
    <x v="7"/>
    <n v="24996"/>
    <n v="78722.930660999991"/>
    <n v="23251.94"/>
    <x v="7"/>
    <d v="2024-05-30T00:00:00"/>
    <x v="5"/>
    <x v="5"/>
  </r>
  <r>
    <s v="FAE-24-00155"/>
    <x v="6"/>
    <n v="43200"/>
    <n v="87696"/>
    <n v="87696"/>
    <x v="29"/>
    <d v="2024-05-30T00:00:00"/>
    <x v="5"/>
    <x v="5"/>
  </r>
  <r>
    <s v="FAE-24-00156"/>
    <x v="6"/>
    <n v="20750"/>
    <n v="39632.5"/>
    <n v="39632.5"/>
    <x v="11"/>
    <d v="2024-05-27T00:00:00"/>
    <x v="5"/>
    <x v="5"/>
  </r>
  <r>
    <s v="FAE-24-00157"/>
    <x v="35"/>
    <n v="38400"/>
    <n v="87539.961599999995"/>
    <n v="28128"/>
    <x v="8"/>
    <d v="2024-05-30T00:00:00"/>
    <x v="5"/>
    <x v="5"/>
  </r>
  <r>
    <s v="FAE-24-00158"/>
    <x v="52"/>
    <n v="39000"/>
    <n v="94633.987800000003"/>
    <n v="30426"/>
    <x v="39"/>
    <d v="2024-06-07T00:00:00"/>
    <x v="5"/>
    <x v="6"/>
  </r>
  <r>
    <s v="FAE-24-00159"/>
    <x v="4"/>
    <n v="13621"/>
    <n v="37420.160000000003"/>
    <n v="37420.160000000003"/>
    <x v="41"/>
    <d v="2024-06-26T00:00:00"/>
    <x v="5"/>
    <x v="6"/>
  </r>
  <r>
    <s v="FAE-24-00160"/>
    <x v="40"/>
    <n v="77840"/>
    <n v="214072"/>
    <n v="214072"/>
    <x v="19"/>
    <d v="2024-06-03T00:00:00"/>
    <x v="5"/>
    <x v="6"/>
  </r>
  <r>
    <s v="FAE-24-00161"/>
    <x v="35"/>
    <n v="27750"/>
    <n v="62954.124749999995"/>
    <n v="20088.75"/>
    <x v="53"/>
    <d v="2024-06-13T00:00:00"/>
    <x v="5"/>
    <x v="6"/>
  </r>
  <r>
    <s v="FAE-24-00162"/>
    <x v="9"/>
    <n v="57600"/>
    <n v="119808"/>
    <n v="119808"/>
    <x v="8"/>
    <d v="2024-06-10T00:00:00"/>
    <x v="5"/>
    <x v="6"/>
  </r>
  <r>
    <s v="FAE-24-00163"/>
    <x v="9"/>
    <n v="19200"/>
    <n v="39552"/>
    <n v="39552"/>
    <x v="8"/>
    <d v="2024-06-11T00:00:00"/>
    <x v="5"/>
    <x v="6"/>
  </r>
  <r>
    <s v="FAE-24-00164"/>
    <x v="14"/>
    <n v="280354"/>
    <n v="524291.30527500005"/>
    <n v="168772.35"/>
    <x v="42"/>
    <d v="2024-06-11T00:00:00"/>
    <x v="5"/>
    <x v="6"/>
  </r>
  <r>
    <s v="FAE-24-00165"/>
    <x v="7"/>
    <n v="25212"/>
    <n v="79029.892549000011"/>
    <n v="23447.18"/>
    <x v="7"/>
    <d v="2024-06-13T00:00:00"/>
    <x v="5"/>
    <x v="6"/>
  </r>
  <r>
    <s v="FAE-24-00166"/>
    <x v="5"/>
    <n v="45800"/>
    <n v="102452.22975"/>
    <n v="30399"/>
    <x v="42"/>
    <d v="2024-06-12T00:00:00"/>
    <x v="5"/>
    <x v="6"/>
  </r>
  <r>
    <s v="FAE-24-00167"/>
    <x v="80"/>
    <n v="22500"/>
    <n v="139065.58575"/>
    <n v="44415"/>
    <x v="10"/>
    <d v="2024-06-13T00:00:00"/>
    <x v="5"/>
    <x v="6"/>
  </r>
  <r>
    <s v="FAE-24-00168"/>
    <x v="0"/>
    <n v="163170"/>
    <n v="294012.5"/>
    <n v="294012.5"/>
    <x v="14"/>
    <d v="2024-06-14T00:00:00"/>
    <x v="5"/>
    <x v="6"/>
  </r>
  <r>
    <s v="FAE-24-00169"/>
    <x v="73"/>
    <n v="76800"/>
    <n v="174055.20200000002"/>
    <n v="51640"/>
    <x v="57"/>
    <d v="2024-06-13T00:00:00"/>
    <x v="5"/>
    <x v="6"/>
  </r>
  <r>
    <s v="FAE-24-00170"/>
    <x v="4"/>
    <n v="20500"/>
    <n v="51250"/>
    <n v="51250"/>
    <x v="79"/>
    <d v="2024-06-19T00:00:00"/>
    <x v="5"/>
    <x v="6"/>
  </r>
  <r>
    <s v="FAE-24-00171"/>
    <x v="94"/>
    <n v="26000"/>
    <n v="48272.679000000004"/>
    <n v="15340"/>
    <x v="82"/>
    <d v="2024-06-24T00:00:00"/>
    <x v="5"/>
    <x v="6"/>
  </r>
  <r>
    <s v="FAE-24-00172"/>
    <x v="79"/>
    <n v="21600"/>
    <n v="58256"/>
    <n v="58256"/>
    <x v="32"/>
    <d v="2024-06-25T00:00:00"/>
    <x v="5"/>
    <x v="6"/>
  </r>
  <r>
    <s v="FAE-24-00173"/>
    <x v="79"/>
    <n v="455000"/>
    <n v="817085"/>
    <n v="817085"/>
    <x v="57"/>
    <s v="29/06/2024 &amp; 01/07/2024"/>
    <x v="5"/>
    <x v="2"/>
  </r>
  <r>
    <s v="FAE-24-00174"/>
    <x v="9"/>
    <n v="38400"/>
    <n v="79104"/>
    <n v="79104"/>
    <x v="8"/>
    <d v="2024-06-24T00:00:00"/>
    <x v="5"/>
    <x v="6"/>
  </r>
  <r>
    <s v="FAE-24-00175"/>
    <x v="65"/>
    <n v="139200"/>
    <n v="260443.65391200001"/>
    <n v="77332.320000000007"/>
    <x v="29"/>
    <d v="2024-06-26T00:00:00"/>
    <x v="5"/>
    <x v="6"/>
  </r>
  <r>
    <s v="FAE-24-00176"/>
    <x v="40"/>
    <n v="54000"/>
    <n v="138540"/>
    <n v="138540"/>
    <x v="19"/>
    <d v="2024-06-25T00:00:00"/>
    <x v="5"/>
    <x v="6"/>
  </r>
  <r>
    <s v="FAE-24-00177"/>
    <x v="40"/>
    <n v="106640"/>
    <n v="287752"/>
    <n v="287752"/>
    <x v="19"/>
    <d v="2024-06-24T00:00:00"/>
    <x v="5"/>
    <x v="6"/>
  </r>
  <r>
    <s v="FAE-24-00178"/>
    <x v="4"/>
    <n v="20500"/>
    <n v="50225"/>
    <n v="50225"/>
    <x v="76"/>
    <d v="2024-06-24T00:00:00"/>
    <x v="5"/>
    <x v="6"/>
  </r>
  <r>
    <s v="FAE-24-00179"/>
    <x v="14"/>
    <n v="280090"/>
    <n v="613642.19806000008"/>
    <n v="195452.35"/>
    <x v="42"/>
    <d v="2024-06-28T00:00:00"/>
    <x v="5"/>
    <x v="6"/>
  </r>
  <r>
    <s v="FAE-24-00180"/>
    <x v="10"/>
    <n v="20150"/>
    <n v="49549.514949999997"/>
    <n v="15918.5"/>
    <x v="9"/>
    <d v="2024-07-26T00:00:00"/>
    <x v="5"/>
    <x v="7"/>
  </r>
  <r>
    <s v="FAE-24-00181"/>
    <x v="105"/>
    <n v="134050"/>
    <n v="253767.49299999999"/>
    <n v="75328.75"/>
    <x v="29"/>
    <d v="2024-06-28T00:00:00"/>
    <x v="5"/>
    <x v="6"/>
  </r>
  <r>
    <s v="FAE-24-00182"/>
    <x v="0"/>
    <n v="90000"/>
    <n v="143550"/>
    <n v="143550"/>
    <x v="57"/>
    <d v="2024-06-25T00:00:00"/>
    <x v="5"/>
    <x v="6"/>
  </r>
  <r>
    <s v="FAE-24-00183"/>
    <x v="6"/>
    <n v="21600"/>
    <n v="44136"/>
    <n v="44136"/>
    <x v="11"/>
    <d v="2024-07-15T00:00:00"/>
    <x v="5"/>
    <x v="7"/>
  </r>
  <r>
    <s v="FAE-24-00184"/>
    <x v="7"/>
    <n v="23712"/>
    <n v="75079.677607999998"/>
    <n v="22299.68"/>
    <x v="7"/>
    <d v="2024-06-21T00:00:00"/>
    <x v="5"/>
    <x v="6"/>
  </r>
  <r>
    <s v="FAE-24-00185"/>
    <x v="5"/>
    <n v="45000"/>
    <n v="104908.5275"/>
    <n v="31150"/>
    <x v="42"/>
    <d v="2024-06-25T00:00:00"/>
    <x v="5"/>
    <x v="6"/>
  </r>
  <r>
    <s v="FAE-24-00186"/>
    <x v="6"/>
    <n v="22008"/>
    <n v="44716.08"/>
    <n v="44716.08"/>
    <x v="11"/>
    <d v="2024-07-15T00:00:00"/>
    <x v="5"/>
    <x v="7"/>
  </r>
  <r>
    <s v="FAE-24-00187"/>
    <x v="10"/>
    <n v="40300"/>
    <n v="115166.43840000001"/>
    <n v="36874.5"/>
    <x v="9"/>
    <d v="2024-07-11T00:00:00"/>
    <x v="5"/>
    <x v="7"/>
  </r>
  <r>
    <s v="FAE-24-00188"/>
    <x v="73"/>
    <n v="38400"/>
    <n v="86611.107400000008"/>
    <n v="25628"/>
    <x v="57"/>
    <d v="2024-07-11T00:00:00"/>
    <x v="5"/>
    <x v="7"/>
  </r>
  <r>
    <s v="FAE-24-00189"/>
    <x v="0"/>
    <n v="84000"/>
    <n v="143080"/>
    <n v="143080"/>
    <x v="14"/>
    <d v="2024-07-12T00:00:00"/>
    <x v="5"/>
    <x v="7"/>
  </r>
  <r>
    <s v="FAE-24-00190"/>
    <x v="106"/>
    <n v="100003"/>
    <n v="215562.90404000002"/>
    <n v="69002.210000000006"/>
    <x v="10"/>
    <d v="2024-07-10T00:00:00"/>
    <x v="5"/>
    <x v="7"/>
  </r>
  <r>
    <s v="FAE-24-00191"/>
    <x v="96"/>
    <n v="81000"/>
    <n v="186786.10725"/>
    <n v="55245"/>
    <x v="57"/>
    <d v="2024-07-23T00:00:00"/>
    <x v="5"/>
    <x v="7"/>
  </r>
  <r>
    <s v="FAE-24-00192"/>
    <x v="2"/>
    <n v="21920"/>
    <n v="87353.350480000008"/>
    <n v="27962.02"/>
    <x v="2"/>
    <d v="2024-07-11T00:00:00"/>
    <x v="5"/>
    <x v="7"/>
  </r>
  <r>
    <s v="FAE-24-00193"/>
    <x v="2"/>
    <n v="22500"/>
    <n v="92680.583864999993"/>
    <n v="29855.55"/>
    <x v="2"/>
    <d v="2024-07-18T00:00:00"/>
    <x v="5"/>
    <x v="7"/>
  </r>
  <r>
    <s v="FAE-24-00194"/>
    <x v="2"/>
    <n v="20750"/>
    <n v="68681.023263999989"/>
    <n v="22124.48"/>
    <x v="2"/>
    <d v="2024-07-18T00:00:00"/>
    <x v="5"/>
    <x v="7"/>
  </r>
  <r>
    <s v="FAE-24-00195"/>
    <x v="7"/>
    <n v="25212"/>
    <n v="79286.639169999995"/>
    <n v="23447.18"/>
    <x v="7"/>
    <d v="2024-07-12T00:00:00"/>
    <x v="5"/>
    <x v="7"/>
  </r>
  <r>
    <s v="FAE-24-00196"/>
    <x v="7"/>
    <n v="25212"/>
    <n v="79285.466811000006"/>
    <n v="23447.18"/>
    <x v="7"/>
    <d v="2024-07-12T00:00:00"/>
    <x v="5"/>
    <x v="7"/>
  </r>
  <r>
    <s v="FAE-24-00197"/>
    <x v="15"/>
    <n v="137500"/>
    <n v="237127.6875"/>
    <n v="70125"/>
    <x v="1"/>
    <d v="2024-07-12T00:00:00"/>
    <x v="5"/>
    <x v="7"/>
  </r>
  <r>
    <s v="FAE-24-00198"/>
    <x v="15"/>
    <n v="137500"/>
    <n v="237127.6875"/>
    <n v="70125"/>
    <x v="1"/>
    <d v="2024-07-13T00:00:00"/>
    <x v="5"/>
    <x v="7"/>
  </r>
  <r>
    <s v="FAE-24-00199"/>
    <x v="9"/>
    <n v="560000"/>
    <n v="879200"/>
    <n v="879200"/>
    <x v="1"/>
    <d v="2024-07-29T00:00:00"/>
    <x v="5"/>
    <x v="7"/>
  </r>
  <r>
    <s v="FAE-24-00200"/>
    <x v="15"/>
    <n v="125000"/>
    <n v="228322.125"/>
    <n v="67500"/>
    <x v="1"/>
    <d v="2024-07-18T00:00:00"/>
    <x v="5"/>
    <x v="7"/>
  </r>
  <r>
    <s v="FAE-24-00201"/>
    <x v="6"/>
    <n v="19200"/>
    <n v="38976"/>
    <n v="38976"/>
    <x v="8"/>
    <d v="2024-07-17T00:00:00"/>
    <x v="5"/>
    <x v="7"/>
  </r>
  <r>
    <s v="FAE-24-00202"/>
    <x v="4"/>
    <n v="41000"/>
    <n v="78925"/>
    <n v="78925"/>
    <x v="49"/>
    <d v="2024-07-24T00:00:00"/>
    <x v="5"/>
    <x v="7"/>
  </r>
  <r>
    <s v="FAE-24-00203"/>
    <x v="4"/>
    <n v="20500"/>
    <n v="39462.5"/>
    <n v="39462.5"/>
    <x v="49"/>
    <d v="2024-07-24T00:00:00"/>
    <x v="5"/>
    <x v="7"/>
  </r>
  <r>
    <s v="FAE-24-00204"/>
    <x v="4"/>
    <n v="62250"/>
    <n v="119831.25"/>
    <n v="119831.25"/>
    <x v="49"/>
    <d v="2024-07-23T00:00:00"/>
    <x v="5"/>
    <x v="7"/>
  </r>
  <r>
    <s v="FAE-24-00205"/>
    <x v="106"/>
    <n v="139008"/>
    <n v="292602.00847"/>
    <n v="94384.7"/>
    <x v="10"/>
    <d v="2024-07-30T00:00:00"/>
    <x v="5"/>
    <x v="7"/>
  </r>
  <r>
    <s v="FAE-24-00206"/>
    <x v="19"/>
    <n v="365213"/>
    <n v="792537.34089599992"/>
    <n v="255648.96"/>
    <x v="10"/>
    <d v="2024-07-22T00:00:00"/>
    <x v="5"/>
    <x v="7"/>
  </r>
  <r>
    <s v="FAE-24-00207"/>
    <x v="72"/>
    <n v="24616"/>
    <n v="92720.023217499998"/>
    <n v="27397.51"/>
    <x v="24"/>
    <d v="2024-07-19T00:00:00"/>
    <x v="5"/>
    <x v="7"/>
  </r>
  <r>
    <s v="FAE-24-00208"/>
    <x v="107"/>
    <n v="52000"/>
    <n v="79300"/>
    <n v="79300"/>
    <x v="42"/>
    <d v="2024-08-01T00:00:00"/>
    <x v="5"/>
    <x v="8"/>
  </r>
  <r>
    <s v="FAE-24-00209"/>
    <x v="73"/>
    <n v="38400"/>
    <n v="86731.559000000008"/>
    <n v="25628"/>
    <x v="57"/>
    <d v="2024-07-19T00:00:00"/>
    <x v="5"/>
    <x v="7"/>
  </r>
  <r>
    <s v="FAE-24-00210"/>
    <x v="40"/>
    <n v="54000"/>
    <n v="139440"/>
    <n v="139440"/>
    <x v="19"/>
    <d v="2024-07-31T00:00:00"/>
    <x v="5"/>
    <x v="7"/>
  </r>
  <r>
    <s v="FAE-24-00211"/>
    <x v="61"/>
    <n v="75200"/>
    <n v="166144.42019999999"/>
    <n v="49236"/>
    <x v="46"/>
    <d v="2024-07-31T00:00:00"/>
    <x v="5"/>
    <x v="7"/>
  </r>
  <r>
    <s v="FAE-24-00212"/>
    <x v="1"/>
    <n v="133500"/>
    <n v="217897.5"/>
    <n v="217897.5"/>
    <x v="1"/>
    <d v="2024-07-31T00:00:00"/>
    <x v="5"/>
    <x v="7"/>
  </r>
  <r>
    <s v="FAE-24-00213"/>
    <x v="0"/>
    <n v="52928"/>
    <n v="95729.2"/>
    <n v="95729.2"/>
    <x v="28"/>
    <d v="2024-07-29T00:00:00"/>
    <x v="5"/>
    <x v="7"/>
  </r>
  <r>
    <s v="FAE-24-00214"/>
    <x v="9"/>
    <n v="38400"/>
    <n v="79104"/>
    <n v="79104"/>
    <x v="8"/>
    <d v="2024-07-30T00:00:00"/>
    <x v="5"/>
    <x v="7"/>
  </r>
  <r>
    <s v="FAE-24-00215"/>
    <x v="6"/>
    <n v="43200"/>
    <n v="88992"/>
    <n v="88992"/>
    <x v="28"/>
    <d v="2024-07-31T00:00:00"/>
    <x v="5"/>
    <x v="7"/>
  </r>
  <r>
    <s v="FAE-24-00216"/>
    <x v="6"/>
    <n v="44016"/>
    <n v="88472.16"/>
    <n v="88472.16"/>
    <x v="28"/>
    <d v="2024-07-31T00:00:00"/>
    <x v="5"/>
    <x v="7"/>
  </r>
  <r>
    <s v="FAE-24-00217"/>
    <x v="25"/>
    <n v="60000"/>
    <n v="126000"/>
    <n v="126000"/>
    <x v="9"/>
    <d v="2024-08-09T00:00:00"/>
    <x v="5"/>
    <x v="8"/>
  </r>
  <r>
    <s v="FAE-24-00218"/>
    <x v="19"/>
    <n v="266534"/>
    <n v="573594.02284799994"/>
    <n v="186574.07999999999"/>
    <x v="10"/>
    <d v="2024-08-16T00:00:00"/>
    <x v="5"/>
    <x v="8"/>
  </r>
  <r>
    <s v="FAE-24-00219"/>
    <x v="6"/>
    <n v="43200"/>
    <n v="88992"/>
    <n v="88992"/>
    <x v="28"/>
    <d v="2024-08-08T00:00:00"/>
    <x v="5"/>
    <x v="8"/>
  </r>
  <r>
    <s v="FAE-24-00220"/>
    <x v="10"/>
    <n v="40300"/>
    <n v="113879.51835"/>
    <n v="36874.5"/>
    <x v="9"/>
    <d v="2024-08-14T00:00:00"/>
    <x v="5"/>
    <x v="8"/>
  </r>
  <r>
    <s v="FAE-24-00221"/>
    <x v="10"/>
    <n v="20150"/>
    <n v="49161.10355"/>
    <n v="15918.5"/>
    <x v="9"/>
    <d v="2024-08-14T00:00:00"/>
    <x v="5"/>
    <x v="8"/>
  </r>
  <r>
    <s v="FAE-24-00222"/>
    <x v="9"/>
    <n v="84000"/>
    <n v="132720"/>
    <n v="132720"/>
    <x v="36"/>
    <d v="2024-08-22T00:00:00"/>
    <x v="5"/>
    <x v="8"/>
  </r>
  <r>
    <s v="FAE-24-00223"/>
    <x v="1"/>
    <n v="280000"/>
    <n v="417200"/>
    <n v="417200"/>
    <x v="1"/>
    <d v="2024-08-21T00:00:00"/>
    <x v="5"/>
    <x v="8"/>
  </r>
  <r>
    <s v="FAE-24-00224"/>
    <x v="105"/>
    <n v="134050"/>
    <n v="252074.50904999999"/>
    <n v="74483.5"/>
    <x v="29"/>
    <d v="2024-08-31T00:00:00"/>
    <x v="5"/>
    <x v="8"/>
  </r>
  <r>
    <s v="FAE-24-00225"/>
    <x v="100"/>
    <n v="19160"/>
    <n v="42639.613305000006"/>
    <n v="13973.1"/>
    <x v="52"/>
    <d v="2024-09-03T00:00:00"/>
    <x v="5"/>
    <x v="9"/>
  </r>
  <r>
    <s v="FAE-24-00226"/>
    <x v="9"/>
    <n v="96000"/>
    <n v="197760"/>
    <n v="197760"/>
    <x v="8"/>
    <d v="2024-08-21T00:00:00"/>
    <x v="5"/>
    <x v="8"/>
  </r>
  <r>
    <s v="FAE-24-00227"/>
    <x v="2"/>
    <n v="22070"/>
    <n v="98519.184175999995"/>
    <n v="32282.32"/>
    <x v="83"/>
    <d v="2024-08-22T00:00:00"/>
    <x v="5"/>
    <x v="8"/>
  </r>
  <r>
    <s v="FAE-24-00228"/>
    <x v="0"/>
    <n v="135000"/>
    <n v="222075"/>
    <n v="222075"/>
    <x v="57"/>
    <d v="2024-09-03T00:00:00"/>
    <x v="5"/>
    <x v="9"/>
  </r>
  <r>
    <s v="FAE-24-00229"/>
    <x v="79"/>
    <n v="27600"/>
    <n v="56856"/>
    <n v="56856"/>
    <x v="6"/>
    <d v="2024-08-22T00:00:00"/>
    <x v="5"/>
    <x v="8"/>
  </r>
  <r>
    <s v="FAE-24-00230"/>
    <x v="6"/>
    <n v="43200"/>
    <n v="88992"/>
    <n v="88992"/>
    <x v="29"/>
    <d v="2024-08-22T00:00:00"/>
    <x v="5"/>
    <x v="8"/>
  </r>
  <r>
    <s v="FAE-24-00231"/>
    <x v="7"/>
    <n v="25212"/>
    <n v="79587.935433000006"/>
    <n v="23447.18"/>
    <x v="7"/>
    <d v="2024-08-28T00:00:00"/>
    <x v="5"/>
    <x v="8"/>
  </r>
  <r>
    <s v="FAE-24-00232"/>
    <x v="73"/>
    <n v="134400"/>
    <n v="299489.1361"/>
    <n v="88354"/>
    <x v="57"/>
    <d v="2024-08-23T00:00:00"/>
    <x v="5"/>
    <x v="8"/>
  </r>
  <r>
    <s v="FAE-24-00233"/>
    <x v="6"/>
    <n v="56000"/>
    <n v="88480"/>
    <n v="88480"/>
    <x v="29"/>
    <d v="2024-08-27T00:00:00"/>
    <x v="5"/>
    <x v="8"/>
  </r>
  <r>
    <s v="FAE-24-00234"/>
    <x v="96"/>
    <n v="54000"/>
    <n v="124873.9565"/>
    <n v="36830"/>
    <x v="57"/>
    <d v="2024-08-27T00:00:00"/>
    <x v="5"/>
    <x v="8"/>
  </r>
  <r>
    <s v="FAE-24-00235"/>
    <x v="72"/>
    <n v="22152"/>
    <n v="76041.015224999996"/>
    <n v="22416.1"/>
    <x v="24"/>
    <d v="2024-08-23T00:00:00"/>
    <x v="5"/>
    <x v="8"/>
  </r>
  <r>
    <s v="FAE-24-00236"/>
    <x v="72"/>
    <n v="22444"/>
    <n v="86139.506017499996"/>
    <n v="25393.03"/>
    <x v="24"/>
    <d v="2024-08-23T00:00:00"/>
    <x v="5"/>
    <x v="8"/>
  </r>
  <r>
    <s v="FAE-24-00237"/>
    <x v="9"/>
    <n v="63808"/>
    <n v="118127.08"/>
    <n v="118127.08"/>
    <x v="14"/>
    <d v="2024-09-05T00:00:00"/>
    <x v="5"/>
    <x v="9"/>
  </r>
  <r>
    <s v="FAE-24-00238"/>
    <x v="1"/>
    <n v="57600"/>
    <n v="115200"/>
    <n v="115200"/>
    <x v="1"/>
    <d v="2024-09-03T00:00:00"/>
    <x v="5"/>
    <x v="9"/>
  </r>
  <r>
    <s v="FAE-24-00239"/>
    <x v="52"/>
    <n v="57600"/>
    <n v="138466.70730000001"/>
    <n v="45558"/>
    <x v="39"/>
    <d v="2024-08-29T00:00:00"/>
    <x v="5"/>
    <x v="8"/>
  </r>
  <r>
    <s v="FAE-24-00240"/>
    <x v="7"/>
    <n v="24792"/>
    <n v="78497.330778000003"/>
    <n v="23125.88"/>
    <x v="7"/>
    <d v="2024-08-28T00:00:00"/>
    <x v="5"/>
    <x v="8"/>
  </r>
  <r>
    <s v="FAE-24-00241"/>
    <x v="7"/>
    <n v="23868"/>
    <n v="76199.831037000011"/>
    <n v="22449.02"/>
    <x v="7"/>
    <d v="2024-08-28T00:00:00"/>
    <x v="5"/>
    <x v="8"/>
  </r>
  <r>
    <s v="FAE-24-00242"/>
    <x v="15"/>
    <n v="165000"/>
    <n v="278336.7"/>
    <n v="82000"/>
    <x v="1"/>
    <d v="2024-08-29T00:00:00"/>
    <x v="5"/>
    <x v="8"/>
  </r>
  <r>
    <s v="FAE-24-00243"/>
    <x v="106"/>
    <n v="69509"/>
    <n v="147126.24"/>
    <n v="147126.24"/>
    <x v="10"/>
    <d v="2024-08-31T00:00:00"/>
    <x v="5"/>
    <x v="8"/>
  </r>
  <r>
    <s v="FAE-24-00244"/>
    <x v="106"/>
    <n v="100020"/>
    <n v="214042.8"/>
    <n v="214042.8"/>
    <x v="10"/>
    <d v="2024-09-26T00:00:00"/>
    <x v="5"/>
    <x v="9"/>
  </r>
  <r>
    <s v="FAE-24-00245"/>
    <x v="15"/>
    <n v="165000"/>
    <n v="277512.60000000003"/>
    <n v="82000"/>
    <x v="1"/>
    <d v="2024-08-31T00:00:00"/>
    <x v="5"/>
    <x v="8"/>
  </r>
  <r>
    <s v="FAE-24-00246"/>
    <x v="65"/>
    <n v="272160"/>
    <n v="506351.60700000002"/>
    <n v="149311.20000000001"/>
    <x v="29"/>
    <d v="2024-08-31T00:00:00"/>
    <x v="5"/>
    <x v="8"/>
  </r>
  <r>
    <s v="FAE-24-00247"/>
    <x v="85"/>
    <n v="23608"/>
    <n v="73499.162506000008"/>
    <n v="32412.04"/>
    <x v="32"/>
    <d v="2024-08-31T00:00:00"/>
    <x v="5"/>
    <x v="8"/>
  </r>
  <r>
    <s v="FAE-24-00248"/>
    <x v="85"/>
    <n v="25370"/>
    <n v="82792.037559000004"/>
    <n v="36510.06"/>
    <x v="18"/>
    <d v="2024-08-31T00:00:00"/>
    <x v="5"/>
    <x v="8"/>
  </r>
  <r>
    <s v="FAE-24-00249"/>
    <x v="73"/>
    <n v="96000"/>
    <n v="216832.101"/>
    <n v="64070"/>
    <x v="57"/>
    <d v="2024-08-30T00:00:00"/>
    <x v="5"/>
    <x v="8"/>
  </r>
  <r>
    <s v="FAE-24-00250"/>
    <x v="6"/>
    <n v="52040"/>
    <n v="91240.4"/>
    <n v="91240.4"/>
    <x v="29"/>
    <d v="2024-08-28T00:00:00"/>
    <x v="5"/>
    <x v="8"/>
  </r>
  <r>
    <s v="FAE-24-00251"/>
    <x v="4"/>
    <n v="16500"/>
    <n v="60600"/>
    <n v="60600"/>
    <x v="84"/>
    <d v="2024-09-11T00:00:00"/>
    <x v="5"/>
    <x v="9"/>
  </r>
  <r>
    <s v="FAE-24-00252"/>
    <x v="0"/>
    <n v="22800"/>
    <n v="42408"/>
    <n v="42408"/>
    <x v="14"/>
    <d v="2024-09-06T00:00:00"/>
    <x v="5"/>
    <x v="9"/>
  </r>
  <r>
    <s v="FAE-24-00253"/>
    <x v="19"/>
    <n v="55824"/>
    <n v="119223.31680000002"/>
    <n v="39076.800000000003"/>
    <x v="10"/>
    <d v="2024-08-31T00:00:00"/>
    <x v="5"/>
    <x v="8"/>
  </r>
  <r>
    <s v="FAE-24-00254"/>
    <x v="1"/>
    <n v="330000"/>
    <n v="478500"/>
    <n v="478500"/>
    <x v="1"/>
    <d v="2024-09-05T00:00:00"/>
    <x v="5"/>
    <x v="9"/>
  </r>
  <r>
    <s v="FAE-24-00255"/>
    <x v="96"/>
    <n v="55000"/>
    <n v="111780.44074999999"/>
    <n v="33055"/>
    <x v="57"/>
    <d v="2024-09-06T00:00:00"/>
    <x v="5"/>
    <x v="9"/>
  </r>
  <r>
    <s v="FAE-24-00256"/>
    <x v="6"/>
    <n v="19200"/>
    <n v="39552"/>
    <n v="39552"/>
    <x v="6"/>
    <d v="2024-09-05T00:00:00"/>
    <x v="5"/>
    <x v="9"/>
  </r>
  <r>
    <s v="FAE-24-00257"/>
    <x v="72"/>
    <n v="22456"/>
    <n v="80719.1821605"/>
    <n v="23849.31"/>
    <x v="24"/>
    <d v="2024-09-10T00:00:00"/>
    <x v="5"/>
    <x v="9"/>
  </r>
  <r>
    <s v="FAE-24-00258"/>
    <x v="90"/>
    <n v="24008"/>
    <n v="65946.267276999992"/>
    <n v="19493.14"/>
    <x v="24"/>
    <d v="2024-09-07T00:00:00"/>
    <x v="5"/>
    <x v="9"/>
  </r>
  <r>
    <s v="FAE-24-00259"/>
    <x v="90"/>
    <n v="23832"/>
    <n v="72638.955091999989"/>
    <n v="21471.439999999999"/>
    <x v="24"/>
    <d v="2024-09-07T00:00:00"/>
    <x v="5"/>
    <x v="9"/>
  </r>
  <r>
    <s v="FAE-24-00260"/>
    <x v="1"/>
    <n v="275000"/>
    <n v="404250"/>
    <n v="404250"/>
    <x v="1"/>
    <d v="2024-09-12T00:00:00"/>
    <x v="5"/>
    <x v="9"/>
  </r>
  <r>
    <s v="FAE-24-00261"/>
    <x v="7"/>
    <n v="24792"/>
    <n v="78022.093944000007"/>
    <n v="23125.88"/>
    <x v="7"/>
    <d v="2024-09-13T00:00:00"/>
    <x v="5"/>
    <x v="9"/>
  </r>
  <r>
    <s v="FAE-24-00262"/>
    <x v="35"/>
    <n v="28020"/>
    <n v="60108.481984999999"/>
    <n v="19765.7"/>
    <x v="8"/>
    <d v="2024-09-18T00:00:00"/>
    <x v="5"/>
    <x v="9"/>
  </r>
  <r>
    <s v="FAE-24-00263"/>
    <x v="0"/>
    <n v="112500"/>
    <n v="180000"/>
    <n v="180000"/>
    <x v="57"/>
    <d v="2024-09-20T00:00:00"/>
    <x v="5"/>
    <x v="9"/>
  </r>
  <r>
    <s v="FAE-24-00264"/>
    <x v="79"/>
    <n v="112000"/>
    <n v="229600"/>
    <n v="229600"/>
    <x v="33"/>
    <d v="2024-09-24T00:00:00"/>
    <x v="5"/>
    <x v="9"/>
  </r>
  <r>
    <s v="FAE-24-00265"/>
    <x v="73"/>
    <n v="57600"/>
    <n v="129695.61960000001"/>
    <n v="38442"/>
    <x v="57"/>
    <d v="2024-09-13T00:00:00"/>
    <x v="5"/>
    <x v="9"/>
  </r>
  <r>
    <s v="FAE-24-00266"/>
    <x v="96"/>
    <n v="104000"/>
    <n v="185529.61799999999"/>
    <n v="54760"/>
    <x v="57"/>
    <d v="2024-09-23T00:00:00"/>
    <x v="5"/>
    <x v="9"/>
  </r>
  <r>
    <s v="FAE-24-00267"/>
    <x v="6"/>
    <n v="38400"/>
    <n v="76416"/>
    <n v="76416"/>
    <x v="6"/>
    <d v="2024-09-19T00:00:00"/>
    <x v="5"/>
    <x v="9"/>
  </r>
  <r>
    <s v="FAE-24-00268"/>
    <x v="33"/>
    <n v="22680"/>
    <n v="57402.321360000009"/>
    <n v="18840.2"/>
    <x v="21"/>
    <d v="2024-09-26T00:00:00"/>
    <x v="5"/>
    <x v="9"/>
  </r>
  <r>
    <s v="FAE-24-00269"/>
    <x v="90"/>
    <n v="23112"/>
    <n v="63195.295346999999"/>
    <n v="18668.939999999999"/>
    <x v="24"/>
    <d v="2024-09-25T00:00:00"/>
    <x v="5"/>
    <x v="9"/>
  </r>
  <r>
    <s v="FAE-24-00270"/>
    <x v="108"/>
    <n v="38400"/>
    <n v="71808"/>
    <n v="71808"/>
    <x v="6"/>
    <d v="2024-09-24T00:00:00"/>
    <x v="5"/>
    <x v="9"/>
  </r>
  <r>
    <s v="FAE-24-00271"/>
    <x v="7"/>
    <n v="25644"/>
    <n v="80500.456812999997"/>
    <n v="23777.66"/>
    <x v="7"/>
    <d v="2024-09-26T00:00:00"/>
    <x v="5"/>
    <x v="9"/>
  </r>
  <r>
    <s v="FAE-24-00272"/>
    <x v="6"/>
    <n v="44016"/>
    <n v="85391.039999999994"/>
    <n v="85391.039999999994"/>
    <x v="1"/>
    <d v="2024-09-26T00:00:00"/>
    <x v="5"/>
    <x v="9"/>
  </r>
  <r>
    <s v="FAE-24-00273"/>
    <x v="6"/>
    <n v="55840"/>
    <n v="101024.4"/>
    <n v="101024.4"/>
    <x v="1"/>
    <d v="2024-09-25T00:00:00"/>
    <x v="5"/>
    <x v="9"/>
  </r>
  <r>
    <s v="FAE-24-00274"/>
    <x v="10"/>
    <n v="15795"/>
    <n v="0"/>
    <n v="0"/>
    <x v="18"/>
    <d v="2024-11-15T00:00:00"/>
    <x v="5"/>
    <x v="11"/>
  </r>
  <r>
    <s v="FAE-24-00275"/>
    <x v="10"/>
    <n v="40300"/>
    <n v="112151.94802500001"/>
    <n v="36874.5"/>
    <x v="9"/>
    <d v="2024-09-28T00:00:00"/>
    <x v="5"/>
    <x v="9"/>
  </r>
  <r>
    <s v="FAE-24-00276"/>
    <x v="109"/>
    <n v="275000"/>
    <n v="404250"/>
    <n v="404250"/>
    <x v="1"/>
    <d v="2024-10-02T00:00:00"/>
    <x v="5"/>
    <x v="10"/>
  </r>
  <r>
    <s v="FAE-24-00277"/>
    <x v="109"/>
    <n v="52000"/>
    <n v="0"/>
    <n v="0"/>
    <x v="57"/>
    <d v="2024-10-29T00:00:00"/>
    <x v="5"/>
    <x v="10"/>
  </r>
  <r>
    <s v="FAE-24-00278"/>
    <x v="6"/>
    <n v="338000"/>
    <n v="0"/>
    <n v="0"/>
    <x v="57"/>
    <d v="2024-11-14T00:00:00"/>
    <x v="5"/>
    <x v="11"/>
  </r>
  <r>
    <s v="FAE-24-00279"/>
    <x v="109"/>
    <n v="56000"/>
    <n v="94360"/>
    <n v="94360"/>
    <x v="29"/>
    <d v="2024-10-09T00:00:00"/>
    <x v="5"/>
    <x v="10"/>
  </r>
  <r>
    <s v="FAE-24-00280"/>
    <x v="109"/>
    <n v="130000"/>
    <n v="208000"/>
    <n v="208000"/>
    <x v="14"/>
    <d v="2024-10-03T00:00:00"/>
    <x v="5"/>
    <x v="10"/>
  </r>
  <r>
    <s v="FAE-24-00281"/>
    <x v="109"/>
    <n v="43200"/>
    <n v="76896"/>
    <n v="76896"/>
    <x v="6"/>
    <d v="2024-10-02T00:00:00"/>
    <x v="5"/>
    <x v="10"/>
  </r>
  <r>
    <s v="FAE-24-00282"/>
    <x v="109"/>
    <n v="41000"/>
    <n v="95530"/>
    <n v="95530"/>
    <x v="9"/>
    <d v="2024-10-07T00:00:00"/>
    <x v="5"/>
    <x v="10"/>
  </r>
  <r>
    <s v="FAE-24-00283"/>
    <x v="109"/>
    <n v="38400"/>
    <n v="76416"/>
    <n v="76416"/>
    <x v="8"/>
    <d v="2024-10-09T00:00:00"/>
    <x v="5"/>
    <x v="10"/>
  </r>
  <r>
    <s v="FAE-24-00284"/>
    <x v="90"/>
    <n v="68400"/>
    <n v="130704"/>
    <n v="130704"/>
    <x v="36"/>
    <d v="2024-10-14T00:00:00"/>
    <x v="5"/>
    <x v="10"/>
  </r>
  <r>
    <s v="FAE-24-00285"/>
    <x v="109"/>
    <n v="23968"/>
    <n v="71585.474887500008"/>
    <n v="21186.97"/>
    <x v="24"/>
    <d v="2024-10-04T00:00:00"/>
    <x v="5"/>
    <x v="10"/>
  </r>
  <r>
    <s v="FAE-24-00286"/>
    <x v="109"/>
    <n v="56400"/>
    <n v="138266.21899999998"/>
    <n v="45010"/>
    <x v="39"/>
    <d v="2024-10-10T00:00:00"/>
    <x v="5"/>
    <x v="10"/>
  </r>
  <r>
    <e v="#REF!"/>
    <x v="110"/>
    <e v="#REF!"/>
    <e v="#REF!"/>
    <e v="#REF!"/>
    <x v="85"/>
    <e v="#REF!"/>
    <x v="6"/>
    <x v="13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n v="0"/>
    <x v="109"/>
    <e v="#N/A"/>
    <e v="#N/A"/>
    <e v="#N/A"/>
    <x v="86"/>
    <e v="#N/A"/>
    <x v="7"/>
    <x v="14"/>
  </r>
  <r>
    <m/>
    <x v="111"/>
    <m/>
    <m/>
    <m/>
    <x v="87"/>
    <m/>
    <x v="8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10A49-85D0-4EAF-AA9F-8888A6D3182A}" name="Tableau croisé dynamique6" cacheId="2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>
  <location ref="A19:B56" firstHeaderRow="1" firstDataRow="1" firstDataCol="1" rowPageCount="1" colPageCount="1"/>
  <pivotFields count="9">
    <pivotField showAll="0"/>
    <pivotField showAll="0"/>
    <pivotField dataField="1" showAll="0"/>
    <pivotField showAll="0"/>
    <pivotField showAll="0"/>
    <pivotField axis="axisRow" showAll="0">
      <items count="89">
        <item x="47"/>
        <item x="12"/>
        <item x="55"/>
        <item x="15"/>
        <item x="31"/>
        <item x="22"/>
        <item x="66"/>
        <item x="13"/>
        <item x="49"/>
        <item x="48"/>
        <item x="37"/>
        <item x="80"/>
        <item x="71"/>
        <item x="6"/>
        <item x="25"/>
        <item x="18"/>
        <item x="36"/>
        <item x="56"/>
        <item x="20"/>
        <item x="54"/>
        <item x="62"/>
        <item x="64"/>
        <item x="81"/>
        <item x="30"/>
        <item x="43"/>
        <item x="58"/>
        <item x="24"/>
        <item x="14"/>
        <item x="8"/>
        <item x="34"/>
        <item x="42"/>
        <item x="5"/>
        <item x="69"/>
        <item x="60"/>
        <item x="44"/>
        <item x="53"/>
        <item x="45"/>
        <item x="74"/>
        <item x="38"/>
        <item x="61"/>
        <item x="4"/>
        <item x="40"/>
        <item x="21"/>
        <item x="59"/>
        <item x="78"/>
        <item x="17"/>
        <item x="3"/>
        <item x="52"/>
        <item x="23"/>
        <item x="10"/>
        <item x="79"/>
        <item x="39"/>
        <item x="84"/>
        <item x="73"/>
        <item x="16"/>
        <item x="46"/>
        <item x="7"/>
        <item x="63"/>
        <item x="2"/>
        <item x="83"/>
        <item x="68"/>
        <item x="1"/>
        <item x="65"/>
        <item x="41"/>
        <item x="27"/>
        <item x="75"/>
        <item x="26"/>
        <item x="19"/>
        <item x="35"/>
        <item x="70"/>
        <item x="9"/>
        <item x="57"/>
        <item x="0"/>
        <item x="28"/>
        <item x="72"/>
        <item x="82"/>
        <item x="77"/>
        <item x="50"/>
        <item x="29"/>
        <item x="51"/>
        <item x="11"/>
        <item x="67"/>
        <item x="76"/>
        <item x="33"/>
        <item x="32"/>
        <item x="86"/>
        <item x="85"/>
        <item x="87"/>
        <item t="default"/>
      </items>
    </pivotField>
    <pivotField showAll="0"/>
    <pivotField axis="axisPage" multipleItemSelectionAllowed="1" showAll="0">
      <items count="10">
        <item h="1" x="0"/>
        <item h="1" x="1"/>
        <item h="1" x="2"/>
        <item h="1" x="3"/>
        <item h="1" x="4"/>
        <item x="5"/>
        <item h="1" x="7"/>
        <item h="1" x="6"/>
        <item h="1" x="8"/>
        <item t="default"/>
      </items>
    </pivotField>
    <pivotField showAll="0"/>
  </pivotFields>
  <rowFields count="1">
    <field x="5"/>
  </rowFields>
  <rowItems count="37">
    <i>
      <x v="8"/>
    </i>
    <i>
      <x v="11"/>
    </i>
    <i>
      <x v="13"/>
    </i>
    <i>
      <x v="15"/>
    </i>
    <i>
      <x v="16"/>
    </i>
    <i>
      <x v="17"/>
    </i>
    <i>
      <x v="22"/>
    </i>
    <i>
      <x v="26"/>
    </i>
    <i>
      <x v="27"/>
    </i>
    <i>
      <x v="28"/>
    </i>
    <i>
      <x v="30"/>
    </i>
    <i>
      <x v="35"/>
    </i>
    <i>
      <x v="42"/>
    </i>
    <i>
      <x v="44"/>
    </i>
    <i>
      <x v="47"/>
    </i>
    <i>
      <x v="49"/>
    </i>
    <i>
      <x v="50"/>
    </i>
    <i>
      <x v="51"/>
    </i>
    <i>
      <x v="52"/>
    </i>
    <i>
      <x v="55"/>
    </i>
    <i>
      <x v="56"/>
    </i>
    <i>
      <x v="58"/>
    </i>
    <i>
      <x v="59"/>
    </i>
    <i>
      <x v="61"/>
    </i>
    <i>
      <x v="63"/>
    </i>
    <i>
      <x v="67"/>
    </i>
    <i>
      <x v="70"/>
    </i>
    <i>
      <x v="71"/>
    </i>
    <i>
      <x v="73"/>
    </i>
    <i>
      <x v="75"/>
    </i>
    <i>
      <x v="76"/>
    </i>
    <i>
      <x v="78"/>
    </i>
    <i>
      <x v="80"/>
    </i>
    <i>
      <x v="81"/>
    </i>
    <i>
      <x v="82"/>
    </i>
    <i>
      <x v="83"/>
    </i>
    <i>
      <x v="84"/>
    </i>
  </rowItems>
  <colItems count="1">
    <i/>
  </colItems>
  <pageFields count="1">
    <pageField fld="7" hier="-1"/>
  </pageFields>
  <dataFields count="1">
    <dataField name="Somme de QTE GLOBALE KG" fld="2" baseField="5" baseItem="0"/>
  </dataFields>
  <formats count="1">
    <format dxfId="3">
      <pivotArea dataOnly="0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72815-7FAF-48B8-BCC6-AFDF973A9E52}" name="Tableau croisé dynamique1" cacheId="2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G7:I12" firstHeaderRow="0" firstDataRow="1" firstDataCol="1" rowPageCount="2" colPageCount="1"/>
  <pivotFields count="9">
    <pivotField showAll="0"/>
    <pivotField axis="axisRow" multipleItemSelectionAllowed="1" showAll="0">
      <items count="113">
        <item x="58"/>
        <item x="33"/>
        <item x="96"/>
        <item x="43"/>
        <item x="30"/>
        <item x="78"/>
        <item x="26"/>
        <item x="36"/>
        <item x="50"/>
        <item x="45"/>
        <item x="95"/>
        <item x="80"/>
        <item x="47"/>
        <item x="48"/>
        <item x="10"/>
        <item x="4"/>
        <item x="11"/>
        <item x="5"/>
        <item x="39"/>
        <item x="46"/>
        <item x="56"/>
        <item x="21"/>
        <item x="2"/>
        <item x="83"/>
        <item x="53"/>
        <item x="69"/>
        <item x="35"/>
        <item x="84"/>
        <item x="97"/>
        <item x="15"/>
        <item x="99"/>
        <item x="68"/>
        <item x="72"/>
        <item x="27"/>
        <item x="89"/>
        <item x="40"/>
        <item x="49"/>
        <item x="24"/>
        <item x="92"/>
        <item x="66"/>
        <item x="100"/>
        <item x="57"/>
        <item x="88"/>
        <item x="38"/>
        <item x="74"/>
        <item x="93"/>
        <item x="91"/>
        <item x="73"/>
        <item x="16"/>
        <item x="31"/>
        <item x="54"/>
        <item x="8"/>
        <item x="79"/>
        <item x="75"/>
        <item x="61"/>
        <item x="59"/>
        <item x="101"/>
        <item x="34"/>
        <item x="70"/>
        <item x="67"/>
        <item x="103"/>
        <item x="71"/>
        <item x="94"/>
        <item x="3"/>
        <item x="108"/>
        <item x="52"/>
        <item x="85"/>
        <item x="6"/>
        <item x="76"/>
        <item x="44"/>
        <item x="17"/>
        <item x="14"/>
        <item x="107"/>
        <item x="65"/>
        <item x="29"/>
        <item x="77"/>
        <item x="41"/>
        <item x="105"/>
        <item x="81"/>
        <item x="90"/>
        <item x="7"/>
        <item x="60"/>
        <item x="62"/>
        <item x="42"/>
        <item x="106"/>
        <item x="12"/>
        <item x="19"/>
        <item x="22"/>
        <item x="18"/>
        <item x="98"/>
        <item x="20"/>
        <item x="104"/>
        <item x="63"/>
        <item x="9"/>
        <item x="64"/>
        <item x="32"/>
        <item x="25"/>
        <item x="1"/>
        <item x="28"/>
        <item x="102"/>
        <item x="87"/>
        <item x="51"/>
        <item x="86"/>
        <item x="13"/>
        <item x="37"/>
        <item x="0"/>
        <item x="55"/>
        <item x="23"/>
        <item x="82"/>
        <item x="109"/>
        <item x="110"/>
        <item x="111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89">
        <item h="1" x="47"/>
        <item h="1" x="12"/>
        <item h="1" x="55"/>
        <item h="1" x="15"/>
        <item h="1" x="31"/>
        <item h="1" x="22"/>
        <item h="1" x="66"/>
        <item h="1" x="13"/>
        <item h="1" x="49"/>
        <item h="1" x="48"/>
        <item h="1" x="37"/>
        <item h="1" x="80"/>
        <item h="1" x="71"/>
        <item h="1" x="6"/>
        <item h="1" x="25"/>
        <item h="1" x="18"/>
        <item h="1" x="36"/>
        <item h="1" x="56"/>
        <item h="1" x="20"/>
        <item h="1" x="54"/>
        <item h="1" x="62"/>
        <item h="1" x="64"/>
        <item h="1" x="81"/>
        <item h="1" x="30"/>
        <item h="1" x="43"/>
        <item h="1" x="58"/>
        <item h="1" x="24"/>
        <item x="14"/>
        <item h="1" x="8"/>
        <item h="1" x="34"/>
        <item h="1" x="42"/>
        <item h="1" x="5"/>
        <item h="1" x="69"/>
        <item h="1" x="60"/>
        <item h="1" x="44"/>
        <item h="1" x="53"/>
        <item h="1" x="45"/>
        <item h="1" x="74"/>
        <item h="1" x="38"/>
        <item h="1" x="61"/>
        <item h="1" x="4"/>
        <item h="1" x="40"/>
        <item h="1" x="21"/>
        <item h="1" x="59"/>
        <item h="1" x="78"/>
        <item h="1" x="17"/>
        <item h="1" x="3"/>
        <item h="1" x="52"/>
        <item h="1" x="23"/>
        <item h="1" x="10"/>
        <item h="1" x="79"/>
        <item h="1" x="39"/>
        <item h="1" x="84"/>
        <item h="1" x="73"/>
        <item h="1" x="16"/>
        <item h="1" x="46"/>
        <item h="1" x="7"/>
        <item h="1" x="63"/>
        <item h="1" x="2"/>
        <item h="1" x="83"/>
        <item h="1" x="68"/>
        <item h="1" x="1"/>
        <item h="1" x="65"/>
        <item h="1" x="41"/>
        <item h="1" x="27"/>
        <item h="1" x="75"/>
        <item h="1" x="26"/>
        <item h="1" x="19"/>
        <item h="1" x="35"/>
        <item h="1" x="70"/>
        <item h="1" x="9"/>
        <item h="1" x="57"/>
        <item h="1" x="0"/>
        <item h="1" x="28"/>
        <item h="1" x="72"/>
        <item h="1" x="82"/>
        <item h="1" x="77"/>
        <item h="1" x="50"/>
        <item h="1" x="29"/>
        <item h="1" x="51"/>
        <item h="1" x="11"/>
        <item h="1" x="67"/>
        <item h="1" x="76"/>
        <item h="1" x="33"/>
        <item h="1" x="32"/>
        <item h="1" x="86"/>
        <item h="1" x="85"/>
        <item h="1" x="87"/>
        <item t="default"/>
      </items>
    </pivotField>
    <pivotField showAll="0"/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7"/>
        <item h="1" x="6"/>
        <item h="1" x="8"/>
        <item t="default"/>
      </items>
    </pivotField>
    <pivotField showAll="0"/>
  </pivotFields>
  <rowFields count="1">
    <field x="1"/>
  </rowFields>
  <rowItems count="5">
    <i>
      <x v="4"/>
    </i>
    <i>
      <x v="93"/>
    </i>
    <i>
      <x v="103"/>
    </i>
    <i>
      <x v="105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7" hier="-1"/>
  </pageFields>
  <dataFields count="2">
    <dataField name="Somme de QTE GLOBALE KG" fld="2" baseField="5" baseItem="42"/>
    <dataField name="Somme de CA TND" fld="3" baseField="5" baseItem="4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4477F-7FA8-409F-B025-0D9A3D6B456B}" name="Tableau croisé dynamique4" cacheId="2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>
  <location ref="A18:B63" firstHeaderRow="1" firstDataRow="1" firstDataCol="1" rowPageCount="1" colPageCount="1"/>
  <pivotFields count="9">
    <pivotField showAll="0"/>
    <pivotField axis="axisRow" showAll="0">
      <items count="113">
        <item x="58"/>
        <item x="33"/>
        <item x="96"/>
        <item x="43"/>
        <item x="30"/>
        <item x="78"/>
        <item x="26"/>
        <item x="36"/>
        <item x="50"/>
        <item x="45"/>
        <item x="95"/>
        <item x="80"/>
        <item x="47"/>
        <item x="48"/>
        <item x="10"/>
        <item x="4"/>
        <item x="11"/>
        <item x="5"/>
        <item x="39"/>
        <item x="46"/>
        <item x="56"/>
        <item x="21"/>
        <item x="2"/>
        <item x="83"/>
        <item x="53"/>
        <item x="69"/>
        <item x="35"/>
        <item x="84"/>
        <item x="97"/>
        <item x="15"/>
        <item x="99"/>
        <item x="68"/>
        <item x="72"/>
        <item x="27"/>
        <item x="89"/>
        <item x="40"/>
        <item x="49"/>
        <item x="24"/>
        <item x="92"/>
        <item x="66"/>
        <item x="100"/>
        <item x="57"/>
        <item x="88"/>
        <item x="38"/>
        <item x="74"/>
        <item x="93"/>
        <item x="91"/>
        <item x="73"/>
        <item x="16"/>
        <item x="31"/>
        <item x="54"/>
        <item x="8"/>
        <item x="79"/>
        <item x="75"/>
        <item x="61"/>
        <item x="59"/>
        <item x="101"/>
        <item x="34"/>
        <item x="70"/>
        <item x="67"/>
        <item x="103"/>
        <item x="71"/>
        <item x="94"/>
        <item x="3"/>
        <item x="108"/>
        <item x="52"/>
        <item x="85"/>
        <item x="6"/>
        <item x="76"/>
        <item x="44"/>
        <item x="17"/>
        <item x="14"/>
        <item x="107"/>
        <item x="65"/>
        <item x="29"/>
        <item x="77"/>
        <item x="41"/>
        <item x="105"/>
        <item x="81"/>
        <item x="90"/>
        <item x="7"/>
        <item x="60"/>
        <item x="62"/>
        <item x="42"/>
        <item x="106"/>
        <item x="12"/>
        <item x="19"/>
        <item x="22"/>
        <item x="18"/>
        <item x="98"/>
        <item x="20"/>
        <item x="104"/>
        <item x="63"/>
        <item x="9"/>
        <item x="64"/>
        <item x="32"/>
        <item x="25"/>
        <item x="1"/>
        <item x="28"/>
        <item x="102"/>
        <item x="87"/>
        <item x="51"/>
        <item x="86"/>
        <item x="13"/>
        <item x="37"/>
        <item x="0"/>
        <item x="55"/>
        <item x="23"/>
        <item x="82"/>
        <item x="109"/>
        <item x="110"/>
        <item x="111"/>
        <item t="default"/>
      </items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1"/>
        <item h="1" x="2"/>
        <item h="1" x="3"/>
        <item h="1" x="4"/>
        <item x="5"/>
        <item h="1" x="7"/>
        <item h="1" x="6"/>
        <item h="1" x="8"/>
        <item t="default"/>
      </items>
    </pivotField>
    <pivotField showAll="0"/>
  </pivotFields>
  <rowFields count="1">
    <field x="1"/>
  </rowFields>
  <rowItems count="45">
    <i>
      <x v="1"/>
    </i>
    <i>
      <x v="2"/>
    </i>
    <i>
      <x v="11"/>
    </i>
    <i>
      <x v="14"/>
    </i>
    <i>
      <x v="15"/>
    </i>
    <i>
      <x v="17"/>
    </i>
    <i>
      <x v="22"/>
    </i>
    <i>
      <x v="26"/>
    </i>
    <i>
      <x v="28"/>
    </i>
    <i>
      <x v="29"/>
    </i>
    <i>
      <x v="30"/>
    </i>
    <i>
      <x v="32"/>
    </i>
    <i>
      <x v="35"/>
    </i>
    <i>
      <x v="36"/>
    </i>
    <i>
      <x v="40"/>
    </i>
    <i>
      <x v="45"/>
    </i>
    <i>
      <x v="47"/>
    </i>
    <i>
      <x v="51"/>
    </i>
    <i>
      <x v="52"/>
    </i>
    <i>
      <x v="54"/>
    </i>
    <i>
      <x v="56"/>
    </i>
    <i>
      <x v="60"/>
    </i>
    <i>
      <x v="61"/>
    </i>
    <i>
      <x v="62"/>
    </i>
    <i>
      <x v="64"/>
    </i>
    <i>
      <x v="65"/>
    </i>
    <i>
      <x v="66"/>
    </i>
    <i>
      <x v="67"/>
    </i>
    <i>
      <x v="71"/>
    </i>
    <i>
      <x v="72"/>
    </i>
    <i>
      <x v="73"/>
    </i>
    <i>
      <x v="77"/>
    </i>
    <i>
      <x v="79"/>
    </i>
    <i>
      <x v="80"/>
    </i>
    <i>
      <x v="84"/>
    </i>
    <i>
      <x v="86"/>
    </i>
    <i>
      <x v="89"/>
    </i>
    <i>
      <x v="91"/>
    </i>
    <i>
      <x v="93"/>
    </i>
    <i>
      <x v="96"/>
    </i>
    <i>
      <x v="97"/>
    </i>
    <i>
      <x v="99"/>
    </i>
    <i>
      <x v="100"/>
    </i>
    <i>
      <x v="105"/>
    </i>
    <i>
      <x v="109"/>
    </i>
  </rowItems>
  <colItems count="1">
    <i/>
  </colItems>
  <pageFields count="1">
    <pageField fld="7" hier="-1"/>
  </pageFields>
  <dataFields count="1">
    <dataField name="Somme de QTE GLOBALE KG" fld="2" baseField="1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AFCB4-8F1E-44FF-8F03-F826B60D7212}" name="Tableau croisé dynamique2" cacheId="2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G8:I16" firstHeaderRow="0" firstDataRow="1" firstDataCol="1" rowPageCount="2" colPageCount="1"/>
  <pivotFields count="9">
    <pivotField showAll="0"/>
    <pivotField axis="axisPage" multipleItemSelectionAllowed="1" showAll="0">
      <items count="113">
        <item h="1" x="58"/>
        <item h="1" x="33"/>
        <item h="1" x="96"/>
        <item h="1" x="43"/>
        <item h="1" x="30"/>
        <item h="1" x="78"/>
        <item h="1" x="26"/>
        <item h="1" x="36"/>
        <item h="1" x="50"/>
        <item h="1" x="45"/>
        <item h="1" x="95"/>
        <item h="1" x="80"/>
        <item h="1" x="47"/>
        <item h="1" x="48"/>
        <item h="1" x="10"/>
        <item h="1" x="4"/>
        <item h="1" x="11"/>
        <item h="1" x="5"/>
        <item h="1" x="39"/>
        <item h="1" x="46"/>
        <item h="1" x="56"/>
        <item h="1" x="21"/>
        <item h="1" x="2"/>
        <item h="1" x="83"/>
        <item h="1" x="53"/>
        <item h="1" x="69"/>
        <item h="1" x="35"/>
        <item h="1" x="84"/>
        <item h="1" x="97"/>
        <item h="1" x="15"/>
        <item h="1" x="99"/>
        <item h="1" x="68"/>
        <item h="1" x="72"/>
        <item h="1" x="27"/>
        <item h="1" x="89"/>
        <item h="1" x="40"/>
        <item h="1" x="49"/>
        <item h="1" x="24"/>
        <item h="1" x="92"/>
        <item h="1" x="66"/>
        <item h="1" x="100"/>
        <item h="1" x="57"/>
        <item h="1" x="88"/>
        <item h="1" x="38"/>
        <item h="1" x="74"/>
        <item h="1" x="93"/>
        <item h="1" x="91"/>
        <item h="1" x="73"/>
        <item h="1" x="16"/>
        <item h="1" x="31"/>
        <item h="1" x="54"/>
        <item h="1" x="8"/>
        <item h="1" x="79"/>
        <item h="1" x="75"/>
        <item h="1" x="61"/>
        <item h="1" x="59"/>
        <item h="1" x="101"/>
        <item h="1" x="34"/>
        <item h="1" x="70"/>
        <item h="1" x="67"/>
        <item h="1" x="103"/>
        <item h="1" x="71"/>
        <item h="1" x="94"/>
        <item h="1" x="3"/>
        <item h="1" x="108"/>
        <item h="1" x="52"/>
        <item h="1" x="85"/>
        <item h="1" x="6"/>
        <item h="1" x="76"/>
        <item h="1" x="44"/>
        <item h="1" x="17"/>
        <item h="1" x="14"/>
        <item h="1" x="107"/>
        <item h="1" x="65"/>
        <item h="1" x="29"/>
        <item h="1" x="77"/>
        <item h="1" x="41"/>
        <item h="1" x="105"/>
        <item h="1" x="81"/>
        <item h="1" x="90"/>
        <item h="1" x="7"/>
        <item h="1" x="60"/>
        <item h="1" x="62"/>
        <item h="1" x="42"/>
        <item h="1" x="106"/>
        <item h="1" x="12"/>
        <item h="1" x="19"/>
        <item h="1" x="22"/>
        <item h="1" x="18"/>
        <item h="1" x="98"/>
        <item h="1" x="20"/>
        <item h="1" x="104"/>
        <item h="1" x="63"/>
        <item x="9"/>
        <item h="1" x="64"/>
        <item h="1" x="32"/>
        <item h="1" x="25"/>
        <item h="1" x="1"/>
        <item h="1" x="28"/>
        <item h="1" x="102"/>
        <item h="1" x="87"/>
        <item h="1" x="51"/>
        <item h="1" x="86"/>
        <item h="1" x="13"/>
        <item h="1" x="37"/>
        <item h="1" x="0"/>
        <item h="1" x="55"/>
        <item h="1" x="23"/>
        <item h="1" x="82"/>
        <item h="1" x="109"/>
        <item h="1" x="110"/>
        <item h="1" x="111"/>
        <item t="default"/>
      </items>
    </pivotField>
    <pivotField dataField="1" showAll="0"/>
    <pivotField dataField="1" showAll="0"/>
    <pivotField showAll="0"/>
    <pivotField axis="axisRow" showAll="0">
      <items count="89">
        <item x="47"/>
        <item x="12"/>
        <item x="55"/>
        <item x="15"/>
        <item x="31"/>
        <item x="22"/>
        <item x="66"/>
        <item x="13"/>
        <item x="49"/>
        <item x="48"/>
        <item x="37"/>
        <item x="80"/>
        <item x="71"/>
        <item x="6"/>
        <item x="25"/>
        <item x="18"/>
        <item x="36"/>
        <item x="56"/>
        <item x="20"/>
        <item x="54"/>
        <item x="62"/>
        <item x="64"/>
        <item x="81"/>
        <item x="30"/>
        <item x="43"/>
        <item x="58"/>
        <item x="24"/>
        <item x="14"/>
        <item x="8"/>
        <item x="34"/>
        <item x="42"/>
        <item x="5"/>
        <item x="69"/>
        <item x="60"/>
        <item x="44"/>
        <item x="53"/>
        <item x="45"/>
        <item x="74"/>
        <item x="38"/>
        <item x="61"/>
        <item x="4"/>
        <item x="40"/>
        <item x="21"/>
        <item x="59"/>
        <item x="78"/>
        <item x="17"/>
        <item x="3"/>
        <item x="52"/>
        <item x="23"/>
        <item x="10"/>
        <item x="79"/>
        <item x="39"/>
        <item x="84"/>
        <item x="73"/>
        <item x="16"/>
        <item x="46"/>
        <item x="7"/>
        <item x="63"/>
        <item x="2"/>
        <item x="83"/>
        <item x="68"/>
        <item x="1"/>
        <item x="65"/>
        <item x="41"/>
        <item x="27"/>
        <item x="75"/>
        <item x="26"/>
        <item x="19"/>
        <item x="35"/>
        <item x="70"/>
        <item x="9"/>
        <item x="57"/>
        <item x="0"/>
        <item x="28"/>
        <item x="72"/>
        <item x="82"/>
        <item x="77"/>
        <item x="50"/>
        <item x="29"/>
        <item x="51"/>
        <item x="11"/>
        <item x="67"/>
        <item x="76"/>
        <item x="33"/>
        <item x="32"/>
        <item x="86"/>
        <item x="85"/>
        <item x="87"/>
        <item t="default"/>
      </items>
    </pivotField>
    <pivotField showAll="0"/>
    <pivotField axis="axisPage" multipleItemSelectionAllowed="1" showAll="0">
      <items count="10">
        <item h="1" x="0"/>
        <item h="1" x="1"/>
        <item h="1" x="2"/>
        <item h="1" x="3"/>
        <item x="4"/>
        <item h="1" x="5"/>
        <item h="1" x="7"/>
        <item h="1" x="6"/>
        <item h="1" x="8"/>
        <item t="default"/>
      </items>
    </pivotField>
    <pivotField showAll="0"/>
  </pivotFields>
  <rowFields count="1">
    <field x="5"/>
  </rowFields>
  <rowItems count="8">
    <i>
      <x v="13"/>
    </i>
    <i>
      <x v="16"/>
    </i>
    <i>
      <x v="28"/>
    </i>
    <i>
      <x v="47"/>
    </i>
    <i>
      <x v="61"/>
    </i>
    <i>
      <x v="73"/>
    </i>
    <i>
      <x v="8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7" hier="-1"/>
  </pageFields>
  <dataFields count="2">
    <dataField name="Somme de QTE GLOBALE KG" fld="2" baseField="5" baseItem="0"/>
    <dataField name="Somme de CA TND" fld="3" baseField="5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0FB4B-2E0E-45C2-9A30-DED4EA8A39AB}" name="Tableau1" displayName="Tableau1" ref="A3:A349" totalsRowShown="0">
  <autoFilter ref="A3:A349" xr:uid="{5870FB4B-2E0E-45C2-9A30-DED4EA8A39AB}"/>
  <tableColumns count="1">
    <tableColumn id="1" xr3:uid="{084E742F-A110-4655-A060-373CB8BBF124}" name="CLIENTS">
      <calculatedColumnFormula>'[1]LISTE CLIENT'!B6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E5BF6-616D-4B73-AA6F-018907964658}" name="Tableau5" displayName="Tableau5" ref="A5:B173" totalsRowShown="0" headerRowDxfId="10" dataDxfId="9">
  <autoFilter ref="A5:B173" xr:uid="{353E5BF6-616D-4B73-AA6F-018907964658}"/>
  <tableColumns count="2">
    <tableColumn id="1" xr3:uid="{251D3451-8B00-409C-AD78-F472848C69C7}" name="REF MOIS" dataDxfId="8"/>
    <tableColumn id="2" xr3:uid="{57EA07DF-AB37-48B5-8BC2-74E711F15489}" name="MOIS 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0FEE3F-76A7-4FA8-8BDF-F26BC9A2AE44}" name="Tableau4" displayName="Tableau4" ref="A4:A11" totalsRowShown="0">
  <autoFilter ref="A4:A11" xr:uid="{410FEE3F-76A7-4FA8-8BDF-F26BC9A2AE44}"/>
  <tableColumns count="1">
    <tableColumn id="1" xr3:uid="{B4413D3C-9C1F-4994-A20D-9DB1DE37DB0D}" name="ANNE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358084-7364-4A00-AB65-49B9AFD8F08A}" name="Tableau6" displayName="Tableau6" ref="A3:A62" totalsRowShown="0" dataDxfId="6">
  <autoFilter ref="A3:A62" xr:uid="{5F358084-7364-4A00-AB65-49B9AFD8F08A}"/>
  <tableColumns count="1">
    <tableColumn id="1" xr3:uid="{6664E900-43C4-4C86-BC08-061C764E6C43}" name="DESTINATION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3:U14"/>
  <sheetViews>
    <sheetView showGridLines="0" topLeftCell="A4" zoomScale="90" zoomScaleNormal="90" workbookViewId="0">
      <selection activeCell="A6" sqref="A6"/>
    </sheetView>
  </sheetViews>
  <sheetFormatPr baseColWidth="10" defaultColWidth="8.7265625" defaultRowHeight="14.5" x14ac:dyDescent="0.35"/>
  <cols>
    <col min="1" max="1" width="10.36328125" customWidth="1"/>
    <col min="2" max="2" width="9.1796875" bestFit="1" customWidth="1"/>
  </cols>
  <sheetData>
    <row r="3" spans="1:21" x14ac:dyDescent="0.35">
      <c r="A3" s="39">
        <f ca="1">TODAY()</f>
        <v>45685</v>
      </c>
      <c r="B3" s="40"/>
    </row>
    <row r="4" spans="1:21" ht="15" thickBot="1" x14ac:dyDescent="0.4"/>
    <row r="5" spans="1:21" ht="15" thickBot="1" x14ac:dyDescent="0.4">
      <c r="A5" s="34" t="s">
        <v>0</v>
      </c>
      <c r="B5" s="34" t="s">
        <v>1</v>
      </c>
    </row>
    <row r="6" spans="1:21" ht="15" thickBot="1" x14ac:dyDescent="0.4">
      <c r="A6" s="35">
        <v>2024</v>
      </c>
      <c r="B6" s="37">
        <v>8</v>
      </c>
    </row>
    <row r="10" spans="1:21" ht="14.5" customHeight="1" x14ac:dyDescent="0.35">
      <c r="B10" s="41">
        <f>'SUIVI PAR AN'!D9</f>
        <v>42248360.198045999</v>
      </c>
      <c r="C10" s="42"/>
      <c r="D10" s="42"/>
      <c r="F10" s="43">
        <f>'SUIVI PAR AN'!D10</f>
        <v>20443986</v>
      </c>
      <c r="G10" s="44"/>
      <c r="H10" s="44"/>
      <c r="J10" s="45" t="e">
        <f>'SUIVI PAR AN'!H9</f>
        <v>#REF!</v>
      </c>
      <c r="K10" s="45"/>
      <c r="L10" s="45"/>
      <c r="N10" s="46" t="str">
        <f>'SUIVI PAR CLIENT'!E19</f>
        <v>STE DE COMMERCE INTERNATIONAL</v>
      </c>
      <c r="O10" s="46"/>
      <c r="P10" s="46"/>
      <c r="Q10" s="46"/>
      <c r="S10" s="38" t="str">
        <f>'SUIVI PAR DESTINATION'!G20</f>
        <v>Senegal</v>
      </c>
      <c r="T10" s="38"/>
      <c r="U10" s="38"/>
    </row>
    <row r="11" spans="1:21" ht="14.5" customHeight="1" x14ac:dyDescent="0.35">
      <c r="B11" s="42"/>
      <c r="C11" s="42"/>
      <c r="D11" s="42"/>
      <c r="F11" s="44"/>
      <c r="G11" s="44"/>
      <c r="H11" s="44"/>
      <c r="J11" s="45"/>
      <c r="K11" s="45"/>
      <c r="L11" s="45"/>
      <c r="N11" s="46"/>
      <c r="O11" s="46"/>
      <c r="P11" s="46"/>
      <c r="Q11" s="46"/>
      <c r="S11" s="38"/>
      <c r="T11" s="38"/>
      <c r="U11" s="38"/>
    </row>
    <row r="14" spans="1:21" x14ac:dyDescent="0.35">
      <c r="A14" s="36"/>
    </row>
  </sheetData>
  <mergeCells count="6">
    <mergeCell ref="S10:U11"/>
    <mergeCell ref="A3:B3"/>
    <mergeCell ref="B10:D11"/>
    <mergeCell ref="F10:H11"/>
    <mergeCell ref="J10:L11"/>
    <mergeCell ref="N10:Q1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91407C-A04D-4FAA-B5C9-FA89A4E5D2A9}">
          <x14:formula1>
            <xm:f>ANNEE!$A$5:$A$100</xm:f>
          </x14:formula1>
          <xm:sqref>A6</xm:sqref>
        </x14:dataValidation>
        <x14:dataValidation type="list" allowBlank="1" showInputMessage="1" showErrorMessage="1" xr:uid="{42ECCF32-4052-403D-BDF6-88D6DD2AB4E6}">
          <x14:formula1>
            <xm:f>MOIS!$A$6:$A$17</xm:f>
          </x14:formula1>
          <xm:sqref>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8F2D-5636-4F64-B4EE-E98EC709AC1E}">
  <sheetPr codeName="Feuil10"/>
  <dimension ref="A5:I63"/>
  <sheetViews>
    <sheetView workbookViewId="0">
      <selection activeCell="D18" sqref="D18:E18"/>
    </sheetView>
  </sheetViews>
  <sheetFormatPr baseColWidth="10" defaultRowHeight="14.5" x14ac:dyDescent="0.35"/>
  <cols>
    <col min="1" max="1" width="34.7265625" bestFit="1" customWidth="1"/>
    <col min="2" max="2" width="24.453125" bestFit="1" customWidth="1"/>
    <col min="3" max="3" width="12.7265625" customWidth="1"/>
    <col min="4" max="4" width="32.36328125" bestFit="1" customWidth="1"/>
    <col min="5" max="5" width="25.08984375" bestFit="1" customWidth="1"/>
    <col min="7" max="7" width="19.54296875" bestFit="1" customWidth="1"/>
    <col min="8" max="8" width="33.6328125" bestFit="1" customWidth="1"/>
    <col min="9" max="9" width="17.7265625" bestFit="1" customWidth="1"/>
    <col min="10" max="180" width="24.453125" bestFit="1" customWidth="1"/>
    <col min="181" max="181" width="29.26953125" bestFit="1" customWidth="1"/>
    <col min="182" max="182" width="21.26953125" bestFit="1" customWidth="1"/>
  </cols>
  <sheetData>
    <row r="5" spans="1:9" x14ac:dyDescent="0.35">
      <c r="G5" s="15" t="s">
        <v>63</v>
      </c>
      <c r="H5" t="s">
        <v>116</v>
      </c>
    </row>
    <row r="6" spans="1:9" x14ac:dyDescent="0.35">
      <c r="D6" s="21" t="s">
        <v>1</v>
      </c>
      <c r="G6" s="15" t="s">
        <v>80</v>
      </c>
      <c r="H6" s="2">
        <v>2023</v>
      </c>
    </row>
    <row r="7" spans="1:9" x14ac:dyDescent="0.35">
      <c r="D7" s="22">
        <v>2</v>
      </c>
      <c r="H7" s="20"/>
      <c r="I7" s="20"/>
    </row>
    <row r="8" spans="1:9" x14ac:dyDescent="0.35">
      <c r="G8" s="15" t="s">
        <v>64</v>
      </c>
      <c r="H8" s="16" t="s">
        <v>78</v>
      </c>
      <c r="I8" s="16" t="s">
        <v>79</v>
      </c>
    </row>
    <row r="9" spans="1:9" ht="18.5" x14ac:dyDescent="0.45">
      <c r="A9" s="49" t="s">
        <v>122</v>
      </c>
      <c r="B9" s="49"/>
      <c r="C9" s="49"/>
      <c r="D9" s="49"/>
      <c r="E9" s="49"/>
      <c r="F9" s="49"/>
      <c r="G9" s="2" t="s">
        <v>15</v>
      </c>
      <c r="H9" s="16">
        <v>57600</v>
      </c>
      <c r="I9" s="16">
        <v>152640</v>
      </c>
    </row>
    <row r="10" spans="1:9" x14ac:dyDescent="0.35">
      <c r="A10" s="1" t="s">
        <v>3</v>
      </c>
      <c r="B10" s="1" t="s">
        <v>62</v>
      </c>
      <c r="C10" s="1" t="s">
        <v>4</v>
      </c>
      <c r="D10" s="1" t="s">
        <v>5</v>
      </c>
      <c r="E10" s="1" t="s">
        <v>6</v>
      </c>
      <c r="F10" s="1" t="s">
        <v>7</v>
      </c>
      <c r="G10" s="2" t="s">
        <v>18</v>
      </c>
      <c r="H10" s="16">
        <v>134640</v>
      </c>
      <c r="I10" s="16">
        <v>234517.2</v>
      </c>
    </row>
    <row r="11" spans="1:9" x14ac:dyDescent="0.35">
      <c r="A11" s="9">
        <f>SUMIFS([1]!Tableau1[CA TND],[1]!Tableau1[Mois],$D$7,[1]!Tableau1[Annee],$H$6,[1]!Tableau1[CLIENT],$H$5)</f>
        <v>404577.6</v>
      </c>
      <c r="B11" s="9">
        <f>SUMIFS([1]!Tableau1[QTE GLOBALE KG],[1]!Tableau1[Mois],$D$7,[1]!Tableau1[Annee],$H$6,[1]!Tableau1[CLIENT],$H$5)</f>
        <v>156408</v>
      </c>
      <c r="C11" s="9" t="e">
        <f>SUMIFS([1]!Tableau3[QTE CC],[1]!Tableau3[Mois],$D$7,[1]!Tableau3[ANNEE],$H$6,[1]!Tableau3[CLIENT],$H$5)</f>
        <v>#REF!</v>
      </c>
      <c r="D11" s="9" t="e">
        <f>SUMIFS([1]!Tableau3[QTE PC],[1]!Tableau3[Mois],$D$7,[1]!Tableau3[ANNEE],$H$6,[1]!Tableau3[CLIENT],$H$5)</f>
        <v>#REF!</v>
      </c>
      <c r="E11" s="9" t="e">
        <f>SUMIFS([1]!Tableau3[QTE PL],[1]!Tableau3[Mois],$D$7,[1]!Tableau3[ANNEE],$H$6,[1]!Tableau3[CLIENT],$H$5)</f>
        <v>#REF!</v>
      </c>
      <c r="F11" s="9" t="e">
        <f>SUMIFS([1]!Tableau3[QTE PS],[1]!Tableau3[Mois],$D$7,[1]!Tableau3[ANNEE],$H$6,[1]!Tableau3[CLIENT],$H$5)</f>
        <v>#REF!</v>
      </c>
      <c r="G11" s="2" t="s">
        <v>23</v>
      </c>
      <c r="H11" s="16">
        <v>617208</v>
      </c>
      <c r="I11" s="16">
        <v>1393953.6</v>
      </c>
    </row>
    <row r="12" spans="1:9" x14ac:dyDescent="0.35">
      <c r="G12" s="2" t="s">
        <v>29</v>
      </c>
      <c r="H12" s="16">
        <v>175740</v>
      </c>
      <c r="I12" s="16">
        <v>355176.95999999996</v>
      </c>
    </row>
    <row r="13" spans="1:9" x14ac:dyDescent="0.35">
      <c r="G13" s="2" t="s">
        <v>35</v>
      </c>
      <c r="H13" s="16">
        <v>79760</v>
      </c>
      <c r="I13" s="16">
        <v>190546.8</v>
      </c>
    </row>
    <row r="14" spans="1:9" ht="18.5" x14ac:dyDescent="0.45">
      <c r="A14" s="50" t="s">
        <v>134</v>
      </c>
      <c r="B14" s="50"/>
      <c r="C14" s="50"/>
      <c r="D14" s="50"/>
      <c r="E14" s="50"/>
      <c r="F14" s="50"/>
      <c r="G14" s="2" t="s">
        <v>41</v>
      </c>
      <c r="H14" s="16">
        <v>688843</v>
      </c>
      <c r="I14" s="16">
        <v>1451968.6199999999</v>
      </c>
    </row>
    <row r="15" spans="1:9" x14ac:dyDescent="0.35">
      <c r="G15" s="2" t="s">
        <v>44</v>
      </c>
      <c r="H15" s="16">
        <v>20750</v>
      </c>
      <c r="I15" s="16">
        <v>46895</v>
      </c>
    </row>
    <row r="16" spans="1:9" x14ac:dyDescent="0.35">
      <c r="A16" s="19" t="s">
        <v>80</v>
      </c>
      <c r="B16" s="32">
        <v>2024</v>
      </c>
      <c r="G16" s="2" t="s">
        <v>75</v>
      </c>
      <c r="H16" s="16">
        <v>1774541</v>
      </c>
      <c r="I16" s="16">
        <v>3825698.1799999997</v>
      </c>
    </row>
    <row r="18" spans="1:5" x14ac:dyDescent="0.35">
      <c r="A18" s="15" t="s">
        <v>64</v>
      </c>
      <c r="B18" t="s">
        <v>78</v>
      </c>
      <c r="D18" s="31" t="s">
        <v>135</v>
      </c>
      <c r="E18" s="31" t="s">
        <v>136</v>
      </c>
    </row>
    <row r="19" spans="1:5" x14ac:dyDescent="0.35">
      <c r="A19" s="2" t="s">
        <v>77</v>
      </c>
      <c r="B19" s="16">
        <v>155660</v>
      </c>
      <c r="D19" s="28">
        <f>MAX(B19:B1000)</f>
        <v>2147276</v>
      </c>
      <c r="E19" s="17" t="str">
        <f>INDEX($A$19:$A$1000,MATCH($D$19,$B$19:$B$1000,0))</f>
        <v>STE DE COMMERCE INTERNATIONAL</v>
      </c>
    </row>
    <row r="20" spans="1:5" x14ac:dyDescent="0.35">
      <c r="A20" s="2" t="s">
        <v>81</v>
      </c>
      <c r="B20" s="16">
        <v>294000</v>
      </c>
    </row>
    <row r="21" spans="1:5" x14ac:dyDescent="0.35">
      <c r="A21" s="2" t="s">
        <v>82</v>
      </c>
      <c r="B21" s="16">
        <v>22500</v>
      </c>
    </row>
    <row r="22" spans="1:5" x14ac:dyDescent="0.35">
      <c r="A22" s="2" t="s">
        <v>61</v>
      </c>
      <c r="B22" s="16">
        <v>438949</v>
      </c>
    </row>
    <row r="23" spans="1:5" x14ac:dyDescent="0.35">
      <c r="A23" s="2" t="s">
        <v>76</v>
      </c>
      <c r="B23" s="16">
        <v>303081</v>
      </c>
    </row>
    <row r="24" spans="1:5" x14ac:dyDescent="0.35">
      <c r="A24" s="2" t="s">
        <v>83</v>
      </c>
      <c r="B24" s="16">
        <v>235700</v>
      </c>
    </row>
    <row r="25" spans="1:5" x14ac:dyDescent="0.35">
      <c r="A25" s="2" t="s">
        <v>84</v>
      </c>
      <c r="B25" s="16">
        <v>169488</v>
      </c>
    </row>
    <row r="26" spans="1:5" x14ac:dyDescent="0.35">
      <c r="A26" s="2" t="s">
        <v>85</v>
      </c>
      <c r="B26" s="16">
        <v>94170</v>
      </c>
    </row>
    <row r="27" spans="1:5" x14ac:dyDescent="0.35">
      <c r="A27" s="2" t="s">
        <v>86</v>
      </c>
      <c r="B27" s="16">
        <v>28000</v>
      </c>
    </row>
    <row r="28" spans="1:5" x14ac:dyDescent="0.35">
      <c r="A28" s="2" t="s">
        <v>87</v>
      </c>
      <c r="B28" s="16">
        <v>1060000</v>
      </c>
    </row>
    <row r="29" spans="1:5" x14ac:dyDescent="0.35">
      <c r="A29" s="2" t="s">
        <v>88</v>
      </c>
      <c r="B29" s="16">
        <v>28000</v>
      </c>
    </row>
    <row r="30" spans="1:5" x14ac:dyDescent="0.35">
      <c r="A30" s="2" t="s">
        <v>89</v>
      </c>
      <c r="B30" s="16">
        <v>91668</v>
      </c>
    </row>
    <row r="31" spans="1:5" x14ac:dyDescent="0.35">
      <c r="A31" s="2" t="s">
        <v>90</v>
      </c>
      <c r="B31" s="16">
        <v>481180</v>
      </c>
    </row>
    <row r="32" spans="1:5" x14ac:dyDescent="0.35">
      <c r="A32" s="2" t="s">
        <v>91</v>
      </c>
      <c r="B32" s="16">
        <v>47449</v>
      </c>
    </row>
    <row r="33" spans="1:2" x14ac:dyDescent="0.35">
      <c r="A33" s="2" t="s">
        <v>92</v>
      </c>
      <c r="B33" s="16">
        <v>19160</v>
      </c>
    </row>
    <row r="34" spans="1:2" x14ac:dyDescent="0.35">
      <c r="A34" s="2" t="s">
        <v>93</v>
      </c>
      <c r="B34" s="16">
        <v>150540</v>
      </c>
    </row>
    <row r="35" spans="1:2" x14ac:dyDescent="0.35">
      <c r="A35" s="2" t="s">
        <v>94</v>
      </c>
      <c r="B35" s="16">
        <v>576000</v>
      </c>
    </row>
    <row r="36" spans="1:2" x14ac:dyDescent="0.35">
      <c r="A36" s="2" t="s">
        <v>95</v>
      </c>
      <c r="B36" s="16">
        <v>267404</v>
      </c>
    </row>
    <row r="37" spans="1:2" x14ac:dyDescent="0.35">
      <c r="A37" s="2" t="s">
        <v>96</v>
      </c>
      <c r="B37" s="16">
        <v>2139450</v>
      </c>
    </row>
    <row r="38" spans="1:2" x14ac:dyDescent="0.35">
      <c r="A38" s="2" t="s">
        <v>97</v>
      </c>
      <c r="B38" s="16">
        <v>143960</v>
      </c>
    </row>
    <row r="39" spans="1:2" x14ac:dyDescent="0.35">
      <c r="A39" s="2" t="s">
        <v>98</v>
      </c>
      <c r="B39" s="16">
        <v>21005</v>
      </c>
    </row>
    <row r="40" spans="1:2" x14ac:dyDescent="0.35">
      <c r="A40" s="2" t="s">
        <v>99</v>
      </c>
      <c r="B40" s="16">
        <v>56064</v>
      </c>
    </row>
    <row r="41" spans="1:2" x14ac:dyDescent="0.35">
      <c r="A41" s="2" t="s">
        <v>100</v>
      </c>
      <c r="B41" s="16">
        <v>19400</v>
      </c>
    </row>
    <row r="42" spans="1:2" x14ac:dyDescent="0.35">
      <c r="A42" s="2" t="s">
        <v>101</v>
      </c>
      <c r="B42" s="16">
        <v>26000</v>
      </c>
    </row>
    <row r="43" spans="1:2" x14ac:dyDescent="0.35">
      <c r="A43" s="2" t="s">
        <v>102</v>
      </c>
      <c r="B43" s="16">
        <v>38400</v>
      </c>
    </row>
    <row r="44" spans="1:2" x14ac:dyDescent="0.35">
      <c r="A44" s="2" t="s">
        <v>103</v>
      </c>
      <c r="B44" s="16">
        <v>139600</v>
      </c>
    </row>
    <row r="45" spans="1:2" x14ac:dyDescent="0.35">
      <c r="A45" s="2" t="s">
        <v>104</v>
      </c>
      <c r="B45" s="16">
        <v>160977</v>
      </c>
    </row>
    <row r="46" spans="1:2" x14ac:dyDescent="0.35">
      <c r="A46" s="2" t="s">
        <v>105</v>
      </c>
      <c r="B46" s="16">
        <v>1533838</v>
      </c>
    </row>
    <row r="47" spans="1:2" x14ac:dyDescent="0.35">
      <c r="A47" s="2" t="s">
        <v>106</v>
      </c>
      <c r="B47" s="16">
        <v>1662548</v>
      </c>
    </row>
    <row r="48" spans="1:2" x14ac:dyDescent="0.35">
      <c r="A48" s="2" t="s">
        <v>107</v>
      </c>
      <c r="B48" s="16">
        <v>52000</v>
      </c>
    </row>
    <row r="49" spans="1:2" x14ac:dyDescent="0.35">
      <c r="A49" s="2" t="s">
        <v>108</v>
      </c>
      <c r="B49" s="16">
        <v>688608</v>
      </c>
    </row>
    <row r="50" spans="1:2" x14ac:dyDescent="0.35">
      <c r="A50" s="2" t="s">
        <v>109</v>
      </c>
      <c r="B50" s="16">
        <v>268100</v>
      </c>
    </row>
    <row r="51" spans="1:2" x14ac:dyDescent="0.35">
      <c r="A51" s="2" t="s">
        <v>110</v>
      </c>
      <c r="B51" s="16">
        <v>609800</v>
      </c>
    </row>
    <row r="52" spans="1:2" x14ac:dyDescent="0.35">
      <c r="A52" s="2" t="s">
        <v>111</v>
      </c>
      <c r="B52" s="16">
        <v>435264</v>
      </c>
    </row>
    <row r="53" spans="1:2" x14ac:dyDescent="0.35">
      <c r="A53" s="2" t="s">
        <v>112</v>
      </c>
      <c r="B53" s="16">
        <v>408540</v>
      </c>
    </row>
    <row r="54" spans="1:2" x14ac:dyDescent="0.35">
      <c r="A54" s="2" t="s">
        <v>113</v>
      </c>
      <c r="B54" s="16">
        <v>1378251</v>
      </c>
    </row>
    <row r="55" spans="1:2" x14ac:dyDescent="0.35">
      <c r="A55" s="2" t="s">
        <v>114</v>
      </c>
      <c r="B55" s="16">
        <v>332160</v>
      </c>
    </row>
    <row r="56" spans="1:2" x14ac:dyDescent="0.35">
      <c r="A56" s="2" t="s">
        <v>115</v>
      </c>
      <c r="B56" s="16">
        <v>26540</v>
      </c>
    </row>
    <row r="57" spans="1:2" x14ac:dyDescent="0.35">
      <c r="A57" s="2" t="s">
        <v>116</v>
      </c>
      <c r="B57" s="16">
        <v>2147276</v>
      </c>
    </row>
    <row r="58" spans="1:2" x14ac:dyDescent="0.35">
      <c r="A58" s="2" t="s">
        <v>117</v>
      </c>
      <c r="B58" s="16">
        <v>60000</v>
      </c>
    </row>
    <row r="59" spans="1:2" x14ac:dyDescent="0.35">
      <c r="A59" s="2" t="s">
        <v>118</v>
      </c>
      <c r="B59" s="16">
        <v>1076100</v>
      </c>
    </row>
    <row r="60" spans="1:2" x14ac:dyDescent="0.35">
      <c r="A60" s="2" t="s">
        <v>119</v>
      </c>
      <c r="B60" s="16">
        <v>6000</v>
      </c>
    </row>
    <row r="61" spans="1:2" x14ac:dyDescent="0.35">
      <c r="A61" s="2" t="s">
        <v>120</v>
      </c>
      <c r="B61" s="16">
        <v>41002</v>
      </c>
    </row>
    <row r="62" spans="1:2" x14ac:dyDescent="0.35">
      <c r="A62" s="2" t="s">
        <v>121</v>
      </c>
      <c r="B62" s="16">
        <v>1794186</v>
      </c>
    </row>
    <row r="63" spans="1:2" x14ac:dyDescent="0.35">
      <c r="A63" s="2" t="s">
        <v>74</v>
      </c>
      <c r="B63" s="16">
        <v>715968</v>
      </c>
    </row>
  </sheetData>
  <mergeCells count="2">
    <mergeCell ref="A9:F9"/>
    <mergeCell ref="A14:F14"/>
  </mergeCells>
  <pageMargins left="0.7" right="0.7" top="0.75" bottom="0.75" header="0.3" footer="0.3"/>
  <pageSetup paperSize="9" orientation="portrait" horizontalDpi="0" verticalDpi="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734EF5-04BD-4A40-BFA8-4320EEC3FF0D}">
          <x14:formula1>
            <xm:f>MOIS!$A$6:$A$170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FFE6-9395-49A5-87D0-E1FFFCBC9B0B}">
  <sheetPr codeName="Feuil2"/>
  <dimension ref="A3:A349"/>
  <sheetViews>
    <sheetView topLeftCell="A67" workbookViewId="0">
      <selection activeCell="C6" sqref="C6"/>
    </sheetView>
  </sheetViews>
  <sheetFormatPr baseColWidth="10" defaultRowHeight="14.5" x14ac:dyDescent="0.35"/>
  <cols>
    <col min="1" max="1" width="31.36328125" bestFit="1" customWidth="1"/>
  </cols>
  <sheetData>
    <row r="3" spans="1:1" x14ac:dyDescent="0.35">
      <c r="A3" t="s">
        <v>54</v>
      </c>
    </row>
    <row r="4" spans="1:1" x14ac:dyDescent="0.35">
      <c r="A4" t="str">
        <f>'[1]LISTE CLIENT'!B6</f>
        <v>STE DE COMMERCE INTERNATIONAL</v>
      </c>
    </row>
    <row r="5" spans="1:1" x14ac:dyDescent="0.35">
      <c r="A5" t="str">
        <f>'[1]LISTE CLIENT'!B7</f>
        <v>CAPA</v>
      </c>
    </row>
    <row r="6" spans="1:1" x14ac:dyDescent="0.35">
      <c r="A6" t="str">
        <f>'[1]LISTE CLIENT'!B8</f>
        <v>STE GLOBAL INTERNATIONAL TRAD</v>
      </c>
    </row>
    <row r="7" spans="1:1" x14ac:dyDescent="0.35">
      <c r="A7" t="str">
        <f>'[1]LISTE CLIENT'!B9</f>
        <v>MAMADOU</v>
      </c>
    </row>
    <row r="8" spans="1:1" x14ac:dyDescent="0.35">
      <c r="A8" t="str">
        <f>'[1]LISTE CLIENT'!B10</f>
        <v>PRODUCTS FOR EXCHANGE AND MAN</v>
      </c>
    </row>
    <row r="9" spans="1:1" x14ac:dyDescent="0.35">
      <c r="A9" t="str">
        <f>'[1]LISTE CLIENT'!B11</f>
        <v>STE IMPORT EXPORT FOUSSOUL</v>
      </c>
    </row>
    <row r="10" spans="1:1" x14ac:dyDescent="0.35">
      <c r="A10" t="str">
        <f>'[1]LISTE CLIENT'!B12</f>
        <v>STE KHALFALLAH DE COM.INTERNA</v>
      </c>
    </row>
    <row r="11" spans="1:1" x14ac:dyDescent="0.35">
      <c r="A11" t="str">
        <f>'[1]LISTE CLIENT'!B13</f>
        <v>STE PROTECTION EXPORT IMPORT</v>
      </c>
    </row>
    <row r="12" spans="1:1" x14ac:dyDescent="0.35">
      <c r="A12" t="str">
        <f>'[1]LISTE CLIENT'!B14</f>
        <v>STE EDERY IMPORT EXPORT</v>
      </c>
    </row>
    <row r="13" spans="1:1" x14ac:dyDescent="0.35">
      <c r="A13" t="str">
        <f>'[1]LISTE CLIENT'!B15</f>
        <v>STE AL WIKAYA AL AHLIA</v>
      </c>
    </row>
    <row r="14" spans="1:1" x14ac:dyDescent="0.35">
      <c r="A14" t="str">
        <f>'[1]LISTE CLIENT'!B16</f>
        <v>JAMEL SERVICES IMPORT EXPORT</v>
      </c>
    </row>
    <row r="15" spans="1:1" x14ac:dyDescent="0.35">
      <c r="A15" t="str">
        <f>'[1]LISTE CLIENT'!B17</f>
        <v>A. AJMI IMPORT EXPORT</v>
      </c>
    </row>
    <row r="16" spans="1:1" x14ac:dyDescent="0.35">
      <c r="A16" t="str">
        <f>'[1]LISTE CLIENT'!B18</f>
        <v>STE AL KARIA IMPORT EXPORT</v>
      </c>
    </row>
    <row r="17" spans="1:1" x14ac:dyDescent="0.35">
      <c r="A17" t="str">
        <f>'[1]LISTE CLIENT'!B19</f>
        <v>ULYSSE TRADING COMPANY</v>
      </c>
    </row>
    <row r="18" spans="1:1" x14ac:dyDescent="0.35">
      <c r="A18" t="str">
        <f>'[1]LISTE CLIENT'!B20</f>
        <v>SOCIETE AL WARDA ALBAYDA LIBY</v>
      </c>
    </row>
    <row r="19" spans="1:1" x14ac:dyDescent="0.35">
      <c r="A19" t="str">
        <f>'[1]LISTE CLIENT'!B21</f>
        <v>SOCIETE SOUKRINA TRADING</v>
      </c>
    </row>
    <row r="20" spans="1:1" x14ac:dyDescent="0.35">
      <c r="A20" t="str">
        <f>'[1]LISTE CLIENT'!B22</f>
        <v>SAHEL INTERNATIONAL TRADE</v>
      </c>
    </row>
    <row r="21" spans="1:1" x14ac:dyDescent="0.35">
      <c r="A21" t="str">
        <f>'[1]LISTE CLIENT'!B23</f>
        <v>E.U.R.L FINANCE ONE</v>
      </c>
    </row>
    <row r="22" spans="1:1" x14ac:dyDescent="0.35">
      <c r="A22" t="str">
        <f>'[1]LISTE CLIENT'!B24</f>
        <v>AL AMAL AL JAAD</v>
      </c>
    </row>
    <row r="23" spans="1:1" x14ac:dyDescent="0.35">
      <c r="A23" t="str">
        <f>'[1]LISTE CLIENT'!B25</f>
        <v>MEDEX</v>
      </c>
    </row>
    <row r="24" spans="1:1" x14ac:dyDescent="0.35">
      <c r="A24" t="str">
        <f>'[1]LISTE CLIENT'!B26</f>
        <v>IMEX 2000</v>
      </c>
    </row>
    <row r="25" spans="1:1" x14ac:dyDescent="0.35">
      <c r="A25" t="str">
        <f>'[1]LISTE CLIENT'!B27</f>
        <v>IFIS SARL</v>
      </c>
    </row>
    <row r="26" spans="1:1" x14ac:dyDescent="0.35">
      <c r="A26" t="str">
        <f>'[1]LISTE CLIENT'!B28</f>
        <v>AFRIMARINE COMPANY LTD</v>
      </c>
    </row>
    <row r="27" spans="1:1" x14ac:dyDescent="0.35">
      <c r="A27" t="str">
        <f>'[1]LISTE CLIENT'!B29</f>
        <v>H.G.I.G - GABON</v>
      </c>
    </row>
    <row r="28" spans="1:1" x14ac:dyDescent="0.35">
      <c r="A28" t="str">
        <f>'[1]LISTE CLIENT'!B30</f>
        <v>SAWABA - GUINEE</v>
      </c>
    </row>
    <row r="29" spans="1:1" x14ac:dyDescent="0.35">
      <c r="A29" t="str">
        <f>'[1]LISTE CLIENT'!B31</f>
        <v>MEDIMEX</v>
      </c>
    </row>
    <row r="30" spans="1:1" x14ac:dyDescent="0.35">
      <c r="A30" t="str">
        <f>'[1]LISTE CLIENT'!B32</f>
        <v>SEPA - FRANCE</v>
      </c>
    </row>
    <row r="31" spans="1:1" x14ac:dyDescent="0.35">
      <c r="A31" t="str">
        <f>'[1]LISTE CLIENT'!B33</f>
        <v>SODISCOUNT</v>
      </c>
    </row>
    <row r="32" spans="1:1" x14ac:dyDescent="0.35">
      <c r="A32" t="str">
        <f>'[1]LISTE CLIENT'!B34</f>
        <v>SELINA ENTREPRISES</v>
      </c>
    </row>
    <row r="33" spans="1:1" x14ac:dyDescent="0.35">
      <c r="A33" t="str">
        <f>'[1]LISTE CLIENT'!B35</f>
        <v>AL MAJMOUAA AL ALAMIA</v>
      </c>
    </row>
    <row r="34" spans="1:1" x14ac:dyDescent="0.35">
      <c r="A34" t="str">
        <f>'[1]LISTE CLIENT'!B36</f>
        <v>GAMIL ABDELKARIM</v>
      </c>
    </row>
    <row r="35" spans="1:1" x14ac:dyDescent="0.35">
      <c r="A35" t="str">
        <f>'[1]LISTE CLIENT'!B37</f>
        <v>GRANDE BOUCHERIE AKID</v>
      </c>
    </row>
    <row r="36" spans="1:1" x14ac:dyDescent="0.35">
      <c r="A36" t="str">
        <f>'[1]LISTE CLIENT'!B38</f>
        <v>GENERALE DE COMMERCE INTERNAT</v>
      </c>
    </row>
    <row r="37" spans="1:1" x14ac:dyDescent="0.35">
      <c r="A37" t="str">
        <f>'[1]LISTE CLIENT'!B39</f>
        <v>RAFIE INTERNATIONAL TRADING</v>
      </c>
    </row>
    <row r="38" spans="1:1" x14ac:dyDescent="0.35">
      <c r="A38" t="str">
        <f>'[1]LISTE CLIENT'!B40</f>
        <v>RISSA ALI BOUBACAR</v>
      </c>
    </row>
    <row r="39" spans="1:1" x14ac:dyDescent="0.35">
      <c r="A39" t="str">
        <f>'[1]LISTE CLIENT'!B41</f>
        <v>HAC CO LTD</v>
      </c>
    </row>
    <row r="40" spans="1:1" x14ac:dyDescent="0.35">
      <c r="A40" t="str">
        <f>'[1]LISTE CLIENT'!B42</f>
        <v>ETS MOKADEM</v>
      </c>
    </row>
    <row r="41" spans="1:1" x14ac:dyDescent="0.35">
      <c r="A41" t="str">
        <f>'[1]LISTE CLIENT'!B43</f>
        <v>NOUR FOR COMMERCIAL MARKETING</v>
      </c>
    </row>
    <row r="42" spans="1:1" x14ac:dyDescent="0.35">
      <c r="A42" t="str">
        <f>'[1]LISTE CLIENT'!B44</f>
        <v>SOCIETE EL BOCHRA</v>
      </c>
    </row>
    <row r="43" spans="1:1" x14ac:dyDescent="0.35">
      <c r="A43" t="str">
        <f>'[1]LISTE CLIENT'!B45</f>
        <v>ALIMENTATION GENERALE MEDINA</v>
      </c>
    </row>
    <row r="44" spans="1:1" x14ac:dyDescent="0.35">
      <c r="A44" t="str">
        <f>'[1]LISTE CLIENT'!B46</f>
        <v>G.M.A IMPORTS</v>
      </c>
    </row>
    <row r="45" spans="1:1" x14ac:dyDescent="0.35">
      <c r="A45" t="str">
        <f>'[1]LISTE CLIENT'!B47</f>
        <v>TCSONS TRADING</v>
      </c>
    </row>
    <row r="46" spans="1:1" x14ac:dyDescent="0.35">
      <c r="A46" t="str">
        <f>'[1]LISTE CLIENT'!B48</f>
        <v>PARTEX INTERNATIONAL</v>
      </c>
    </row>
    <row r="47" spans="1:1" x14ac:dyDescent="0.35">
      <c r="A47" t="str">
        <f>'[1]LISTE CLIENT'!B49</f>
        <v>FOUANI BROTHERS CORPORATION</v>
      </c>
    </row>
    <row r="48" spans="1:1" x14ac:dyDescent="0.35">
      <c r="A48" t="str">
        <f>'[1]LISTE CLIENT'!B50</f>
        <v>NOSOCO TOGO</v>
      </c>
    </row>
    <row r="49" spans="1:1" x14ac:dyDescent="0.35">
      <c r="A49" t="str">
        <f>'[1]LISTE CLIENT'!B51</f>
        <v>ZANGABEEL COMPANY</v>
      </c>
    </row>
    <row r="50" spans="1:1" x14ac:dyDescent="0.35">
      <c r="A50" t="str">
        <f>'[1]LISTE CLIENT'!B52</f>
        <v>DIALLO ALHASSANE</v>
      </c>
    </row>
    <row r="51" spans="1:1" x14ac:dyDescent="0.35">
      <c r="A51" t="str">
        <f>'[1]LISTE CLIENT'!B53</f>
        <v>AFRIQUE AUTO</v>
      </c>
    </row>
    <row r="52" spans="1:1" x14ac:dyDescent="0.35">
      <c r="A52" t="str">
        <f>'[1]LISTE CLIENT'!B54</f>
        <v>RYMA IMPORT EXPORT SARL</v>
      </c>
    </row>
    <row r="53" spans="1:1" x14ac:dyDescent="0.35">
      <c r="A53" t="str">
        <f>'[1]LISTE CLIENT'!B55</f>
        <v>SARL STE RABIE EL AMEL IMPORT</v>
      </c>
    </row>
    <row r="54" spans="1:1" x14ac:dyDescent="0.35">
      <c r="A54" t="str">
        <f>'[1]LISTE CLIENT'!B56</f>
        <v>DARLING SARL</v>
      </c>
    </row>
    <row r="55" spans="1:1" x14ac:dyDescent="0.35">
      <c r="A55" t="str">
        <f>'[1]LISTE CLIENT'!B57</f>
        <v>GIMEX 2000</v>
      </c>
    </row>
    <row r="56" spans="1:1" x14ac:dyDescent="0.35">
      <c r="A56" t="str">
        <f>'[1]LISTE CLIENT'!B58</f>
        <v>ETS KASSO IMPORT EXPORT</v>
      </c>
    </row>
    <row r="57" spans="1:1" x14ac:dyDescent="0.35">
      <c r="A57" t="str">
        <f>'[1]LISTE CLIENT'!B59</f>
        <v>NOUVELLE GEDISPA</v>
      </c>
    </row>
    <row r="58" spans="1:1" x14ac:dyDescent="0.35">
      <c r="A58" t="str">
        <f>'[1]LISTE CLIENT'!B60</f>
        <v>FRIT RAVICH S.L</v>
      </c>
    </row>
    <row r="59" spans="1:1" x14ac:dyDescent="0.35">
      <c r="A59" t="str">
        <f>'[1]LISTE CLIENT'!B61</f>
        <v>MORITA CO.; LTD.</v>
      </c>
    </row>
    <row r="60" spans="1:1" x14ac:dyDescent="0.35">
      <c r="A60" t="str">
        <f>'[1]LISTE CLIENT'!B62</f>
        <v>UNIVERSAL TRADING</v>
      </c>
    </row>
    <row r="61" spans="1:1" x14ac:dyDescent="0.35">
      <c r="A61" t="str">
        <f>'[1]LISTE CLIENT'!B63</f>
        <v>SOCIETE SINDBAD DE DISTRIBUTI</v>
      </c>
    </row>
    <row r="62" spans="1:1" x14ac:dyDescent="0.35">
      <c r="A62" t="str">
        <f>'[1]LISTE CLIENT'!B64</f>
        <v>RAFIE INTERNATIONAL BUSINESS</v>
      </c>
    </row>
    <row r="63" spans="1:1" x14ac:dyDescent="0.35">
      <c r="A63" t="str">
        <f>'[1]LISTE CLIENT'!B65</f>
        <v>LE GRAND BAZAR</v>
      </c>
    </row>
    <row r="64" spans="1:1" x14ac:dyDescent="0.35">
      <c r="A64" t="str">
        <f>'[1]LISTE CLIENT'!B66</f>
        <v>SERIO SURGELATI SRL</v>
      </c>
    </row>
    <row r="65" spans="1:1" x14ac:dyDescent="0.35">
      <c r="A65" t="str">
        <f>'[1]LISTE CLIENT'!B67</f>
        <v>INTERFRESH CO.; LTD.</v>
      </c>
    </row>
    <row r="66" spans="1:1" x14ac:dyDescent="0.35">
      <c r="A66" t="str">
        <f>'[1]LISTE CLIENT'!B68</f>
        <v>M &amp; P CORPORATION</v>
      </c>
    </row>
    <row r="67" spans="1:1" x14ac:dyDescent="0.35">
      <c r="A67" t="str">
        <f>'[1]LISTE CLIENT'!B69</f>
        <v>ASAHI SHOJI CO.; LTD.</v>
      </c>
    </row>
    <row r="68" spans="1:1" x14ac:dyDescent="0.35">
      <c r="A68" t="str">
        <f>'[1]LISTE CLIENT'!B70</f>
        <v>JRAH TRADING INTERNATIONAL</v>
      </c>
    </row>
    <row r="69" spans="1:1" x14ac:dyDescent="0.35">
      <c r="A69" t="str">
        <f>'[1]LISTE CLIENT'!B71</f>
        <v>JAPAN GENERAL CORPORATION</v>
      </c>
    </row>
    <row r="70" spans="1:1" x14ac:dyDescent="0.35">
      <c r="A70" t="str">
        <f>'[1]LISTE CLIENT'!B72</f>
        <v>FAMO MAURITANIE</v>
      </c>
    </row>
    <row r="71" spans="1:1" x14ac:dyDescent="0.35">
      <c r="A71" t="str">
        <f>'[1]LISTE CLIENT'!B73</f>
        <v>MOVERCO</v>
      </c>
    </row>
    <row r="72" spans="1:1" x14ac:dyDescent="0.35">
      <c r="A72" t="str">
        <f>'[1]LISTE CLIENT'!B74</f>
        <v>TASHARUKIAT ALNAWRAS</v>
      </c>
    </row>
    <row r="73" spans="1:1" x14ac:dyDescent="0.35">
      <c r="A73" t="str">
        <f>'[1]LISTE CLIENT'!B75</f>
        <v>MAPAL - TOGO</v>
      </c>
    </row>
    <row r="74" spans="1:1" x14ac:dyDescent="0.35">
      <c r="A74" t="str">
        <f>'[1]LISTE CLIENT'!B76</f>
        <v>IDEAL TRADING SERVICES</v>
      </c>
    </row>
    <row r="75" spans="1:1" x14ac:dyDescent="0.35">
      <c r="A75" t="str">
        <f>'[1]LISTE CLIENT'!B77</f>
        <v>GLOBAL IMORT EXPORT</v>
      </c>
    </row>
    <row r="76" spans="1:1" x14ac:dyDescent="0.35">
      <c r="A76" t="str">
        <f>'[1]LISTE CLIENT'!B78</f>
        <v>GLOBAL AFRICAIN TRADING</v>
      </c>
    </row>
    <row r="77" spans="1:1" x14ac:dyDescent="0.35">
      <c r="A77" t="str">
        <f>'[1]LISTE CLIENT'!B79</f>
        <v>KASUGA &amp; CO.; LTD</v>
      </c>
    </row>
    <row r="78" spans="1:1" x14ac:dyDescent="0.35">
      <c r="A78" t="str">
        <f>'[1]LISTE CLIENT'!B80</f>
        <v>STE SOUMPOU</v>
      </c>
    </row>
    <row r="79" spans="1:1" x14ac:dyDescent="0.35">
      <c r="A79" t="str">
        <f>'[1]LISTE CLIENT'!B81</f>
        <v>ELTAWOOS CO. TRADING AGENCIES</v>
      </c>
    </row>
    <row r="80" spans="1:1" x14ac:dyDescent="0.35">
      <c r="A80" t="str">
        <f>'[1]LISTE CLIENT'!B82</f>
        <v>SACKO MAMADOU</v>
      </c>
    </row>
    <row r="81" spans="1:1" x14ac:dyDescent="0.35">
      <c r="A81" t="str">
        <f>'[1]LISTE CLIENT'!B83</f>
        <v>UNO FOR TRADING &amp; DISTRIBUTIO</v>
      </c>
    </row>
    <row r="82" spans="1:1" x14ac:dyDescent="0.35">
      <c r="A82" t="str">
        <f>'[1]LISTE CLIENT'!B84</f>
        <v>BAH MAMADOU SALIOU</v>
      </c>
    </row>
    <row r="83" spans="1:1" x14ac:dyDescent="0.35">
      <c r="A83" t="str">
        <f>'[1]LISTE CLIENT'!B85</f>
        <v>ALFAYROUZ CO.; FOR TRADE</v>
      </c>
    </row>
    <row r="84" spans="1:1" x14ac:dyDescent="0.35">
      <c r="A84" t="str">
        <f>'[1]LISTE CLIENT'!B86</f>
        <v>STE BOURKY</v>
      </c>
    </row>
    <row r="85" spans="1:1" x14ac:dyDescent="0.35">
      <c r="A85" t="str">
        <f>'[1]LISTE CLIENT'!B87</f>
        <v>M2A EXPORT</v>
      </c>
    </row>
    <row r="86" spans="1:1" x14ac:dyDescent="0.35">
      <c r="A86" t="str">
        <f>'[1]LISTE CLIENT'!B88</f>
        <v>ABID TRADING COMPANY SARL</v>
      </c>
    </row>
    <row r="87" spans="1:1" x14ac:dyDescent="0.35">
      <c r="A87" t="str">
        <f>'[1]LISTE CLIENT'!B89</f>
        <v>OUEDRAOGO BOUREIMA (OBOUF)</v>
      </c>
    </row>
    <row r="88" spans="1:1" x14ac:dyDescent="0.35">
      <c r="A88" t="str">
        <f>'[1]LISTE CLIENT'!B90</f>
        <v>MR. TAHAR SAID SEIF</v>
      </c>
    </row>
    <row r="89" spans="1:1" x14ac:dyDescent="0.35">
      <c r="A89" t="str">
        <f>'[1]LISTE CLIENT'!B91</f>
        <v>FLAWLESS CO.; LTD.</v>
      </c>
    </row>
    <row r="90" spans="1:1" x14ac:dyDescent="0.35">
      <c r="A90" t="str">
        <f>'[1]LISTE CLIENT'!B92</f>
        <v>STE MAWEL INTERNATIONAL</v>
      </c>
    </row>
    <row r="91" spans="1:1" x14ac:dyDescent="0.35">
      <c r="A91" t="str">
        <f>'[1]LISTE CLIENT'!B93</f>
        <v>STE BASSIRA INTERNATIONAL TRA</v>
      </c>
    </row>
    <row r="92" spans="1:1" x14ac:dyDescent="0.35">
      <c r="A92" t="str">
        <f>'[1]LISTE CLIENT'!B94</f>
        <v>ETS BOUREIMA</v>
      </c>
    </row>
    <row r="93" spans="1:1" x14ac:dyDescent="0.35">
      <c r="A93" t="str">
        <f>'[1]LISTE CLIENT'!B95</f>
        <v>INTRANAF</v>
      </c>
    </row>
    <row r="94" spans="1:1" x14ac:dyDescent="0.35">
      <c r="A94" t="str">
        <f>'[1]LISTE CLIENT'!B96</f>
        <v>UNITED TRADING INVESTMENT UTI</v>
      </c>
    </row>
    <row r="95" spans="1:1" x14ac:dyDescent="0.35">
      <c r="A95" t="str">
        <f>'[1]LISTE CLIENT'!B97</f>
        <v>BUSINESS PROJECTS COMPANY OFF</v>
      </c>
    </row>
    <row r="96" spans="1:1" x14ac:dyDescent="0.35">
      <c r="A96" t="str">
        <f>'[1]LISTE CLIENT'!B98</f>
        <v>DAUPHIMEX S.A.R.L</v>
      </c>
    </row>
    <row r="97" spans="1:1" x14ac:dyDescent="0.35">
      <c r="A97" t="str">
        <f>'[1]LISTE CLIENT'!B99</f>
        <v>TASHARUKIAT AL MASA - TRIPOLI</v>
      </c>
    </row>
    <row r="98" spans="1:1" x14ac:dyDescent="0.35">
      <c r="A98" t="str">
        <f>'[1]LISTE CLIENT'!B100</f>
        <v>NEPLE CO.;</v>
      </c>
    </row>
    <row r="99" spans="1:1" x14ac:dyDescent="0.35">
      <c r="A99" t="str">
        <f>'[1]LISTE CLIENT'!B101</f>
        <v>ITHMAR FOOD PRODUCTS CO.</v>
      </c>
    </row>
    <row r="100" spans="1:1" x14ac:dyDescent="0.35">
      <c r="A100" t="str">
        <f>'[1]LISTE CLIENT'!B102</f>
        <v>JP BEEMSTERBOER BV</v>
      </c>
    </row>
    <row r="101" spans="1:1" x14ac:dyDescent="0.35">
      <c r="A101" t="str">
        <f>'[1]LISTE CLIENT'!B103</f>
        <v>TRANS DAZZ TRADING</v>
      </c>
    </row>
    <row r="102" spans="1:1" x14ac:dyDescent="0.35">
      <c r="A102" t="str">
        <f>'[1]LISTE CLIENT'!B104</f>
        <v>ORBIS INTERNATIONAL</v>
      </c>
    </row>
    <row r="103" spans="1:1" x14ac:dyDescent="0.35">
      <c r="A103" t="str">
        <f>'[1]LISTE CLIENT'!B105</f>
        <v>DISTRIBUTION SAKO ET FILS SAR</v>
      </c>
    </row>
    <row r="104" spans="1:1" x14ac:dyDescent="0.35">
      <c r="A104" t="str">
        <f>'[1]LISTE CLIENT'!B106</f>
        <v>SOCIETE GLOBINEX COMMERCE INT</v>
      </c>
    </row>
    <row r="105" spans="1:1" x14ac:dyDescent="0.35">
      <c r="A105" t="str">
        <f>'[1]LISTE CLIENT'!B107</f>
        <v>ITOCHU FRANCE</v>
      </c>
    </row>
    <row r="106" spans="1:1" x14ac:dyDescent="0.35">
      <c r="A106" t="str">
        <f>'[1]LISTE CLIENT'!B108</f>
        <v>FIRST QUALITY FOODS</v>
      </c>
    </row>
    <row r="107" spans="1:1" x14ac:dyDescent="0.35">
      <c r="A107" t="str">
        <f>'[1]LISTE CLIENT'!B109</f>
        <v>IBRAHIMA DIALLO</v>
      </c>
    </row>
    <row r="108" spans="1:1" x14ac:dyDescent="0.35">
      <c r="A108" t="str">
        <f>'[1]LISTE CLIENT'!B110</f>
        <v>CEFADIS</v>
      </c>
    </row>
    <row r="109" spans="1:1" x14ac:dyDescent="0.35">
      <c r="A109" t="str">
        <f>'[1]LISTE CLIENT'!B111</f>
        <v>JABIMEX ENTREPRISE</v>
      </c>
    </row>
    <row r="110" spans="1:1" x14ac:dyDescent="0.35">
      <c r="A110" t="str">
        <f>'[1]LISTE CLIENT'!B112</f>
        <v>TERMER CONSULTING SARL</v>
      </c>
    </row>
    <row r="111" spans="1:1" x14ac:dyDescent="0.35">
      <c r="A111" t="str">
        <f>'[1]LISTE CLIENT'!B113</f>
        <v>FAHED FOODS</v>
      </c>
    </row>
    <row r="112" spans="1:1" x14ac:dyDescent="0.35">
      <c r="A112" t="str">
        <f>'[1]LISTE CLIENT'!B114</f>
        <v>ALIZERICA</v>
      </c>
    </row>
    <row r="113" spans="1:1" x14ac:dyDescent="0.35">
      <c r="A113" t="str">
        <f>'[1]LISTE CLIENT'!B115</f>
        <v>BEST FOODS TRADING ESTABLISHM</v>
      </c>
    </row>
    <row r="114" spans="1:1" x14ac:dyDescent="0.35">
      <c r="A114" t="str">
        <f>'[1]LISTE CLIENT'!B116</f>
        <v>ETS TIMBI MADINA</v>
      </c>
    </row>
    <row r="115" spans="1:1" x14ac:dyDescent="0.35">
      <c r="A115" t="str">
        <f>'[1]LISTE CLIENT'!B117</f>
        <v>JEAN JKHAVHOU AND CO SARL</v>
      </c>
    </row>
    <row r="116" spans="1:1" x14ac:dyDescent="0.35">
      <c r="A116" t="str">
        <f>'[1]LISTE CLIENT'!B118</f>
        <v>MONICA PRODUCTS LLC</v>
      </c>
    </row>
    <row r="117" spans="1:1" x14ac:dyDescent="0.35">
      <c r="A117" t="str">
        <f>'[1]LISTE CLIENT'!B119</f>
        <v>KEVERAL TRADING CONPANY</v>
      </c>
    </row>
    <row r="118" spans="1:1" x14ac:dyDescent="0.35">
      <c r="A118" t="str">
        <f>'[1]LISTE CLIENT'!B120</f>
        <v>E.A.S.B NAFA GB LDA</v>
      </c>
    </row>
    <row r="119" spans="1:1" x14ac:dyDescent="0.35">
      <c r="A119" t="str">
        <f>'[1]LISTE CLIENT'!B121</f>
        <v>P.O BOX 54657 ADLIYA KIGDOM OF</v>
      </c>
    </row>
    <row r="120" spans="1:1" x14ac:dyDescent="0.35">
      <c r="A120" t="str">
        <f>'[1]LISTE CLIENT'!B122</f>
        <v>LA GENERALE DES ECHANGES INTERNATIO</v>
      </c>
    </row>
    <row r="121" spans="1:1" x14ac:dyDescent="0.35">
      <c r="A121" t="str">
        <f>'[1]LISTE CLIENT'!B123</f>
        <v>ARAY FOR FOOD IMPORT COMPANY</v>
      </c>
    </row>
    <row r="122" spans="1:1" x14ac:dyDescent="0.35">
      <c r="A122" t="str">
        <f>'[1]LISTE CLIENT'!B124</f>
        <v>ETS TCHOUMI NATALIE</v>
      </c>
    </row>
    <row r="123" spans="1:1" x14ac:dyDescent="0.35">
      <c r="A123" t="str">
        <f>'[1]LISTE CLIENT'!B125</f>
        <v>PINTO HOUSE, 187, MALTA</v>
      </c>
    </row>
    <row r="124" spans="1:1" x14ac:dyDescent="0.35">
      <c r="A124" t="str">
        <f>'[1]LISTE CLIENT'!B126</f>
        <v>SOCIPAL</v>
      </c>
    </row>
    <row r="125" spans="1:1" x14ac:dyDescent="0.35">
      <c r="A125" t="str">
        <f>'[1]LISTE CLIENT'!B127</f>
        <v>STE OMRANE SAS</v>
      </c>
    </row>
    <row r="126" spans="1:1" x14ac:dyDescent="0.35">
      <c r="A126" t="str">
        <f>'[1]LISTE CLIENT'!B128</f>
        <v>STE AL MAJMOUA MOTTAHIDA</v>
      </c>
    </row>
    <row r="127" spans="1:1" x14ac:dyDescent="0.35">
      <c r="A127" t="str">
        <f>'[1]LISTE CLIENT'!B129</f>
        <v>HEDAR TRADING COMPANY</v>
      </c>
    </row>
    <row r="128" spans="1:1" x14ac:dyDescent="0.35">
      <c r="A128" t="str">
        <f>'[1]LISTE CLIENT'!B130</f>
        <v>LES ALIMENTS LOUISA</v>
      </c>
    </row>
    <row r="129" spans="1:1" x14ac:dyDescent="0.35">
      <c r="A129" t="str">
        <f>'[1]LISTE CLIENT'!B131</f>
        <v>INTERNATIONAL GOLDEN FOODS</v>
      </c>
    </row>
    <row r="130" spans="1:1" x14ac:dyDescent="0.35">
      <c r="A130" t="str">
        <f>'[1]LISTE CLIENT'!B132</f>
        <v>DIARRA ALDIOUMA IMPORT EXPORT</v>
      </c>
    </row>
    <row r="131" spans="1:1" x14ac:dyDescent="0.35">
      <c r="A131" t="str">
        <f>'[1]LISTE CLIENT'!B133</f>
        <v>CERCO DMCC</v>
      </c>
    </row>
    <row r="132" spans="1:1" x14ac:dyDescent="0.35">
      <c r="A132" t="str">
        <f>'[1]LISTE CLIENT'!B134</f>
        <v>JRT INDUSTRIES &amp; TRADING SARL</v>
      </c>
    </row>
    <row r="133" spans="1:1" x14ac:dyDescent="0.35">
      <c r="A133" t="str">
        <f>'[1]LISTE CLIENT'!B135</f>
        <v>TUNITRADE IMPORT EXPORT INC.</v>
      </c>
    </row>
    <row r="134" spans="1:1" x14ac:dyDescent="0.35">
      <c r="A134" t="str">
        <f>'[1]LISTE CLIENT'!B136</f>
        <v>AL-KAIR &amp; ELBARAKA TRADING EST.</v>
      </c>
    </row>
    <row r="135" spans="1:1" x14ac:dyDescent="0.35">
      <c r="A135" t="str">
        <f>'[1]LISTE CLIENT'!B137</f>
        <v>GROUP AL CHERIF &amp; CO.</v>
      </c>
    </row>
    <row r="136" spans="1:1" x14ac:dyDescent="0.35">
      <c r="A136" t="str">
        <f>'[1]LISTE CLIENT'!B138</f>
        <v>E.A.S.B. NAFA</v>
      </c>
    </row>
    <row r="137" spans="1:1" x14ac:dyDescent="0.35">
      <c r="A137" t="str">
        <f>'[1]LISTE CLIENT'!B139</f>
        <v>MAKAN TOUNKARA IMPORT EXPORT</v>
      </c>
    </row>
    <row r="138" spans="1:1" x14ac:dyDescent="0.35">
      <c r="A138" t="str">
        <f>'[1]LISTE CLIENT'!B140</f>
        <v>SARL CND</v>
      </c>
    </row>
    <row r="139" spans="1:1" x14ac:dyDescent="0.35">
      <c r="A139" t="str">
        <f>'[1]LISTE CLIENT'!B141</f>
        <v>OMECO TUNISIE</v>
      </c>
    </row>
    <row r="140" spans="1:1" x14ac:dyDescent="0.35">
      <c r="A140" t="str">
        <f>'[1]LISTE CLIENT'!B142</f>
        <v>TUNISIAN AFRICAN BUSINESS</v>
      </c>
    </row>
    <row r="141" spans="1:1" x14ac:dyDescent="0.35">
      <c r="A141" t="str">
        <f>'[1]LISTE CLIENT'!B143</f>
        <v>SODIPOG</v>
      </c>
    </row>
    <row r="142" spans="1:1" x14ac:dyDescent="0.35">
      <c r="A142" t="str">
        <f>'[1]LISTE CLIENT'!B144</f>
        <v>EVOLTECH CO LTD</v>
      </c>
    </row>
    <row r="143" spans="1:1" x14ac:dyDescent="0.35">
      <c r="A143" t="str">
        <f>'[1]LISTE CLIENT'!B145</f>
        <v>ETS JSM GABON</v>
      </c>
    </row>
    <row r="144" spans="1:1" x14ac:dyDescent="0.35">
      <c r="A144" t="str">
        <f>'[1]LISTE CLIENT'!B146</f>
        <v>STE SM GABON</v>
      </c>
    </row>
    <row r="145" spans="1:1" x14ac:dyDescent="0.35">
      <c r="A145" t="str">
        <f>'[1]LISTE CLIENT'!B147</f>
        <v>SOCOONE</v>
      </c>
    </row>
    <row r="146" spans="1:1" x14ac:dyDescent="0.35">
      <c r="A146" t="str">
        <f>'[1]LISTE CLIENT'!B148</f>
        <v>SMTI</v>
      </c>
    </row>
    <row r="147" spans="1:1" x14ac:dyDescent="0.35">
      <c r="A147" t="str">
        <f>'[1]LISTE CLIENT'!B149</f>
        <v>DE CARE SP ZOO</v>
      </c>
    </row>
    <row r="148" spans="1:1" x14ac:dyDescent="0.35">
      <c r="A148" t="str">
        <f>'[1]LISTE CLIENT'!B150</f>
        <v>JASMINE MINI MARKET</v>
      </c>
    </row>
    <row r="149" spans="1:1" x14ac:dyDescent="0.35">
      <c r="A149" t="str">
        <f>'[1]LISTE CLIENT'!B151</f>
        <v>ENTREPRISE DU MALI EMERGENT SARL</v>
      </c>
    </row>
    <row r="150" spans="1:1" x14ac:dyDescent="0.35">
      <c r="A150" t="str">
        <f>'[1]LISTE CLIENT'!B152</f>
        <v>DAVIS FOOD INGREDIENT PTY Ltd</v>
      </c>
    </row>
    <row r="151" spans="1:1" x14ac:dyDescent="0.35">
      <c r="A151" t="str">
        <f>'[1]LISTE CLIENT'!B153</f>
        <v>COMPTOIR EXPORT DE MATIERES PR</v>
      </c>
    </row>
    <row r="152" spans="1:1" x14ac:dyDescent="0.35">
      <c r="A152" t="str">
        <f>'[1]LISTE CLIENT'!B154</f>
        <v>DAVIS TRADING CO LTD</v>
      </c>
    </row>
    <row r="153" spans="1:1" x14ac:dyDescent="0.35">
      <c r="A153" t="str">
        <f>'[1]LISTE CLIENT'!B155</f>
        <v>MIDWEST INTERNATIONAL IMPORTS</v>
      </c>
    </row>
    <row r="154" spans="1:1" x14ac:dyDescent="0.35">
      <c r="A154" t="str">
        <f>'[1]LISTE CLIENT'!B156</f>
        <v xml:space="preserve">EGYPTIAN GROUP FOR TRADING </v>
      </c>
    </row>
    <row r="155" spans="1:1" x14ac:dyDescent="0.35">
      <c r="A155" t="str">
        <f>'[1]LISTE CLIENT'!B157</f>
        <v>GEDIR SARL</v>
      </c>
    </row>
    <row r="156" spans="1:1" x14ac:dyDescent="0.35">
      <c r="A156" t="str">
        <f>'[1]LISTE CLIENT'!B158</f>
        <v>STE AL BADR</v>
      </c>
    </row>
    <row r="157" spans="1:1" x14ac:dyDescent="0.35">
      <c r="A157" t="str">
        <f>'[1]LISTE CLIENT'!B159</f>
        <v>SODIFRAM SAS</v>
      </c>
    </row>
    <row r="158" spans="1:1" x14ac:dyDescent="0.35">
      <c r="A158" t="str">
        <f>'[1]LISTE CLIENT'!B160</f>
        <v>SHENZHEN DOREDO SUPPLY CHAIN</v>
      </c>
    </row>
    <row r="159" spans="1:1" x14ac:dyDescent="0.35">
      <c r="A159" t="str">
        <f>'[1]LISTE CLIENT'!B161</f>
        <v>MARKETING TRADING SERVICES</v>
      </c>
    </row>
    <row r="160" spans="1:1" x14ac:dyDescent="0.35">
      <c r="A160" t="str">
        <f>'[1]LISTE CLIENT'!B162</f>
        <v>RICETEC, INC</v>
      </c>
    </row>
    <row r="161" spans="1:1" x14ac:dyDescent="0.35">
      <c r="A161" t="str">
        <f>'[1]LISTE CLIENT'!B163</f>
        <v>SIDAG</v>
      </c>
    </row>
    <row r="162" spans="1:1" x14ac:dyDescent="0.35">
      <c r="A162" t="str">
        <f>'[1]LISTE CLIENT'!B164</f>
        <v>TRANS SYSTEM TRADING</v>
      </c>
    </row>
    <row r="163" spans="1:1" x14ac:dyDescent="0.35">
      <c r="A163" t="str">
        <f>'[1]LISTE CLIENT'!B165</f>
        <v>CEDICOM</v>
      </c>
    </row>
    <row r="164" spans="1:1" x14ac:dyDescent="0.35">
      <c r="A164" t="str">
        <f>'[1]LISTE CLIENT'!B166</f>
        <v>PREMIUM INTERNATIONAL TRADING</v>
      </c>
    </row>
    <row r="165" spans="1:1" x14ac:dyDescent="0.35">
      <c r="A165" t="str">
        <f>'[1]LISTE CLIENT'!B167</f>
        <v>BAOQUANG PRODUCING</v>
      </c>
    </row>
    <row r="166" spans="1:1" x14ac:dyDescent="0.35">
      <c r="A166" t="str">
        <f>'[1]LISTE CLIENT'!B168</f>
        <v>BIMEX NEGOCE</v>
      </c>
    </row>
    <row r="167" spans="1:1" x14ac:dyDescent="0.35">
      <c r="A167" t="str">
        <f>'[1]LISTE CLIENT'!B169</f>
        <v>STE MEDILIFE IMPORT &amp; EXPORT</v>
      </c>
    </row>
    <row r="168" spans="1:1" x14ac:dyDescent="0.35">
      <c r="A168" t="str">
        <f>'[1]LISTE CLIENT'!B170</f>
        <v>ANGSTREM TRADING</v>
      </c>
    </row>
    <row r="169" spans="1:1" x14ac:dyDescent="0.35">
      <c r="A169" t="str">
        <f>'[1]LISTE CLIENT'!B171</f>
        <v>ASTRA INTERNATIONAL DE COMMERCE</v>
      </c>
    </row>
    <row r="170" spans="1:1" x14ac:dyDescent="0.35">
      <c r="A170" t="str">
        <f>'[1]LISTE CLIENT'!B172</f>
        <v>GOLDEN NETWORKS TUNISIA</v>
      </c>
    </row>
    <row r="171" spans="1:1" x14ac:dyDescent="0.35">
      <c r="A171" t="str">
        <f>'[1]LISTE CLIENT'!B173</f>
        <v>STE OMEGA TRADING</v>
      </c>
    </row>
    <row r="172" spans="1:1" x14ac:dyDescent="0.35">
      <c r="A172" t="str">
        <f>'[1]LISTE CLIENT'!B174</f>
        <v>RAMMAL ORIGINAL</v>
      </c>
    </row>
    <row r="173" spans="1:1" x14ac:dyDescent="0.35">
      <c r="A173" t="str">
        <f>'[1]LISTE CLIENT'!B175</f>
        <v>MOUASSASET FOUED ABDALLAH</v>
      </c>
    </row>
    <row r="174" spans="1:1" x14ac:dyDescent="0.35">
      <c r="A174" t="str">
        <f>'[1]LISTE CLIENT'!B176</f>
        <v>BNC DE COMMERCE INTERNATIONAL</v>
      </c>
    </row>
    <row r="175" spans="1:1" x14ac:dyDescent="0.35">
      <c r="A175" t="str">
        <f>'[1]LISTE CLIENT'!B177</f>
        <v>STE MEDI FOOD</v>
      </c>
    </row>
    <row r="176" spans="1:1" x14ac:dyDescent="0.35">
      <c r="A176" t="str">
        <f>'[1]LISTE CLIENT'!B178</f>
        <v>NEGOCE SANS FRONTIERES</v>
      </c>
    </row>
    <row r="177" spans="1:1" x14ac:dyDescent="0.35">
      <c r="A177" t="str">
        <f>'[1]LISTE CLIENT'!B179</f>
        <v>MAHANNA MOHAMED MAUMOUN</v>
      </c>
    </row>
    <row r="178" spans="1:1" x14ac:dyDescent="0.35">
      <c r="A178" t="str">
        <f>'[1]LISTE CLIENT'!B180</f>
        <v>BFB INTERNATIONAL TRADING</v>
      </c>
    </row>
    <row r="179" spans="1:1" x14ac:dyDescent="0.35">
      <c r="A179" t="str">
        <f>'[1]LISTE CLIENT'!B181</f>
        <v xml:space="preserve">ETS D'IMPORTATION ET DE COMMERCE </v>
      </c>
    </row>
    <row r="180" spans="1:1" x14ac:dyDescent="0.35">
      <c r="A180" t="str">
        <f>'[1]LISTE CLIENT'!B182</f>
        <v>MARJANE HOLDING S.A</v>
      </c>
    </row>
    <row r="181" spans="1:1" x14ac:dyDescent="0.35">
      <c r="A181" t="str">
        <f>'[1]LISTE CLIENT'!B183</f>
        <v>ARCADIA</v>
      </c>
    </row>
    <row r="182" spans="1:1" x14ac:dyDescent="0.35">
      <c r="A182" t="str">
        <f>'[1]LISTE CLIENT'!B184</f>
        <v>CASA NOSTRA TRADING</v>
      </c>
    </row>
    <row r="183" spans="1:1" x14ac:dyDescent="0.35">
      <c r="A183" t="str">
        <f>'[1]LISTE CLIENT'!B185</f>
        <v>IDEAL INTERNATIONAL TRADING COMPANY</v>
      </c>
    </row>
    <row r="184" spans="1:1" x14ac:dyDescent="0.35">
      <c r="A184" t="str">
        <f>'[1]LISTE CLIENT'!B186</f>
        <v>ALJESSR ALMAGHARIBI</v>
      </c>
    </row>
    <row r="185" spans="1:1" x14ac:dyDescent="0.35">
      <c r="A185" t="str">
        <f>'[1]LISTE CLIENT'!B187</f>
        <v>INTERNATIONAL FOODSTUFF GROUP</v>
      </c>
    </row>
    <row r="186" spans="1:1" x14ac:dyDescent="0.35">
      <c r="A186" t="str">
        <f>'[1]LISTE CLIENT'!B188</f>
        <v>CHRIST IMMINENCE</v>
      </c>
    </row>
    <row r="187" spans="1:1" x14ac:dyDescent="0.35">
      <c r="A187" t="str">
        <f>'[1]LISTE CLIENT'!B189</f>
        <v>ALERTIQA ALAWAL CO FOR FOOD IMPORTS</v>
      </c>
    </row>
    <row r="188" spans="1:1" x14ac:dyDescent="0.35">
      <c r="A188" t="str">
        <f>'[1]LISTE CLIENT'!B190</f>
        <v>MARS SARL</v>
      </c>
    </row>
    <row r="189" spans="1:1" x14ac:dyDescent="0.35">
      <c r="A189" t="str">
        <f>'[1]LISTE CLIENT'!B191</f>
        <v>PANAMA OTOMOTIV SAN VE TIC LTD STI</v>
      </c>
    </row>
    <row r="190" spans="1:1" x14ac:dyDescent="0.35">
      <c r="A190" t="str">
        <f>'[1]LISTE CLIENT'!B192</f>
        <v>EASYFRESH</v>
      </c>
    </row>
    <row r="191" spans="1:1" x14ac:dyDescent="0.35">
      <c r="A191" t="str">
        <f>'[1]LISTE CLIENT'!B193</f>
        <v>ALESHARA ALDHABAIA CO.</v>
      </c>
    </row>
    <row r="192" spans="1:1" x14ac:dyDescent="0.35">
      <c r="A192" t="str">
        <f>'[1]LISTE CLIENT'!B194</f>
        <v>EURL JILIRA IMP/EXP</v>
      </c>
    </row>
    <row r="193" spans="1:1" x14ac:dyDescent="0.35">
      <c r="A193" t="str">
        <f>'[1]LISTE CLIENT'!B195</f>
        <v>EURL GUERMAT SR IMPORT/EXPORT</v>
      </c>
    </row>
    <row r="194" spans="1:1" x14ac:dyDescent="0.35">
      <c r="A194" t="str">
        <f>'[1]LISTE CLIENT'!B196</f>
        <v>ETS HIMADOU HAMANI</v>
      </c>
    </row>
    <row r="195" spans="1:1" x14ac:dyDescent="0.35">
      <c r="A195" t="str">
        <f>'[1]LISTE CLIENT'!B197</f>
        <v>SOCIETE FRIKHA TRADE COMPANY</v>
      </c>
    </row>
    <row r="196" spans="1:1" x14ac:dyDescent="0.35">
      <c r="A196" t="str">
        <f>'[1]LISTE CLIENT'!B198</f>
        <v>STE FUTURE GENERAL TRADING</v>
      </c>
    </row>
    <row r="197" spans="1:1" x14ac:dyDescent="0.35">
      <c r="A197" t="str">
        <f>'[1]LISTE CLIENT'!B199</f>
        <v>OYOUN LIBYA FOR IMPORT FOODSTUFF</v>
      </c>
    </row>
    <row r="198" spans="1:1" x14ac:dyDescent="0.35">
      <c r="A198" t="str">
        <f>'[1]LISTE CLIENT'!B200</f>
        <v>SOCIETE ULYSSE AFRICA TRADE</v>
      </c>
    </row>
    <row r="199" spans="1:1" x14ac:dyDescent="0.35">
      <c r="A199" t="str">
        <f>'[1]LISTE CLIENT'!B201</f>
        <v>ALPHA IMPORT EXPORT SUARL</v>
      </c>
    </row>
    <row r="200" spans="1:1" x14ac:dyDescent="0.35">
      <c r="A200" t="str">
        <f>'[1]LISTE CLIENT'!B202</f>
        <v>ALERTIKA GROUP FOR IMPORTING</v>
      </c>
    </row>
    <row r="201" spans="1:1" x14ac:dyDescent="0.35">
      <c r="A201" t="str">
        <f>'[1]LISTE CLIENT'!B203</f>
        <v>NADA TRIPOLI COMPANY</v>
      </c>
    </row>
    <row r="202" spans="1:1" x14ac:dyDescent="0.35">
      <c r="A202" t="str">
        <f>'[1]LISTE CLIENT'!B204</f>
        <v>PRICE STABILITY FUND</v>
      </c>
    </row>
    <row r="203" spans="1:1" x14ac:dyDescent="0.35">
      <c r="A203" t="str">
        <f>'[1]LISTE CLIENT'!B205</f>
        <v>MAMUDOU BAH T/A TEDOUGNAL FARM</v>
      </c>
    </row>
    <row r="204" spans="1:1" x14ac:dyDescent="0.35">
      <c r="A204" t="str">
        <f>'[1]LISTE CLIENT'!B206</f>
        <v>BABYLON GROSSHANDEL GMBH</v>
      </c>
    </row>
    <row r="205" spans="1:1" x14ac:dyDescent="0.35">
      <c r="A205" t="str">
        <f>'[1]LISTE CLIENT'!B207</f>
        <v>SOCIETE RIADH EL ANDALOUS</v>
      </c>
    </row>
    <row r="206" spans="1:1" x14ac:dyDescent="0.35">
      <c r="A206" t="str">
        <f>'[1]LISTE CLIENT'!B208</f>
        <v>STE B.T.C TRADING</v>
      </c>
    </row>
    <row r="207" spans="1:1" x14ac:dyDescent="0.35">
      <c r="A207" t="str">
        <f>'[1]LISTE CLIENT'!B209</f>
        <v>AL WASL INTERNATIONAL COMPANY</v>
      </c>
    </row>
    <row r="208" spans="1:1" x14ac:dyDescent="0.35">
      <c r="A208" t="str">
        <f>'[1]LISTE CLIENT'!B210</f>
        <v>SECOF - BENIN</v>
      </c>
    </row>
    <row r="209" spans="1:1" x14ac:dyDescent="0.35">
      <c r="A209" t="str">
        <f>'[1]LISTE CLIENT'!B211</f>
        <v>HAYA LIBYA CO. TO IMPORT FOOD</v>
      </c>
    </row>
    <row r="210" spans="1:1" x14ac:dyDescent="0.35">
      <c r="A210" t="str">
        <f>'[1]LISTE CLIENT'!B212</f>
        <v>SARL SOKOM</v>
      </c>
    </row>
    <row r="211" spans="1:1" x14ac:dyDescent="0.35">
      <c r="A211" t="str">
        <f>'[1]LISTE CLIENT'!B213</f>
        <v>STE MIDCOM INTERNATIONAL</v>
      </c>
    </row>
    <row r="212" spans="1:1" x14ac:dyDescent="0.35">
      <c r="A212" t="str">
        <f>'[1]LISTE CLIENT'!B214</f>
        <v>CISSE MBENG SOUMAILA</v>
      </c>
    </row>
    <row r="213" spans="1:1" x14ac:dyDescent="0.35">
      <c r="A213" t="str">
        <f>'[1]LISTE CLIENT'!B215</f>
        <v>GREENLAND</v>
      </c>
    </row>
    <row r="214" spans="1:1" x14ac:dyDescent="0.35">
      <c r="A214" t="str">
        <f>'[1]LISTE CLIENT'!B216</f>
        <v>MANARET AL BAHR ALMOUTAWSSET</v>
      </c>
    </row>
    <row r="215" spans="1:1" x14ac:dyDescent="0.35">
      <c r="A215" t="str">
        <f>'[1]LISTE CLIENT'!B217</f>
        <v>TIMBI MADINA</v>
      </c>
    </row>
    <row r="216" spans="1:1" x14ac:dyDescent="0.35">
      <c r="A216" t="str">
        <f>'[1]LISTE CLIENT'!B218</f>
        <v>AWG LIBYA COMPANY TO IMPORT FOOD</v>
      </c>
    </row>
    <row r="217" spans="1:1" x14ac:dyDescent="0.35">
      <c r="A217" t="str">
        <f>'[1]LISTE CLIENT'!B219</f>
        <v xml:space="preserve">STE ARIJ </v>
      </c>
    </row>
    <row r="218" spans="1:1" x14ac:dyDescent="0.35">
      <c r="A218" t="str">
        <f>'[1]LISTE CLIENT'!B220</f>
        <v>WODIS &amp; TRADE SOCIETE</v>
      </c>
    </row>
    <row r="219" spans="1:1" x14ac:dyDescent="0.35">
      <c r="A219" t="str">
        <f>'[1]LISTE CLIENT'!B221</f>
        <v>STE ARICOM</v>
      </c>
    </row>
    <row r="220" spans="1:1" x14ac:dyDescent="0.35">
      <c r="A220" t="str">
        <f>'[1]LISTE CLIENT'!B222</f>
        <v>AGRICOLD INTERNATIONAL</v>
      </c>
    </row>
    <row r="221" spans="1:1" x14ac:dyDescent="0.35">
      <c r="A221" t="str">
        <f>'[1]LISTE CLIENT'!B223</f>
        <v>SHARIKAT AL HAD AL AKSA</v>
      </c>
    </row>
    <row r="222" spans="1:1" x14ac:dyDescent="0.35">
      <c r="A222" t="str">
        <f>'[1]LISTE CLIENT'!B224</f>
        <v>ADVENS France</v>
      </c>
    </row>
    <row r="223" spans="1:1" x14ac:dyDescent="0.35">
      <c r="A223" t="str">
        <f>'[1]LISTE CLIENT'!B225</f>
        <v>MAHARA ALAMIA FOR IMP EXP FOOD</v>
      </c>
    </row>
    <row r="224" spans="1:1" x14ac:dyDescent="0.35">
      <c r="A224" t="str">
        <f>'[1]LISTE CLIENT'!B226</f>
        <v>SOCIETE AL BADR EXPORT</v>
      </c>
    </row>
    <row r="225" spans="1:1" x14ac:dyDescent="0.35">
      <c r="A225" t="str">
        <f>'[1]LISTE CLIENT'!B227</f>
        <v>ABOURA FOODS</v>
      </c>
    </row>
    <row r="226" spans="1:1" x14ac:dyDescent="0.35">
      <c r="A226" t="str">
        <f>'[1]LISTE CLIENT'!B228</f>
        <v>MIKSAB IMORT EXPORT S.R.L</v>
      </c>
    </row>
    <row r="227" spans="1:1" x14ac:dyDescent="0.35">
      <c r="A227" t="str">
        <f>'[1]LISTE CLIENT'!B229</f>
        <v>AHODHIPE-BENISSAN</v>
      </c>
    </row>
    <row r="228" spans="1:1" x14ac:dyDescent="0.35">
      <c r="A228" t="str">
        <f>'[1]LISTE CLIENT'!B230</f>
        <v>TOYOTA TSUSHO UK LTD</v>
      </c>
    </row>
    <row r="229" spans="1:1" x14ac:dyDescent="0.35">
      <c r="A229" t="str">
        <f>'[1]LISTE CLIENT'!B231</f>
        <v>INTERNATIONAL SMART BUSINESS</v>
      </c>
    </row>
    <row r="230" spans="1:1" x14ac:dyDescent="0.35">
      <c r="A230" t="str">
        <f>'[1]LISTE CLIENT'!B232</f>
        <v>BIOFIELD</v>
      </c>
    </row>
    <row r="231" spans="1:1" x14ac:dyDescent="0.35">
      <c r="A231" t="str">
        <f>'[1]LISTE CLIENT'!B233</f>
        <v>GOLDEN PEARL</v>
      </c>
    </row>
    <row r="232" spans="1:1" x14ac:dyDescent="0.35">
      <c r="A232" t="str">
        <f>'[1]LISTE CLIENT'!B234</f>
        <v>SOPALIM</v>
      </c>
    </row>
    <row r="233" spans="1:1" x14ac:dyDescent="0.35">
      <c r="A233" t="str">
        <f>'[1]LISTE CLIENT'!B235</f>
        <v>AL JAWDA AL RAEDA</v>
      </c>
    </row>
    <row r="234" spans="1:1" x14ac:dyDescent="0.35">
      <c r="A234" t="str">
        <f>'[1]LISTE CLIENT'!B236</f>
        <v>ADJA KHADY FOOD DISTRIBUTORS</v>
      </c>
    </row>
    <row r="235" spans="1:1" x14ac:dyDescent="0.35">
      <c r="A235" t="str">
        <f>'[1]LISTE CLIENT'!B237</f>
        <v>SARL ANOOR</v>
      </c>
    </row>
    <row r="236" spans="1:1" x14ac:dyDescent="0.35">
      <c r="A236" t="str">
        <f>'[1]LISTE CLIENT'!B238</f>
        <v>ALAM ELAMAN FOOD IMPORT CO</v>
      </c>
    </row>
    <row r="237" spans="1:1" x14ac:dyDescent="0.35">
      <c r="A237" t="str">
        <f>'[1]LISTE CLIENT'!B239</f>
        <v xml:space="preserve">BO ET CO </v>
      </c>
    </row>
    <row r="238" spans="1:1" x14ac:dyDescent="0.35">
      <c r="A238" t="str">
        <f>'[1]LISTE CLIENT'!B240</f>
        <v>GREEN WORLD FOOD EXPRESS</v>
      </c>
    </row>
    <row r="239" spans="1:1" x14ac:dyDescent="0.35">
      <c r="A239" t="str">
        <f>'[1]LISTE CLIENT'!B241</f>
        <v>ALATHEER ALZAHER COMPANY FOR</v>
      </c>
    </row>
    <row r="240" spans="1:1" x14ac:dyDescent="0.35">
      <c r="A240" t="str">
        <f>'[1]LISTE CLIENT'!B242</f>
        <v>AL HAMAT AL DAWLIA</v>
      </c>
    </row>
    <row r="241" spans="1:1" x14ac:dyDescent="0.35">
      <c r="A241" t="str">
        <f>'[1]LISTE CLIENT'!B243</f>
        <v>SYNERGY INTERNATIONAL</v>
      </c>
    </row>
    <row r="242" spans="1:1" x14ac:dyDescent="0.35">
      <c r="A242" t="str">
        <f>'[1]LISTE CLIENT'!B244</f>
        <v>A LUISI GENERAL TRADING / ALGT</v>
      </c>
    </row>
    <row r="243" spans="1:1" x14ac:dyDescent="0.35">
      <c r="A243" t="str">
        <f>'[1]LISTE CLIENT'!B245</f>
        <v>RNK DISTRIBUTION</v>
      </c>
    </row>
    <row r="244" spans="1:1" x14ac:dyDescent="0.35">
      <c r="A244" t="str">
        <f>'[1]LISTE CLIENT'!B246</f>
        <v>DISTREUROP</v>
      </c>
    </row>
    <row r="245" spans="1:1" x14ac:dyDescent="0.35">
      <c r="A245" t="str">
        <f>'[1]LISTE CLIENT'!B247</f>
        <v>VALENCIA FOR MARKETING</v>
      </c>
    </row>
    <row r="246" spans="1:1" x14ac:dyDescent="0.35">
      <c r="A246" t="str">
        <f>'[1]LISTE CLIENT'!B248</f>
        <v>MAJAN GULF FOODS LLC</v>
      </c>
    </row>
    <row r="247" spans="1:1" x14ac:dyDescent="0.35">
      <c r="A247" t="str">
        <f>'[1]LISTE CLIENT'!B249</f>
        <v>MBCD RUNGIS</v>
      </c>
    </row>
    <row r="248" spans="1:1" x14ac:dyDescent="0.35">
      <c r="A248" t="str">
        <f>'[1]LISTE CLIENT'!B250</f>
        <v>HMM EXPORT</v>
      </c>
    </row>
    <row r="249" spans="1:1" x14ac:dyDescent="0.35">
      <c r="A249" t="str">
        <f>'[1]LISTE CLIENT'!B251</f>
        <v>CENTRAL FOOD</v>
      </c>
    </row>
    <row r="250" spans="1:1" x14ac:dyDescent="0.35">
      <c r="A250" t="str">
        <f>'[1]LISTE CLIENT'!B252</f>
        <v>MATMATA TRADING</v>
      </c>
    </row>
    <row r="251" spans="1:1" x14ac:dyDescent="0.35">
      <c r="A251" t="str">
        <f>'[1]LISTE CLIENT'!B253</f>
        <v>SEYAL TCHAD SA</v>
      </c>
    </row>
    <row r="252" spans="1:1" x14ac:dyDescent="0.35">
      <c r="A252" t="str">
        <f>'[1]LISTE CLIENT'!B254</f>
        <v>SOGETRAC</v>
      </c>
    </row>
    <row r="253" spans="1:1" x14ac:dyDescent="0.35">
      <c r="A253" t="str">
        <f>'[1]LISTE CLIENT'!B255</f>
        <v>STE CT TRADING DE COMMERCE INTR</v>
      </c>
    </row>
    <row r="254" spans="1:1" x14ac:dyDescent="0.35">
      <c r="A254" t="str">
        <f>'[1]LISTE CLIENT'!B256</f>
        <v>STE DORCAS INTER TRADE</v>
      </c>
    </row>
    <row r="255" spans="1:1" x14ac:dyDescent="0.35">
      <c r="A255" t="str">
        <f>'[1]LISTE CLIENT'!B257</f>
        <v>HERMES GENERAL TRADING</v>
      </c>
    </row>
    <row r="256" spans="1:1" x14ac:dyDescent="0.35">
      <c r="A256" t="str">
        <f>'[1]LISTE CLIENT'!B258</f>
        <v>NEW ADAMER</v>
      </c>
    </row>
    <row r="257" spans="1:1" x14ac:dyDescent="0.35">
      <c r="A257" t="str">
        <f>'[1]LISTE CLIENT'!B259</f>
        <v>FOOD EXPORT</v>
      </c>
    </row>
    <row r="258" spans="1:1" x14ac:dyDescent="0.35">
      <c r="A258" t="str">
        <f>'[1]LISTE CLIENT'!B260</f>
        <v>MUCH MARK INTR - 2MIT</v>
      </c>
    </row>
    <row r="259" spans="1:1" x14ac:dyDescent="0.35">
      <c r="A259" t="str">
        <f>'[1]LISTE CLIENT'!B261</f>
        <v>PUNIC INTERNATINAL TRADE</v>
      </c>
    </row>
    <row r="260" spans="1:1" x14ac:dyDescent="0.35">
      <c r="A260" t="str">
        <f>'[1]LISTE CLIENT'!B262</f>
        <v>LAMP FALL IMP EXP - LAFFIMEX</v>
      </c>
    </row>
    <row r="261" spans="1:1" x14ac:dyDescent="0.35">
      <c r="A261" t="str">
        <f>'[1]LISTE CLIENT'!B263</f>
        <v>FOODMED</v>
      </c>
    </row>
    <row r="262" spans="1:1" x14ac:dyDescent="0.35">
      <c r="A262" t="str">
        <f>'[1]LISTE CLIENT'!B264</f>
        <v>SAFA FOOD</v>
      </c>
    </row>
    <row r="263" spans="1:1" x14ac:dyDescent="0.35">
      <c r="A263" t="str">
        <f>'[1]LISTE CLIENT'!B265</f>
        <v>JANNET AL KHAYRAT</v>
      </c>
    </row>
    <row r="264" spans="1:1" x14ac:dyDescent="0.35">
      <c r="A264" t="str">
        <f>'[1]LISTE CLIENT'!B266</f>
        <v>MARCOM INTERN</v>
      </c>
    </row>
    <row r="265" spans="1:1" x14ac:dyDescent="0.35">
      <c r="A265" t="str">
        <f>'[1]LISTE CLIENT'!B267</f>
        <v>MASREF AL RAYAN</v>
      </c>
    </row>
    <row r="266" spans="1:1" x14ac:dyDescent="0.35">
      <c r="A266" t="str">
        <f>'[1]LISTE CLIENT'!B268</f>
        <v>SANJAY TRADING</v>
      </c>
    </row>
    <row r="267" spans="1:1" x14ac:dyDescent="0.35">
      <c r="A267" t="str">
        <f>'[1]LISTE CLIENT'!B269</f>
        <v>AFRICAN GATE</v>
      </c>
    </row>
    <row r="268" spans="1:1" x14ac:dyDescent="0.35">
      <c r="A268" t="str">
        <f>'[1]LISTE CLIENT'!B270</f>
        <v>SHARIKAT MAYAN</v>
      </c>
    </row>
    <row r="269" spans="1:1" x14ac:dyDescent="0.35">
      <c r="A269" t="str">
        <f>'[1]LISTE CLIENT'!B271</f>
        <v>AL SAHL MOUTAQADEM</v>
      </c>
    </row>
    <row r="270" spans="1:1" x14ac:dyDescent="0.35">
      <c r="A270" t="str">
        <f>'[1]LISTE CLIENT'!B272</f>
        <v>SOCIETE REGAL</v>
      </c>
    </row>
    <row r="271" spans="1:1" x14ac:dyDescent="0.35">
      <c r="A271" t="str">
        <f>'[1]LISTE CLIENT'!B273</f>
        <v>YAFRIB INTR</v>
      </c>
    </row>
    <row r="272" spans="1:1" x14ac:dyDescent="0.35">
      <c r="A272" t="str">
        <f>'[1]LISTE CLIENT'!B274</f>
        <v>DEBENHAM</v>
      </c>
    </row>
    <row r="273" spans="1:1" x14ac:dyDescent="0.35">
      <c r="A273" t="str">
        <f>'[1]LISTE CLIENT'!B275</f>
        <v>EASY TRADE / GLOBAL GOODS CAPA</v>
      </c>
    </row>
    <row r="274" spans="1:1" x14ac:dyDescent="0.35">
      <c r="A274" t="str">
        <f>'[1]LISTE CLIENT'!B276</f>
        <v>TEAM NEGOCE - YET GROUPE</v>
      </c>
    </row>
    <row r="275" spans="1:1" x14ac:dyDescent="0.35">
      <c r="A275" t="str">
        <f>'[1]LISTE CLIENT'!B277</f>
        <v>STE WAFA LIBYE</v>
      </c>
    </row>
    <row r="276" spans="1:1" x14ac:dyDescent="0.35">
      <c r="A276" t="e">
        <f>'[1]LISTE CLIENT'!B278</f>
        <v>#N/A</v>
      </c>
    </row>
    <row r="277" spans="1:1" x14ac:dyDescent="0.35">
      <c r="A277" t="e">
        <f>'[1]LISTE CLIENT'!B279</f>
        <v>#N/A</v>
      </c>
    </row>
    <row r="278" spans="1:1" x14ac:dyDescent="0.35">
      <c r="A278" t="e">
        <f>'[1]LISTE CLIENT'!B280</f>
        <v>#N/A</v>
      </c>
    </row>
    <row r="279" spans="1:1" x14ac:dyDescent="0.35">
      <c r="A279" t="e">
        <f>'[1]LISTE CLIENT'!B281</f>
        <v>#N/A</v>
      </c>
    </row>
    <row r="280" spans="1:1" x14ac:dyDescent="0.35">
      <c r="A280" t="e">
        <f>'[1]LISTE CLIENT'!B282</f>
        <v>#N/A</v>
      </c>
    </row>
    <row r="281" spans="1:1" x14ac:dyDescent="0.35">
      <c r="A281" t="e">
        <f>'[1]LISTE CLIENT'!B283</f>
        <v>#N/A</v>
      </c>
    </row>
    <row r="282" spans="1:1" x14ac:dyDescent="0.35">
      <c r="A282" t="e">
        <f>'[1]LISTE CLIENT'!B284</f>
        <v>#N/A</v>
      </c>
    </row>
    <row r="283" spans="1:1" x14ac:dyDescent="0.35">
      <c r="A283" t="e">
        <f>'[1]LISTE CLIENT'!B285</f>
        <v>#N/A</v>
      </c>
    </row>
    <row r="284" spans="1:1" x14ac:dyDescent="0.35">
      <c r="A284" t="e">
        <f>'[1]LISTE CLIENT'!B286</f>
        <v>#N/A</v>
      </c>
    </row>
    <row r="285" spans="1:1" x14ac:dyDescent="0.35">
      <c r="A285" t="e">
        <f>'[1]LISTE CLIENT'!B287</f>
        <v>#N/A</v>
      </c>
    </row>
    <row r="286" spans="1:1" x14ac:dyDescent="0.35">
      <c r="A286" t="e">
        <f>'[1]LISTE CLIENT'!B288</f>
        <v>#N/A</v>
      </c>
    </row>
    <row r="287" spans="1:1" x14ac:dyDescent="0.35">
      <c r="A287" t="e">
        <f>'[1]LISTE CLIENT'!B289</f>
        <v>#N/A</v>
      </c>
    </row>
    <row r="288" spans="1:1" x14ac:dyDescent="0.35">
      <c r="A288" t="e">
        <f>'[1]LISTE CLIENT'!B290</f>
        <v>#N/A</v>
      </c>
    </row>
    <row r="289" spans="1:1" x14ac:dyDescent="0.35">
      <c r="A289" t="e">
        <f>'[1]LISTE CLIENT'!B291</f>
        <v>#N/A</v>
      </c>
    </row>
    <row r="290" spans="1:1" x14ac:dyDescent="0.35">
      <c r="A290" t="e">
        <f>'[1]LISTE CLIENT'!B292</f>
        <v>#N/A</v>
      </c>
    </row>
    <row r="291" spans="1:1" x14ac:dyDescent="0.35">
      <c r="A291" t="e">
        <f>'[1]LISTE CLIENT'!B293</f>
        <v>#N/A</v>
      </c>
    </row>
    <row r="292" spans="1:1" x14ac:dyDescent="0.35">
      <c r="A292" t="e">
        <f>'[1]LISTE CLIENT'!B294</f>
        <v>#N/A</v>
      </c>
    </row>
    <row r="293" spans="1:1" x14ac:dyDescent="0.35">
      <c r="A293" t="e">
        <f>'[1]LISTE CLIENT'!B295</f>
        <v>#N/A</v>
      </c>
    </row>
    <row r="294" spans="1:1" x14ac:dyDescent="0.35">
      <c r="A294" t="e">
        <f>'[1]LISTE CLIENT'!B296</f>
        <v>#N/A</v>
      </c>
    </row>
    <row r="295" spans="1:1" x14ac:dyDescent="0.35">
      <c r="A295" t="e">
        <f>'[1]LISTE CLIENT'!B297</f>
        <v>#N/A</v>
      </c>
    </row>
    <row r="296" spans="1:1" x14ac:dyDescent="0.35">
      <c r="A296" t="e">
        <f>'[1]LISTE CLIENT'!B298</f>
        <v>#N/A</v>
      </c>
    </row>
    <row r="297" spans="1:1" x14ac:dyDescent="0.35">
      <c r="A297" t="e">
        <f>'[1]LISTE CLIENT'!B299</f>
        <v>#N/A</v>
      </c>
    </row>
    <row r="298" spans="1:1" x14ac:dyDescent="0.35">
      <c r="A298" t="e">
        <f>'[1]LISTE CLIENT'!B300</f>
        <v>#N/A</v>
      </c>
    </row>
    <row r="299" spans="1:1" x14ac:dyDescent="0.35">
      <c r="A299" t="e">
        <f>'[1]LISTE CLIENT'!B301</f>
        <v>#N/A</v>
      </c>
    </row>
    <row r="300" spans="1:1" x14ac:dyDescent="0.35">
      <c r="A300" t="e">
        <f>'[1]LISTE CLIENT'!B302</f>
        <v>#N/A</v>
      </c>
    </row>
    <row r="301" spans="1:1" x14ac:dyDescent="0.35">
      <c r="A301" t="e">
        <f>'[1]LISTE CLIENT'!B303</f>
        <v>#N/A</v>
      </c>
    </row>
    <row r="302" spans="1:1" x14ac:dyDescent="0.35">
      <c r="A302" t="e">
        <f>'[1]LISTE CLIENT'!B304</f>
        <v>#N/A</v>
      </c>
    </row>
    <row r="303" spans="1:1" x14ac:dyDescent="0.35">
      <c r="A303" t="e">
        <f>'[1]LISTE CLIENT'!B305</f>
        <v>#N/A</v>
      </c>
    </row>
    <row r="304" spans="1:1" x14ac:dyDescent="0.35">
      <c r="A304" t="e">
        <f>'[1]LISTE CLIENT'!B306</f>
        <v>#N/A</v>
      </c>
    </row>
    <row r="305" spans="1:1" x14ac:dyDescent="0.35">
      <c r="A305" t="e">
        <f>'[1]LISTE CLIENT'!B307</f>
        <v>#N/A</v>
      </c>
    </row>
    <row r="306" spans="1:1" x14ac:dyDescent="0.35">
      <c r="A306" t="e">
        <f>'[1]LISTE CLIENT'!B308</f>
        <v>#N/A</v>
      </c>
    </row>
    <row r="307" spans="1:1" x14ac:dyDescent="0.35">
      <c r="A307" t="e">
        <f>'[1]LISTE CLIENT'!B309</f>
        <v>#N/A</v>
      </c>
    </row>
    <row r="308" spans="1:1" x14ac:dyDescent="0.35">
      <c r="A308" t="e">
        <f>'[1]LISTE CLIENT'!B310</f>
        <v>#N/A</v>
      </c>
    </row>
    <row r="309" spans="1:1" x14ac:dyDescent="0.35">
      <c r="A309" t="e">
        <f>'[1]LISTE CLIENT'!B311</f>
        <v>#N/A</v>
      </c>
    </row>
    <row r="310" spans="1:1" x14ac:dyDescent="0.35">
      <c r="A310" t="e">
        <f>'[1]LISTE CLIENT'!B312</f>
        <v>#N/A</v>
      </c>
    </row>
    <row r="311" spans="1:1" x14ac:dyDescent="0.35">
      <c r="A311" t="e">
        <f>'[1]LISTE CLIENT'!B313</f>
        <v>#N/A</v>
      </c>
    </row>
    <row r="312" spans="1:1" x14ac:dyDescent="0.35">
      <c r="A312" t="e">
        <f>'[1]LISTE CLIENT'!B314</f>
        <v>#N/A</v>
      </c>
    </row>
    <row r="313" spans="1:1" x14ac:dyDescent="0.35">
      <c r="A313" t="e">
        <f>'[1]LISTE CLIENT'!B315</f>
        <v>#N/A</v>
      </c>
    </row>
    <row r="314" spans="1:1" x14ac:dyDescent="0.35">
      <c r="A314" t="e">
        <f>'[1]LISTE CLIENT'!B316</f>
        <v>#N/A</v>
      </c>
    </row>
    <row r="315" spans="1:1" x14ac:dyDescent="0.35">
      <c r="A315" t="e">
        <f>'[1]LISTE CLIENT'!B317</f>
        <v>#N/A</v>
      </c>
    </row>
    <row r="316" spans="1:1" x14ac:dyDescent="0.35">
      <c r="A316" t="e">
        <f>'[1]LISTE CLIENT'!B318</f>
        <v>#N/A</v>
      </c>
    </row>
    <row r="317" spans="1:1" x14ac:dyDescent="0.35">
      <c r="A317" t="e">
        <f>'[1]LISTE CLIENT'!B319</f>
        <v>#N/A</v>
      </c>
    </row>
    <row r="318" spans="1:1" x14ac:dyDescent="0.35">
      <c r="A318" t="e">
        <f>'[1]LISTE CLIENT'!B320</f>
        <v>#N/A</v>
      </c>
    </row>
    <row r="319" spans="1:1" x14ac:dyDescent="0.35">
      <c r="A319" t="e">
        <f>'[1]LISTE CLIENT'!B321</f>
        <v>#N/A</v>
      </c>
    </row>
    <row r="320" spans="1:1" x14ac:dyDescent="0.35">
      <c r="A320" t="e">
        <f>'[1]LISTE CLIENT'!B322</f>
        <v>#N/A</v>
      </c>
    </row>
    <row r="321" spans="1:1" x14ac:dyDescent="0.35">
      <c r="A321" t="e">
        <f>'[1]LISTE CLIENT'!B323</f>
        <v>#N/A</v>
      </c>
    </row>
    <row r="322" spans="1:1" x14ac:dyDescent="0.35">
      <c r="A322" t="e">
        <f>'[1]LISTE CLIENT'!B324</f>
        <v>#N/A</v>
      </c>
    </row>
    <row r="323" spans="1:1" x14ac:dyDescent="0.35">
      <c r="A323" t="e">
        <f>'[1]LISTE CLIENT'!B325</f>
        <v>#N/A</v>
      </c>
    </row>
    <row r="324" spans="1:1" x14ac:dyDescent="0.35">
      <c r="A324" t="e">
        <f>'[1]LISTE CLIENT'!B326</f>
        <v>#N/A</v>
      </c>
    </row>
    <row r="325" spans="1:1" x14ac:dyDescent="0.35">
      <c r="A325" t="e">
        <f>'[1]LISTE CLIENT'!B327</f>
        <v>#N/A</v>
      </c>
    </row>
    <row r="326" spans="1:1" x14ac:dyDescent="0.35">
      <c r="A326" t="e">
        <f>'[1]LISTE CLIENT'!B328</f>
        <v>#N/A</v>
      </c>
    </row>
    <row r="327" spans="1:1" x14ac:dyDescent="0.35">
      <c r="A327" t="e">
        <f>'[1]LISTE CLIENT'!B329</f>
        <v>#N/A</v>
      </c>
    </row>
    <row r="328" spans="1:1" x14ac:dyDescent="0.35">
      <c r="A328" t="e">
        <f>'[1]LISTE CLIENT'!B330</f>
        <v>#N/A</v>
      </c>
    </row>
    <row r="329" spans="1:1" x14ac:dyDescent="0.35">
      <c r="A329" t="e">
        <f>'[1]LISTE CLIENT'!B331</f>
        <v>#N/A</v>
      </c>
    </row>
    <row r="330" spans="1:1" x14ac:dyDescent="0.35">
      <c r="A330" t="e">
        <f>'[1]LISTE CLIENT'!B332</f>
        <v>#N/A</v>
      </c>
    </row>
    <row r="331" spans="1:1" x14ac:dyDescent="0.35">
      <c r="A331" t="e">
        <f>'[1]LISTE CLIENT'!B333</f>
        <v>#N/A</v>
      </c>
    </row>
    <row r="332" spans="1:1" x14ac:dyDescent="0.35">
      <c r="A332" t="e">
        <f>'[1]LISTE CLIENT'!B334</f>
        <v>#N/A</v>
      </c>
    </row>
    <row r="333" spans="1:1" x14ac:dyDescent="0.35">
      <c r="A333" t="e">
        <f>'[1]LISTE CLIENT'!B335</f>
        <v>#N/A</v>
      </c>
    </row>
    <row r="334" spans="1:1" x14ac:dyDescent="0.35">
      <c r="A334" t="e">
        <f>'[1]LISTE CLIENT'!B336</f>
        <v>#N/A</v>
      </c>
    </row>
    <row r="335" spans="1:1" x14ac:dyDescent="0.35">
      <c r="A335" t="e">
        <f>'[1]LISTE CLIENT'!B337</f>
        <v>#N/A</v>
      </c>
    </row>
    <row r="336" spans="1:1" x14ac:dyDescent="0.35">
      <c r="A336" t="e">
        <f>'[1]LISTE CLIENT'!B338</f>
        <v>#N/A</v>
      </c>
    </row>
    <row r="337" spans="1:1" x14ac:dyDescent="0.35">
      <c r="A337" t="e">
        <f>'[1]LISTE CLIENT'!B339</f>
        <v>#N/A</v>
      </c>
    </row>
    <row r="338" spans="1:1" x14ac:dyDescent="0.35">
      <c r="A338" t="e">
        <f>'[1]LISTE CLIENT'!B340</f>
        <v>#N/A</v>
      </c>
    </row>
    <row r="339" spans="1:1" x14ac:dyDescent="0.35">
      <c r="A339" t="e">
        <f>'[1]LISTE CLIENT'!B341</f>
        <v>#N/A</v>
      </c>
    </row>
    <row r="340" spans="1:1" x14ac:dyDescent="0.35">
      <c r="A340" t="e">
        <f>'[1]LISTE CLIENT'!B342</f>
        <v>#N/A</v>
      </c>
    </row>
    <row r="341" spans="1:1" x14ac:dyDescent="0.35">
      <c r="A341" t="e">
        <f>'[1]LISTE CLIENT'!B343</f>
        <v>#N/A</v>
      </c>
    </row>
    <row r="342" spans="1:1" x14ac:dyDescent="0.35">
      <c r="A342" t="e">
        <f>'[1]LISTE CLIENT'!B344</f>
        <v>#N/A</v>
      </c>
    </row>
    <row r="343" spans="1:1" x14ac:dyDescent="0.35">
      <c r="A343" t="e">
        <f>'[1]LISTE CLIENT'!B345</f>
        <v>#N/A</v>
      </c>
    </row>
    <row r="344" spans="1:1" x14ac:dyDescent="0.35">
      <c r="A344" t="e">
        <f>'[1]LISTE CLIENT'!B346</f>
        <v>#N/A</v>
      </c>
    </row>
    <row r="345" spans="1:1" x14ac:dyDescent="0.35">
      <c r="A345" t="e">
        <f>'[1]LISTE CLIENT'!B347</f>
        <v>#N/A</v>
      </c>
    </row>
    <row r="346" spans="1:1" x14ac:dyDescent="0.35">
      <c r="A346" t="e">
        <f>'[1]LISTE CLIENT'!B348</f>
        <v>#N/A</v>
      </c>
    </row>
    <row r="347" spans="1:1" x14ac:dyDescent="0.35">
      <c r="A347" t="e">
        <f>'[1]LISTE CLIENT'!B349</f>
        <v>#N/A</v>
      </c>
    </row>
    <row r="348" spans="1:1" x14ac:dyDescent="0.35">
      <c r="A348" t="e">
        <f>'[1]LISTE CLIENT'!B350</f>
        <v>#N/A</v>
      </c>
    </row>
    <row r="349" spans="1:1" x14ac:dyDescent="0.35">
      <c r="A349" t="e">
        <f>'[1]LISTE CLIENT'!B351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36D1-B039-4C41-8898-BC63022F3605}">
  <sheetPr codeName="Feuil3"/>
  <dimension ref="A5:B173"/>
  <sheetViews>
    <sheetView workbookViewId="0">
      <selection activeCell="A17" sqref="A17:XFD17"/>
    </sheetView>
  </sheetViews>
  <sheetFormatPr baseColWidth="10" defaultRowHeight="14.5" x14ac:dyDescent="0.35"/>
  <cols>
    <col min="1" max="1" width="12.453125" style="8" bestFit="1" customWidth="1"/>
  </cols>
  <sheetData>
    <row r="5" spans="1:2" x14ac:dyDescent="0.35">
      <c r="A5" s="8" t="s">
        <v>150</v>
      </c>
      <c r="B5" s="8" t="s">
        <v>149</v>
      </c>
    </row>
    <row r="6" spans="1:2" x14ac:dyDescent="0.35">
      <c r="A6" s="8">
        <v>1</v>
      </c>
      <c r="B6" s="8" t="s">
        <v>138</v>
      </c>
    </row>
    <row r="7" spans="1:2" x14ac:dyDescent="0.35">
      <c r="A7" s="8">
        <v>2</v>
      </c>
      <c r="B7" s="8" t="s">
        <v>139</v>
      </c>
    </row>
    <row r="8" spans="1:2" x14ac:dyDescent="0.35">
      <c r="A8" s="8">
        <v>3</v>
      </c>
      <c r="B8" s="8" t="s">
        <v>140</v>
      </c>
    </row>
    <row r="9" spans="1:2" x14ac:dyDescent="0.35">
      <c r="A9" s="8">
        <v>4</v>
      </c>
      <c r="B9" s="8" t="s">
        <v>141</v>
      </c>
    </row>
    <row r="10" spans="1:2" x14ac:dyDescent="0.35">
      <c r="A10" s="8">
        <v>5</v>
      </c>
      <c r="B10" s="8" t="s">
        <v>142</v>
      </c>
    </row>
    <row r="11" spans="1:2" x14ac:dyDescent="0.35">
      <c r="A11" s="8">
        <v>6</v>
      </c>
      <c r="B11" s="8" t="s">
        <v>2</v>
      </c>
    </row>
    <row r="12" spans="1:2" x14ac:dyDescent="0.35">
      <c r="A12" s="8">
        <v>7</v>
      </c>
      <c r="B12" s="8" t="s">
        <v>143</v>
      </c>
    </row>
    <row r="13" spans="1:2" x14ac:dyDescent="0.35">
      <c r="A13" s="8">
        <v>8</v>
      </c>
      <c r="B13" s="8" t="s">
        <v>144</v>
      </c>
    </row>
    <row r="14" spans="1:2" x14ac:dyDescent="0.35">
      <c r="A14" s="8">
        <v>9</v>
      </c>
      <c r="B14" s="8" t="s">
        <v>145</v>
      </c>
    </row>
    <row r="15" spans="1:2" x14ac:dyDescent="0.35">
      <c r="A15" s="8">
        <v>10</v>
      </c>
      <c r="B15" s="8" t="s">
        <v>146</v>
      </c>
    </row>
    <row r="16" spans="1:2" x14ac:dyDescent="0.35">
      <c r="A16" s="8">
        <v>11</v>
      </c>
      <c r="B16" s="8" t="s">
        <v>147</v>
      </c>
    </row>
    <row r="17" spans="1:2" x14ac:dyDescent="0.35">
      <c r="A17" s="8">
        <v>12</v>
      </c>
      <c r="B17" s="8" t="s">
        <v>148</v>
      </c>
    </row>
    <row r="18" spans="1:2" x14ac:dyDescent="0.35">
      <c r="B18" s="8"/>
    </row>
    <row r="19" spans="1:2" x14ac:dyDescent="0.35">
      <c r="B19" s="8"/>
    </row>
    <row r="20" spans="1:2" x14ac:dyDescent="0.35">
      <c r="B20" s="8"/>
    </row>
    <row r="21" spans="1:2" x14ac:dyDescent="0.35">
      <c r="B21" s="8"/>
    </row>
    <row r="22" spans="1:2" x14ac:dyDescent="0.35">
      <c r="B22" s="8"/>
    </row>
    <row r="23" spans="1:2" x14ac:dyDescent="0.35">
      <c r="B23" s="8"/>
    </row>
    <row r="24" spans="1:2" x14ac:dyDescent="0.35">
      <c r="B24" s="8"/>
    </row>
    <row r="25" spans="1:2" x14ac:dyDescent="0.35">
      <c r="B25" s="8"/>
    </row>
    <row r="26" spans="1:2" x14ac:dyDescent="0.35">
      <c r="B26" s="8"/>
    </row>
    <row r="27" spans="1:2" x14ac:dyDescent="0.35">
      <c r="B27" s="8"/>
    </row>
    <row r="28" spans="1:2" x14ac:dyDescent="0.35">
      <c r="B28" s="8"/>
    </row>
    <row r="29" spans="1:2" x14ac:dyDescent="0.35">
      <c r="B29" s="8"/>
    </row>
    <row r="30" spans="1:2" x14ac:dyDescent="0.35">
      <c r="B30" s="8"/>
    </row>
    <row r="31" spans="1:2" x14ac:dyDescent="0.35">
      <c r="B31" s="8"/>
    </row>
    <row r="32" spans="1:2" x14ac:dyDescent="0.35">
      <c r="B32" s="8"/>
    </row>
    <row r="33" spans="2:2" x14ac:dyDescent="0.35">
      <c r="B33" s="8"/>
    </row>
    <row r="34" spans="2:2" x14ac:dyDescent="0.35">
      <c r="B34" s="8"/>
    </row>
    <row r="35" spans="2:2" x14ac:dyDescent="0.35">
      <c r="B35" s="8"/>
    </row>
    <row r="36" spans="2:2" x14ac:dyDescent="0.35">
      <c r="B36" s="8"/>
    </row>
    <row r="37" spans="2:2" x14ac:dyDescent="0.35">
      <c r="B37" s="8"/>
    </row>
    <row r="38" spans="2:2" x14ac:dyDescent="0.35">
      <c r="B38" s="8"/>
    </row>
    <row r="39" spans="2:2" x14ac:dyDescent="0.35">
      <c r="B39" s="8"/>
    </row>
    <row r="40" spans="2:2" x14ac:dyDescent="0.35">
      <c r="B40" s="8"/>
    </row>
    <row r="41" spans="2:2" x14ac:dyDescent="0.35">
      <c r="B41" s="8"/>
    </row>
    <row r="42" spans="2:2" x14ac:dyDescent="0.35">
      <c r="B42" s="8"/>
    </row>
    <row r="43" spans="2:2" x14ac:dyDescent="0.35">
      <c r="B43" s="8"/>
    </row>
    <row r="44" spans="2:2" x14ac:dyDescent="0.35">
      <c r="B44" s="8"/>
    </row>
    <row r="45" spans="2:2" x14ac:dyDescent="0.35">
      <c r="B45" s="8"/>
    </row>
    <row r="46" spans="2:2" x14ac:dyDescent="0.35">
      <c r="B46" s="8"/>
    </row>
    <row r="47" spans="2:2" x14ac:dyDescent="0.35">
      <c r="B47" s="8"/>
    </row>
    <row r="48" spans="2:2" x14ac:dyDescent="0.35">
      <c r="B48" s="8"/>
    </row>
    <row r="49" spans="2:2" x14ac:dyDescent="0.35">
      <c r="B49" s="8"/>
    </row>
    <row r="50" spans="2:2" x14ac:dyDescent="0.35">
      <c r="B50" s="8"/>
    </row>
    <row r="51" spans="2:2" x14ac:dyDescent="0.35">
      <c r="B51" s="8"/>
    </row>
    <row r="52" spans="2:2" x14ac:dyDescent="0.35">
      <c r="B52" s="8"/>
    </row>
    <row r="53" spans="2:2" x14ac:dyDescent="0.35">
      <c r="B53" s="8"/>
    </row>
    <row r="54" spans="2:2" x14ac:dyDescent="0.35">
      <c r="B54" s="8"/>
    </row>
    <row r="55" spans="2:2" x14ac:dyDescent="0.35">
      <c r="B55" s="8"/>
    </row>
    <row r="56" spans="2:2" x14ac:dyDescent="0.35">
      <c r="B56" s="8"/>
    </row>
    <row r="57" spans="2:2" x14ac:dyDescent="0.35">
      <c r="B57" s="8"/>
    </row>
    <row r="58" spans="2:2" x14ac:dyDescent="0.35">
      <c r="B58" s="8"/>
    </row>
    <row r="59" spans="2:2" x14ac:dyDescent="0.35">
      <c r="B59" s="8"/>
    </row>
    <row r="60" spans="2:2" x14ac:dyDescent="0.35">
      <c r="B60" s="8"/>
    </row>
    <row r="61" spans="2:2" x14ac:dyDescent="0.35">
      <c r="B61" s="8"/>
    </row>
    <row r="62" spans="2:2" x14ac:dyDescent="0.35">
      <c r="B62" s="8"/>
    </row>
    <row r="63" spans="2:2" x14ac:dyDescent="0.35">
      <c r="B63" s="8"/>
    </row>
    <row r="64" spans="2:2" x14ac:dyDescent="0.35">
      <c r="B64" s="8"/>
    </row>
    <row r="65" spans="2:2" x14ac:dyDescent="0.35">
      <c r="B65" s="8"/>
    </row>
    <row r="66" spans="2:2" x14ac:dyDescent="0.35">
      <c r="B66" s="8"/>
    </row>
    <row r="67" spans="2:2" x14ac:dyDescent="0.35">
      <c r="B67" s="8"/>
    </row>
    <row r="68" spans="2:2" x14ac:dyDescent="0.35">
      <c r="B68" s="8"/>
    </row>
    <row r="69" spans="2:2" x14ac:dyDescent="0.35">
      <c r="B69" s="8"/>
    </row>
    <row r="70" spans="2:2" x14ac:dyDescent="0.35">
      <c r="B70" s="8"/>
    </row>
    <row r="71" spans="2:2" x14ac:dyDescent="0.35">
      <c r="B71" s="8"/>
    </row>
    <row r="72" spans="2:2" x14ac:dyDescent="0.35">
      <c r="B72" s="8"/>
    </row>
    <row r="73" spans="2:2" x14ac:dyDescent="0.35">
      <c r="B73" s="8"/>
    </row>
    <row r="74" spans="2:2" x14ac:dyDescent="0.35">
      <c r="B74" s="8"/>
    </row>
    <row r="75" spans="2:2" x14ac:dyDescent="0.35">
      <c r="B75" s="8"/>
    </row>
    <row r="76" spans="2:2" x14ac:dyDescent="0.35">
      <c r="B76" s="8"/>
    </row>
    <row r="77" spans="2:2" x14ac:dyDescent="0.35">
      <c r="B77" s="8"/>
    </row>
    <row r="78" spans="2:2" x14ac:dyDescent="0.35">
      <c r="B78" s="8"/>
    </row>
    <row r="79" spans="2:2" x14ac:dyDescent="0.35">
      <c r="B79" s="8"/>
    </row>
    <row r="80" spans="2:2" x14ac:dyDescent="0.35">
      <c r="B80" s="8"/>
    </row>
    <row r="81" spans="2:2" x14ac:dyDescent="0.35">
      <c r="B81" s="8"/>
    </row>
    <row r="82" spans="2:2" x14ac:dyDescent="0.35">
      <c r="B82" s="8"/>
    </row>
    <row r="83" spans="2:2" x14ac:dyDescent="0.35">
      <c r="B83" s="8"/>
    </row>
    <row r="84" spans="2:2" x14ac:dyDescent="0.35">
      <c r="B84" s="8"/>
    </row>
    <row r="85" spans="2:2" x14ac:dyDescent="0.35">
      <c r="B85" s="8"/>
    </row>
    <row r="86" spans="2:2" x14ac:dyDescent="0.35">
      <c r="B86" s="8"/>
    </row>
    <row r="87" spans="2:2" x14ac:dyDescent="0.35">
      <c r="B87" s="8"/>
    </row>
    <row r="88" spans="2:2" x14ac:dyDescent="0.35">
      <c r="B88" s="8"/>
    </row>
    <row r="89" spans="2:2" x14ac:dyDescent="0.35">
      <c r="B89" s="8"/>
    </row>
    <row r="90" spans="2:2" x14ac:dyDescent="0.35">
      <c r="B90" s="8"/>
    </row>
    <row r="91" spans="2:2" x14ac:dyDescent="0.35">
      <c r="B91" s="8"/>
    </row>
    <row r="92" spans="2:2" x14ac:dyDescent="0.35">
      <c r="B92" s="8"/>
    </row>
    <row r="93" spans="2:2" x14ac:dyDescent="0.35">
      <c r="B93" s="8"/>
    </row>
    <row r="94" spans="2:2" x14ac:dyDescent="0.35">
      <c r="B94" s="8"/>
    </row>
    <row r="95" spans="2:2" x14ac:dyDescent="0.35">
      <c r="B95" s="8"/>
    </row>
    <row r="96" spans="2:2" x14ac:dyDescent="0.35">
      <c r="B96" s="8"/>
    </row>
    <row r="97" spans="2:2" x14ac:dyDescent="0.35">
      <c r="B97" s="8"/>
    </row>
    <row r="98" spans="2:2" x14ac:dyDescent="0.35">
      <c r="B98" s="8"/>
    </row>
    <row r="99" spans="2:2" x14ac:dyDescent="0.35">
      <c r="B99" s="8"/>
    </row>
    <row r="100" spans="2:2" x14ac:dyDescent="0.35">
      <c r="B100" s="8"/>
    </row>
    <row r="101" spans="2:2" x14ac:dyDescent="0.35">
      <c r="B101" s="8"/>
    </row>
    <row r="102" spans="2:2" x14ac:dyDescent="0.35">
      <c r="B102" s="8"/>
    </row>
    <row r="103" spans="2:2" x14ac:dyDescent="0.35">
      <c r="B103" s="8"/>
    </row>
    <row r="104" spans="2:2" x14ac:dyDescent="0.35">
      <c r="B104" s="8"/>
    </row>
    <row r="105" spans="2:2" x14ac:dyDescent="0.35">
      <c r="B105" s="8"/>
    </row>
    <row r="106" spans="2:2" x14ac:dyDescent="0.35">
      <c r="B106" s="8"/>
    </row>
    <row r="107" spans="2:2" x14ac:dyDescent="0.35">
      <c r="B107" s="8"/>
    </row>
    <row r="108" spans="2:2" x14ac:dyDescent="0.35">
      <c r="B108" s="8"/>
    </row>
    <row r="109" spans="2:2" x14ac:dyDescent="0.35">
      <c r="B109" s="8"/>
    </row>
    <row r="110" spans="2:2" x14ac:dyDescent="0.35">
      <c r="B110" s="8"/>
    </row>
    <row r="111" spans="2:2" x14ac:dyDescent="0.35">
      <c r="B111" s="8"/>
    </row>
    <row r="112" spans="2:2" x14ac:dyDescent="0.35">
      <c r="B112" s="8"/>
    </row>
    <row r="113" spans="2:2" x14ac:dyDescent="0.35">
      <c r="B113" s="8"/>
    </row>
    <row r="114" spans="2:2" x14ac:dyDescent="0.35">
      <c r="B114" s="8"/>
    </row>
    <row r="115" spans="2:2" x14ac:dyDescent="0.35">
      <c r="B115" s="8"/>
    </row>
    <row r="116" spans="2:2" x14ac:dyDescent="0.35">
      <c r="B116" s="8"/>
    </row>
    <row r="117" spans="2:2" x14ac:dyDescent="0.35">
      <c r="B117" s="8"/>
    </row>
    <row r="118" spans="2:2" x14ac:dyDescent="0.35">
      <c r="B118" s="8"/>
    </row>
    <row r="119" spans="2:2" x14ac:dyDescent="0.35">
      <c r="B119" s="8"/>
    </row>
    <row r="120" spans="2:2" x14ac:dyDescent="0.35">
      <c r="B120" s="8"/>
    </row>
    <row r="121" spans="2:2" x14ac:dyDescent="0.35">
      <c r="B121" s="8"/>
    </row>
    <row r="122" spans="2:2" x14ac:dyDescent="0.35">
      <c r="B122" s="8"/>
    </row>
    <row r="123" spans="2:2" x14ac:dyDescent="0.35">
      <c r="B123" s="8"/>
    </row>
    <row r="124" spans="2:2" x14ac:dyDescent="0.35">
      <c r="B124" s="8"/>
    </row>
    <row r="125" spans="2:2" x14ac:dyDescent="0.35">
      <c r="B125" s="8"/>
    </row>
    <row r="126" spans="2:2" x14ac:dyDescent="0.35">
      <c r="B126" s="8"/>
    </row>
    <row r="127" spans="2:2" x14ac:dyDescent="0.35">
      <c r="B127" s="8"/>
    </row>
    <row r="128" spans="2:2" x14ac:dyDescent="0.35">
      <c r="B128" s="8"/>
    </row>
    <row r="129" spans="2:2" x14ac:dyDescent="0.35">
      <c r="B129" s="8"/>
    </row>
    <row r="130" spans="2:2" x14ac:dyDescent="0.35">
      <c r="B130" s="8"/>
    </row>
    <row r="131" spans="2:2" x14ac:dyDescent="0.35">
      <c r="B131" s="8"/>
    </row>
    <row r="132" spans="2:2" x14ac:dyDescent="0.35">
      <c r="B132" s="8"/>
    </row>
    <row r="133" spans="2:2" x14ac:dyDescent="0.35">
      <c r="B133" s="8"/>
    </row>
    <row r="134" spans="2:2" x14ac:dyDescent="0.35">
      <c r="B134" s="8"/>
    </row>
    <row r="135" spans="2:2" x14ac:dyDescent="0.35">
      <c r="B135" s="8"/>
    </row>
    <row r="136" spans="2:2" x14ac:dyDescent="0.35">
      <c r="B136" s="8"/>
    </row>
    <row r="137" spans="2:2" x14ac:dyDescent="0.35">
      <c r="B137" s="8"/>
    </row>
    <row r="138" spans="2:2" x14ac:dyDescent="0.35">
      <c r="B138" s="8"/>
    </row>
    <row r="139" spans="2:2" x14ac:dyDescent="0.35">
      <c r="B139" s="8"/>
    </row>
    <row r="140" spans="2:2" x14ac:dyDescent="0.35">
      <c r="B140" s="8"/>
    </row>
    <row r="141" spans="2:2" x14ac:dyDescent="0.35">
      <c r="B141" s="8"/>
    </row>
    <row r="142" spans="2:2" x14ac:dyDescent="0.35">
      <c r="B142" s="8"/>
    </row>
    <row r="143" spans="2:2" x14ac:dyDescent="0.35">
      <c r="B143" s="8"/>
    </row>
    <row r="144" spans="2:2" x14ac:dyDescent="0.35">
      <c r="B144" s="8"/>
    </row>
    <row r="145" spans="2:2" x14ac:dyDescent="0.35">
      <c r="B145" s="8"/>
    </row>
    <row r="146" spans="2:2" x14ac:dyDescent="0.35">
      <c r="B146" s="8"/>
    </row>
    <row r="147" spans="2:2" x14ac:dyDescent="0.35">
      <c r="B147" s="8"/>
    </row>
    <row r="148" spans="2:2" x14ac:dyDescent="0.35">
      <c r="B148" s="8"/>
    </row>
    <row r="149" spans="2:2" x14ac:dyDescent="0.35">
      <c r="B149" s="8"/>
    </row>
    <row r="150" spans="2:2" x14ac:dyDescent="0.35">
      <c r="B150" s="8"/>
    </row>
    <row r="151" spans="2:2" x14ac:dyDescent="0.35">
      <c r="B151" s="8"/>
    </row>
    <row r="152" spans="2:2" x14ac:dyDescent="0.35">
      <c r="B152" s="8"/>
    </row>
    <row r="153" spans="2:2" x14ac:dyDescent="0.35">
      <c r="B153" s="8"/>
    </row>
    <row r="154" spans="2:2" x14ac:dyDescent="0.35">
      <c r="B154" s="8"/>
    </row>
    <row r="155" spans="2:2" x14ac:dyDescent="0.35">
      <c r="B155" s="8"/>
    </row>
    <row r="156" spans="2:2" x14ac:dyDescent="0.35">
      <c r="B156" s="8"/>
    </row>
    <row r="157" spans="2:2" x14ac:dyDescent="0.35">
      <c r="B157" s="8"/>
    </row>
    <row r="158" spans="2:2" x14ac:dyDescent="0.35">
      <c r="B158" s="8"/>
    </row>
    <row r="159" spans="2:2" x14ac:dyDescent="0.35">
      <c r="B159" s="8"/>
    </row>
    <row r="160" spans="2:2" x14ac:dyDescent="0.35">
      <c r="B160" s="8"/>
    </row>
    <row r="161" spans="2:2" x14ac:dyDescent="0.35">
      <c r="B161" s="8"/>
    </row>
    <row r="162" spans="2:2" x14ac:dyDescent="0.35">
      <c r="B162" s="8"/>
    </row>
    <row r="163" spans="2:2" x14ac:dyDescent="0.35">
      <c r="B163" s="8"/>
    </row>
    <row r="164" spans="2:2" x14ac:dyDescent="0.35">
      <c r="B164" s="8"/>
    </row>
    <row r="165" spans="2:2" x14ac:dyDescent="0.35">
      <c r="B165" s="8"/>
    </row>
    <row r="166" spans="2:2" x14ac:dyDescent="0.35">
      <c r="B166" s="8"/>
    </row>
    <row r="167" spans="2:2" x14ac:dyDescent="0.35">
      <c r="B167" s="8"/>
    </row>
    <row r="168" spans="2:2" x14ac:dyDescent="0.35">
      <c r="B168" s="8"/>
    </row>
    <row r="169" spans="2:2" x14ac:dyDescent="0.35">
      <c r="B169" s="8"/>
    </row>
    <row r="170" spans="2:2" x14ac:dyDescent="0.35">
      <c r="B170" s="8"/>
    </row>
    <row r="171" spans="2:2" x14ac:dyDescent="0.35">
      <c r="B171" s="8"/>
    </row>
    <row r="172" spans="2:2" x14ac:dyDescent="0.35">
      <c r="B172" s="8"/>
    </row>
    <row r="173" spans="2:2" x14ac:dyDescent="0.35">
      <c r="B173" s="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5C9C-991F-49C3-B30D-2E8C27DA4C8B}">
  <sheetPr codeName="Feuil4"/>
  <dimension ref="A4:A11"/>
  <sheetViews>
    <sheetView workbookViewId="0">
      <selection activeCell="E19" sqref="E19"/>
    </sheetView>
  </sheetViews>
  <sheetFormatPr baseColWidth="10" defaultRowHeight="14.5" x14ac:dyDescent="0.35"/>
  <sheetData>
    <row r="4" spans="1:1" x14ac:dyDescent="0.35">
      <c r="A4" t="s">
        <v>0</v>
      </c>
    </row>
    <row r="5" spans="1:1" x14ac:dyDescent="0.35">
      <c r="A5">
        <v>2019</v>
      </c>
    </row>
    <row r="6" spans="1:1" x14ac:dyDescent="0.35">
      <c r="A6">
        <v>2020</v>
      </c>
    </row>
    <row r="7" spans="1:1" x14ac:dyDescent="0.35">
      <c r="A7">
        <v>2021</v>
      </c>
    </row>
    <row r="8" spans="1:1" x14ac:dyDescent="0.35">
      <c r="A8">
        <v>2022</v>
      </c>
    </row>
    <row r="9" spans="1:1" x14ac:dyDescent="0.35">
      <c r="A9">
        <v>2023</v>
      </c>
    </row>
    <row r="10" spans="1:1" x14ac:dyDescent="0.35">
      <c r="A10">
        <v>2024</v>
      </c>
    </row>
    <row r="11" spans="1:1" x14ac:dyDescent="0.35">
      <c r="A11">
        <v>2025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2757-4CC9-4F13-99D9-FDB5CD026F87}">
  <sheetPr codeName="Feuil5"/>
  <dimension ref="A3:A62"/>
  <sheetViews>
    <sheetView workbookViewId="0">
      <selection activeCell="A4" sqref="A4:A62"/>
    </sheetView>
  </sheetViews>
  <sheetFormatPr baseColWidth="10" defaultRowHeight="14.5" x14ac:dyDescent="0.35"/>
  <cols>
    <col min="1" max="1" width="14.1796875" customWidth="1"/>
  </cols>
  <sheetData>
    <row r="3" spans="1:1" x14ac:dyDescent="0.35">
      <c r="A3" t="s">
        <v>8</v>
      </c>
    </row>
    <row r="4" spans="1:1" x14ac:dyDescent="0.35">
      <c r="A4" s="2" t="s">
        <v>9</v>
      </c>
    </row>
    <row r="5" spans="1:1" x14ac:dyDescent="0.35">
      <c r="A5" s="2" t="s">
        <v>10</v>
      </c>
    </row>
    <row r="6" spans="1:1" x14ac:dyDescent="0.35">
      <c r="A6" s="2" t="s">
        <v>151</v>
      </c>
    </row>
    <row r="7" spans="1:1" x14ac:dyDescent="0.35">
      <c r="A7" s="2" t="s">
        <v>11</v>
      </c>
    </row>
    <row r="8" spans="1:1" x14ac:dyDescent="0.35">
      <c r="A8" s="2" t="s">
        <v>152</v>
      </c>
    </row>
    <row r="9" spans="1:1" x14ac:dyDescent="0.35">
      <c r="A9" s="2" t="s">
        <v>153</v>
      </c>
    </row>
    <row r="10" spans="1:1" x14ac:dyDescent="0.35">
      <c r="A10" s="2" t="s">
        <v>12</v>
      </c>
    </row>
    <row r="11" spans="1:1" x14ac:dyDescent="0.35">
      <c r="A11" s="2" t="s">
        <v>13</v>
      </c>
    </row>
    <row r="12" spans="1:1" x14ac:dyDescent="0.35">
      <c r="A12" s="2" t="s">
        <v>14</v>
      </c>
    </row>
    <row r="13" spans="1:1" x14ac:dyDescent="0.35">
      <c r="A13" s="2" t="s">
        <v>49</v>
      </c>
    </row>
    <row r="14" spans="1:1" x14ac:dyDescent="0.35">
      <c r="A14" s="2" t="s">
        <v>15</v>
      </c>
    </row>
    <row r="15" spans="1:1" x14ac:dyDescent="0.35">
      <c r="A15" s="2" t="s">
        <v>16</v>
      </c>
    </row>
    <row r="16" spans="1:1" x14ac:dyDescent="0.35">
      <c r="A16" s="2" t="s">
        <v>17</v>
      </c>
    </row>
    <row r="17" spans="1:1" x14ac:dyDescent="0.35">
      <c r="A17" s="2" t="s">
        <v>18</v>
      </c>
    </row>
    <row r="18" spans="1:1" x14ac:dyDescent="0.35">
      <c r="A18" s="2" t="s">
        <v>19</v>
      </c>
    </row>
    <row r="19" spans="1:1" x14ac:dyDescent="0.35">
      <c r="A19" s="2" t="s">
        <v>154</v>
      </c>
    </row>
    <row r="20" spans="1:1" x14ac:dyDescent="0.35">
      <c r="A20" s="2" t="s">
        <v>65</v>
      </c>
    </row>
    <row r="21" spans="1:1" x14ac:dyDescent="0.35">
      <c r="A21" s="2" t="s">
        <v>155</v>
      </c>
    </row>
    <row r="22" spans="1:1" x14ac:dyDescent="0.35">
      <c r="A22" s="2" t="s">
        <v>52</v>
      </c>
    </row>
    <row r="23" spans="1:1" x14ac:dyDescent="0.35">
      <c r="A23" s="2" t="s">
        <v>20</v>
      </c>
    </row>
    <row r="24" spans="1:1" x14ac:dyDescent="0.35">
      <c r="A24" s="2" t="s">
        <v>21</v>
      </c>
    </row>
    <row r="25" spans="1:1" x14ac:dyDescent="0.35">
      <c r="A25" s="2" t="s">
        <v>22</v>
      </c>
    </row>
    <row r="26" spans="1:1" x14ac:dyDescent="0.35">
      <c r="A26" s="2" t="s">
        <v>23</v>
      </c>
    </row>
    <row r="27" spans="1:1" x14ac:dyDescent="0.35">
      <c r="A27" s="2" t="s">
        <v>156</v>
      </c>
    </row>
    <row r="28" spans="1:1" x14ac:dyDescent="0.35">
      <c r="A28" s="2" t="s">
        <v>157</v>
      </c>
    </row>
    <row r="29" spans="1:1" x14ac:dyDescent="0.35">
      <c r="A29" s="2" t="s">
        <v>66</v>
      </c>
    </row>
    <row r="30" spans="1:1" x14ac:dyDescent="0.35">
      <c r="A30" s="2" t="s">
        <v>158</v>
      </c>
    </row>
    <row r="31" spans="1:1" x14ac:dyDescent="0.35">
      <c r="A31" s="2" t="s">
        <v>159</v>
      </c>
    </row>
    <row r="32" spans="1:1" x14ac:dyDescent="0.35">
      <c r="A32" s="2" t="s">
        <v>25</v>
      </c>
    </row>
    <row r="33" spans="1:1" x14ac:dyDescent="0.35">
      <c r="A33" s="2" t="s">
        <v>160</v>
      </c>
    </row>
    <row r="34" spans="1:1" x14ac:dyDescent="0.35">
      <c r="A34" s="2" t="s">
        <v>26</v>
      </c>
    </row>
    <row r="35" spans="1:1" x14ac:dyDescent="0.35">
      <c r="A35" s="2" t="s">
        <v>27</v>
      </c>
    </row>
    <row r="36" spans="1:1" x14ac:dyDescent="0.35">
      <c r="A36" s="2" t="s">
        <v>161</v>
      </c>
    </row>
    <row r="37" spans="1:1" x14ac:dyDescent="0.35">
      <c r="A37" s="2" t="s">
        <v>28</v>
      </c>
    </row>
    <row r="38" spans="1:1" x14ac:dyDescent="0.35">
      <c r="A38" s="2" t="s">
        <v>29</v>
      </c>
    </row>
    <row r="39" spans="1:1" x14ac:dyDescent="0.35">
      <c r="A39" s="2" t="s">
        <v>30</v>
      </c>
    </row>
    <row r="40" spans="1:1" x14ac:dyDescent="0.35">
      <c r="A40" s="2" t="s">
        <v>48</v>
      </c>
    </row>
    <row r="41" spans="1:1" x14ac:dyDescent="0.35">
      <c r="A41" s="2" t="s">
        <v>31</v>
      </c>
    </row>
    <row r="42" spans="1:1" x14ac:dyDescent="0.35">
      <c r="A42" s="2" t="s">
        <v>32</v>
      </c>
    </row>
    <row r="43" spans="1:1" x14ac:dyDescent="0.35">
      <c r="A43" s="2" t="s">
        <v>33</v>
      </c>
    </row>
    <row r="44" spans="1:1" x14ac:dyDescent="0.35">
      <c r="A44" s="2" t="s">
        <v>34</v>
      </c>
    </row>
    <row r="45" spans="1:1" x14ac:dyDescent="0.35">
      <c r="A45" s="2" t="s">
        <v>70</v>
      </c>
    </row>
    <row r="46" spans="1:1" x14ac:dyDescent="0.35">
      <c r="A46" s="2" t="s">
        <v>162</v>
      </c>
    </row>
    <row r="47" spans="1:1" x14ac:dyDescent="0.35">
      <c r="A47" s="2" t="s">
        <v>50</v>
      </c>
    </row>
    <row r="48" spans="1:1" x14ac:dyDescent="0.35">
      <c r="A48" s="2" t="s">
        <v>36</v>
      </c>
    </row>
    <row r="49" spans="1:1" x14ac:dyDescent="0.35">
      <c r="A49" s="2" t="s">
        <v>37</v>
      </c>
    </row>
    <row r="50" spans="1:1" x14ac:dyDescent="0.35">
      <c r="A50" s="2" t="s">
        <v>163</v>
      </c>
    </row>
    <row r="51" spans="1:1" x14ac:dyDescent="0.35">
      <c r="A51" s="2" t="s">
        <v>38</v>
      </c>
    </row>
    <row r="52" spans="1:1" x14ac:dyDescent="0.35">
      <c r="A52" s="2" t="s">
        <v>39</v>
      </c>
    </row>
    <row r="53" spans="1:1" x14ac:dyDescent="0.35">
      <c r="A53" s="2" t="s">
        <v>40</v>
      </c>
    </row>
    <row r="54" spans="1:1" x14ac:dyDescent="0.35">
      <c r="A54" s="2" t="s">
        <v>41</v>
      </c>
    </row>
    <row r="55" spans="1:1" x14ac:dyDescent="0.35">
      <c r="A55" s="2" t="s">
        <v>51</v>
      </c>
    </row>
    <row r="56" spans="1:1" x14ac:dyDescent="0.35">
      <c r="A56" s="2" t="s">
        <v>47</v>
      </c>
    </row>
    <row r="57" spans="1:1" x14ac:dyDescent="0.35">
      <c r="A57" s="2" t="s">
        <v>42</v>
      </c>
    </row>
    <row r="58" spans="1:1" x14ac:dyDescent="0.35">
      <c r="A58" s="2" t="s">
        <v>43</v>
      </c>
    </row>
    <row r="59" spans="1:1" x14ac:dyDescent="0.35">
      <c r="A59" s="2" t="s">
        <v>164</v>
      </c>
    </row>
    <row r="60" spans="1:1" x14ac:dyDescent="0.35">
      <c r="A60" s="2" t="s">
        <v>44</v>
      </c>
    </row>
    <row r="61" spans="1:1" x14ac:dyDescent="0.35">
      <c r="A61" s="2" t="s">
        <v>45</v>
      </c>
    </row>
    <row r="62" spans="1:1" x14ac:dyDescent="0.35">
      <c r="A62" s="2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5F91-43E3-4708-868B-CF890BBE69FD}">
  <sheetPr codeName="Feuil6"/>
  <dimension ref="B5:H14"/>
  <sheetViews>
    <sheetView workbookViewId="0">
      <selection activeCell="C6" sqref="C6"/>
    </sheetView>
  </sheetViews>
  <sheetFormatPr baseColWidth="10" defaultRowHeight="14.5" x14ac:dyDescent="0.35"/>
  <cols>
    <col min="3" max="4" width="16.7265625" bestFit="1" customWidth="1"/>
    <col min="5" max="5" width="12.453125" bestFit="1" customWidth="1"/>
    <col min="6" max="6" width="21.36328125" bestFit="1" customWidth="1"/>
    <col min="7" max="7" width="22" bestFit="1" customWidth="1"/>
    <col min="8" max="8" width="14.08984375" bestFit="1" customWidth="1"/>
    <col min="9" max="9" width="21.36328125" bestFit="1" customWidth="1"/>
    <col min="10" max="10" width="19.26953125" bestFit="1" customWidth="1"/>
    <col min="11" max="12" width="12.453125" bestFit="1" customWidth="1"/>
  </cols>
  <sheetData>
    <row r="5" spans="2:8" x14ac:dyDescent="0.35">
      <c r="C5" t="s">
        <v>60</v>
      </c>
      <c r="D5" t="s">
        <v>57</v>
      </c>
    </row>
    <row r="6" spans="2:8" x14ac:dyDescent="0.35">
      <c r="C6" s="1">
        <f>ACCEUIL!A6</f>
        <v>2024</v>
      </c>
      <c r="D6" s="10" t="s">
        <v>40</v>
      </c>
    </row>
    <row r="8" spans="2:8" ht="18.5" x14ac:dyDescent="0.35">
      <c r="B8" s="23" t="s">
        <v>125</v>
      </c>
      <c r="C8" s="23" t="s">
        <v>126</v>
      </c>
      <c r="D8" s="23" t="s">
        <v>127</v>
      </c>
      <c r="F8" s="25" t="s">
        <v>58</v>
      </c>
      <c r="G8" s="6" t="s">
        <v>129</v>
      </c>
      <c r="H8" s="6" t="s">
        <v>128</v>
      </c>
    </row>
    <row r="9" spans="2:8" x14ac:dyDescent="0.35">
      <c r="B9" s="24">
        <v>1</v>
      </c>
      <c r="C9" s="6" t="s">
        <v>3</v>
      </c>
      <c r="D9" s="7">
        <f>SUMIF([1]!Tableau1[Annee],$C$6,[1]!Tableau1[CA TND])</f>
        <v>42248360.198045999</v>
      </c>
      <c r="F9" s="7">
        <f>SUMIFS([1]!Tableau1[QTE GLOBALE KG],[1]!Tableau1[DESTINATION],$D$6,[1]!Tableau1[Annee],$C$6)</f>
        <v>4037650</v>
      </c>
      <c r="G9" s="27" t="e">
        <f>MAX(D11:D14)</f>
        <v>#REF!</v>
      </c>
      <c r="H9" s="26" t="e">
        <f>INDEX(C11:C14,MATCH(G9,D11:D14,0))</f>
        <v>#REF!</v>
      </c>
    </row>
    <row r="10" spans="2:8" x14ac:dyDescent="0.35">
      <c r="B10" s="24">
        <v>2</v>
      </c>
      <c r="C10" s="6" t="s">
        <v>53</v>
      </c>
      <c r="D10" s="7">
        <f>SUMIF([1]!Tableau1[Annee],$C$6,[1]!Tableau1[QTE GLOBALE KG])</f>
        <v>20443986</v>
      </c>
    </row>
    <row r="11" spans="2:8" x14ac:dyDescent="0.35">
      <c r="B11" s="24">
        <v>3</v>
      </c>
      <c r="C11" s="6" t="s">
        <v>130</v>
      </c>
      <c r="D11" s="7" t="e">
        <f>SUMIF([1]!Tableau3[ANNEE],$C$6,[1]!Tableau3[QTE CC])</f>
        <v>#REF!</v>
      </c>
    </row>
    <row r="12" spans="2:8" x14ac:dyDescent="0.35">
      <c r="B12" s="24">
        <v>4</v>
      </c>
      <c r="C12" s="6" t="s">
        <v>131</v>
      </c>
      <c r="D12" s="7" t="e">
        <f>SUMIF([1]!Tableau1[Annee],$C$6,[1]!Tableau3[QTE PC])</f>
        <v>#REF!</v>
      </c>
    </row>
    <row r="13" spans="2:8" x14ac:dyDescent="0.35">
      <c r="B13" s="24">
        <v>5</v>
      </c>
      <c r="C13" s="6" t="s">
        <v>132</v>
      </c>
      <c r="D13" s="7" t="e">
        <f>SUMIF([1]!Tableau3[ANNEE],$C$6,[1]!Tableau3[QTE PL])</f>
        <v>#REF!</v>
      </c>
    </row>
    <row r="14" spans="2:8" x14ac:dyDescent="0.35">
      <c r="B14" s="24">
        <v>6</v>
      </c>
      <c r="C14" s="6" t="s">
        <v>133</v>
      </c>
      <c r="D14" s="7" t="e">
        <f>SUMIF([1]!Tableau3[ANNEE],$C$6,[1]!Tableau3[QTE PS])</f>
        <v>#REF!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096B0-D107-45AF-875B-ED05D67B295F}">
          <x14:formula1>
            <xm:f>DESTINATION!$A$4:$A$520</xm:f>
          </x14:formula1>
          <xm:sqref>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0A2D-179D-480E-B841-709DA6AC0FF9}">
  <sheetPr codeName="Feuil7"/>
  <dimension ref="B6:G11"/>
  <sheetViews>
    <sheetView showGridLines="0" workbookViewId="0">
      <selection activeCell="H13" sqref="H13"/>
    </sheetView>
  </sheetViews>
  <sheetFormatPr baseColWidth="10" defaultRowHeight="14.5" x14ac:dyDescent="0.35"/>
  <cols>
    <col min="2" max="2" width="14.26953125" bestFit="1" customWidth="1"/>
    <col min="3" max="3" width="18.81640625" bestFit="1" customWidth="1"/>
    <col min="4" max="4" width="11" bestFit="1" customWidth="1"/>
    <col min="5" max="6" width="12.453125" bestFit="1" customWidth="1"/>
    <col min="7" max="7" width="11" bestFit="1" customWidth="1"/>
    <col min="8" max="8" width="18.453125" bestFit="1" customWidth="1"/>
  </cols>
  <sheetData>
    <row r="6" spans="2:7" x14ac:dyDescent="0.35">
      <c r="B6" t="s">
        <v>59</v>
      </c>
      <c r="C6" s="5" t="s">
        <v>0</v>
      </c>
    </row>
    <row r="7" spans="2:7" x14ac:dyDescent="0.35">
      <c r="B7">
        <f>+ACCEUIL!B6</f>
        <v>8</v>
      </c>
      <c r="C7" s="4">
        <f>ACCEUIL!A6</f>
        <v>2024</v>
      </c>
    </row>
    <row r="10" spans="2:7" x14ac:dyDescent="0.35">
      <c r="B10" s="11" t="s">
        <v>55</v>
      </c>
      <c r="C10" s="11" t="s">
        <v>56</v>
      </c>
      <c r="D10" s="11" t="s">
        <v>4</v>
      </c>
      <c r="E10" s="11" t="s">
        <v>5</v>
      </c>
      <c r="F10" s="11" t="s">
        <v>6</v>
      </c>
      <c r="G10" s="11" t="s">
        <v>7</v>
      </c>
    </row>
    <row r="11" spans="2:7" x14ac:dyDescent="0.35">
      <c r="B11" s="14" t="e">
        <f>SUMIFS([1]!Tableau1[CA TND],[1]!Tableau1[Mois],$B$7,[1]!Tableau1[Annee],$C$7)</f>
        <v>#REF!</v>
      </c>
      <c r="C11" s="13" t="e">
        <f>SUMIFS([1]!Tableau1[QTE GLOBALE KG],[1]!Tableau1[Mois],$B$7,[1]!Tableau1[Annee],$C$7)</f>
        <v>#REF!</v>
      </c>
      <c r="D11" s="14" t="e">
        <f>SUMIFS([1]!Tableau3[QTE CC],[1]!Tableau3[Mois],$B$7,[1]!Tableau3[ANNEE],$C$7)</f>
        <v>#REF!</v>
      </c>
      <c r="E11" s="14" t="e">
        <f>SUMIFS([1]!Tableau3[QTE PC],[1]!Tableau3[Mois],$B$7,[1]!Tableau3[ANNEE],$C$7)</f>
        <v>#REF!</v>
      </c>
      <c r="F11" s="14" t="e">
        <f>SUMIFS([1]!Tableau3[QTE PL],[1]!Tableau3[Mois],$B$7,[1]!Tableau3[ANNEE],$C$7)</f>
        <v>#REF!</v>
      </c>
      <c r="G11" s="14" t="e">
        <f>SUMIFS([1]!Tableau3[QTE PS],[1]!Tableau3[Mois],$B$7,[1]!Tableau3[ANNEE],$C$7)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61D8-B996-4229-9942-1822E94EE4C4}">
  <sheetPr codeName="Feuil8"/>
  <dimension ref="C6:D6"/>
  <sheetViews>
    <sheetView workbookViewId="0">
      <selection activeCell="C6" sqref="C6"/>
    </sheetView>
  </sheetViews>
  <sheetFormatPr baseColWidth="10" defaultRowHeight="14.5" x14ac:dyDescent="0.35"/>
  <sheetData>
    <row r="6" spans="3:4" x14ac:dyDescent="0.35">
      <c r="C6" s="4">
        <v>2025</v>
      </c>
      <c r="D6" s="3" t="s">
        <v>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7D93FA-4183-484F-9E67-5D03150996F1}">
          <x14:formula1>
            <xm:f>ANNEE!$A$5:$A$110</xm:f>
          </x14:formula1>
          <xm:sqref>C6</xm:sqref>
        </x14:dataValidation>
        <x14:dataValidation type="list" allowBlank="1" showInputMessage="1" showErrorMessage="1" xr:uid="{6FAF18D5-88FE-4278-B702-A5DBD0731546}">
          <x14:formula1>
            <xm:f>MOIS!$A$6:$A$170</xm:f>
          </x14:formula1>
          <xm:sqref>D6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216C-0362-4E7A-A99F-F4DC87F42790}">
  <sheetPr codeName="Feuil9"/>
  <dimension ref="A4:I56"/>
  <sheetViews>
    <sheetView tabSelected="1" workbookViewId="0"/>
  </sheetViews>
  <sheetFormatPr baseColWidth="10" defaultRowHeight="14.5" x14ac:dyDescent="0.35"/>
  <cols>
    <col min="1" max="1" width="19.54296875" bestFit="1" customWidth="1"/>
    <col min="2" max="2" width="24.453125" bestFit="1" customWidth="1"/>
    <col min="6" max="6" width="14.26953125" bestFit="1" customWidth="1"/>
    <col min="7" max="7" width="31.36328125" bestFit="1" customWidth="1"/>
    <col min="8" max="8" width="24.453125" bestFit="1" customWidth="1"/>
    <col min="9" max="9" width="16.453125" bestFit="1" customWidth="1"/>
  </cols>
  <sheetData>
    <row r="4" spans="1:9" x14ac:dyDescent="0.35">
      <c r="G4" s="15" t="s">
        <v>8</v>
      </c>
      <c r="H4" t="s">
        <v>22</v>
      </c>
    </row>
    <row r="5" spans="1:9" x14ac:dyDescent="0.35">
      <c r="G5" s="15" t="s">
        <v>80</v>
      </c>
      <c r="H5" s="2">
        <v>2019</v>
      </c>
    </row>
    <row r="6" spans="1:9" ht="21" x14ac:dyDescent="0.35">
      <c r="D6" s="18" t="s">
        <v>59</v>
      </c>
    </row>
    <row r="7" spans="1:9" x14ac:dyDescent="0.35">
      <c r="D7" s="33">
        <v>1</v>
      </c>
      <c r="G7" s="15" t="s">
        <v>64</v>
      </c>
      <c r="H7" t="s">
        <v>78</v>
      </c>
      <c r="I7" t="s">
        <v>79</v>
      </c>
    </row>
    <row r="8" spans="1:9" x14ac:dyDescent="0.35">
      <c r="G8" s="2" t="s">
        <v>123</v>
      </c>
      <c r="H8" s="16">
        <v>20000</v>
      </c>
      <c r="I8" s="16">
        <v>34954.5</v>
      </c>
    </row>
    <row r="9" spans="1:9" ht="18.5" x14ac:dyDescent="0.45">
      <c r="A9" s="47" t="s">
        <v>122</v>
      </c>
      <c r="B9" s="47"/>
      <c r="C9" s="47"/>
      <c r="D9" s="47"/>
      <c r="E9" s="47"/>
      <c r="F9" s="47"/>
      <c r="G9" s="2" t="s">
        <v>116</v>
      </c>
      <c r="H9" s="16">
        <v>281400</v>
      </c>
      <c r="I9" s="16">
        <v>394398</v>
      </c>
    </row>
    <row r="10" spans="1:9" x14ac:dyDescent="0.35">
      <c r="A10" s="12" t="s">
        <v>3</v>
      </c>
      <c r="B10" s="12" t="s">
        <v>53</v>
      </c>
      <c r="C10" s="12" t="s">
        <v>4</v>
      </c>
      <c r="D10" s="12" t="s">
        <v>5</v>
      </c>
      <c r="E10" s="12" t="s">
        <v>6</v>
      </c>
      <c r="F10" s="12" t="s">
        <v>7</v>
      </c>
      <c r="G10" s="2" t="s">
        <v>124</v>
      </c>
      <c r="H10" s="16">
        <v>104000</v>
      </c>
      <c r="I10" s="16">
        <v>173642.73</v>
      </c>
    </row>
    <row r="11" spans="1:9" x14ac:dyDescent="0.35">
      <c r="A11" s="13">
        <f>SUMIFS([1]!Tableau1[CA TND],[1]!Tableau1[Annee],$H$5,[1]!Tableau1[Mois],$D$7,[1]!Tableau1[DESTINATION],$H$4)</f>
        <v>120866.08000000002</v>
      </c>
      <c r="B11" s="13">
        <f>SUMIFS([1]!Tableau1[QTE GLOBALE KG],[1]!Tableau1[Annee],$H$5,[1]!Tableau1[Mois],$D$7,[1]!Tableau1[DESTINATION],$H$4)</f>
        <v>74840</v>
      </c>
      <c r="C11" s="13" t="e">
        <f>SUMIFS([1]!Tableau3[QTE CC],[1]!Tableau3[ANNEE],$H$5,[1]!Tableau3[Mois],$D$7,[1]!Tableau3[DESTINATION],$H$4)</f>
        <v>#REF!</v>
      </c>
      <c r="D11" s="13" t="e">
        <f>SUMIFS([1]!Tableau3[QTE PC],[1]!Tableau3[ANNEE],$H$5,[1]!Tableau3[Mois],$D$7,[1]!Tableau3[DESTINATION],$H$4)</f>
        <v>#REF!</v>
      </c>
      <c r="E11" s="13" t="e">
        <f>SUMIFS([1]!Tableau3[QTE PL],[1]!Tableau3[ANNEE],$H$5,[1]!Tableau3[Mois],$D$7,[1]!Tableau3[DESTINATION],$H$4)</f>
        <v>#REF!</v>
      </c>
      <c r="F11" s="13" t="e">
        <f>SUMIFS([1]!Tableau3[QTE PS],[1]!Tableau3[ANNEE],$H$5,[1]!Tableau3[Mois],$D$7,[1]!Tableau3[DESTINATION],$H$4)</f>
        <v>#REF!</v>
      </c>
      <c r="G11" s="2" t="s">
        <v>121</v>
      </c>
      <c r="H11" s="16">
        <v>847173</v>
      </c>
      <c r="I11" s="16">
        <v>1185645.4099999999</v>
      </c>
    </row>
    <row r="12" spans="1:9" x14ac:dyDescent="0.35">
      <c r="G12" s="2" t="s">
        <v>75</v>
      </c>
      <c r="H12" s="16">
        <v>1252573</v>
      </c>
      <c r="I12" s="16">
        <v>1788640.64</v>
      </c>
    </row>
    <row r="15" spans="1:9" ht="18.5" x14ac:dyDescent="0.45">
      <c r="A15" s="48" t="s">
        <v>137</v>
      </c>
      <c r="B15" s="48"/>
      <c r="C15" s="48"/>
      <c r="D15" s="48"/>
      <c r="E15" s="48"/>
      <c r="F15" s="48"/>
    </row>
    <row r="17" spans="1:7" x14ac:dyDescent="0.35">
      <c r="A17" s="19" t="s">
        <v>80</v>
      </c>
      <c r="B17" s="30">
        <v>2024</v>
      </c>
    </row>
    <row r="19" spans="1:7" x14ac:dyDescent="0.35">
      <c r="A19" s="15" t="s">
        <v>64</v>
      </c>
      <c r="B19" t="s">
        <v>78</v>
      </c>
      <c r="F19" s="31" t="s">
        <v>135</v>
      </c>
      <c r="G19" s="31" t="s">
        <v>136</v>
      </c>
    </row>
    <row r="20" spans="1:7" x14ac:dyDescent="0.35">
      <c r="A20" s="2" t="s">
        <v>12</v>
      </c>
      <c r="B20" s="16">
        <v>123750</v>
      </c>
      <c r="F20" s="29">
        <f>MAX($B$20:$B$4000)</f>
        <v>4037650</v>
      </c>
      <c r="G20" s="21" t="str">
        <f>INDEX($A$20:$A$4000,MATCH($F$20,$B$20:$B$4000,0))</f>
        <v>Senegal</v>
      </c>
    </row>
    <row r="21" spans="1:7" x14ac:dyDescent="0.35">
      <c r="A21" s="2" t="s">
        <v>49</v>
      </c>
      <c r="B21" s="16">
        <v>19200</v>
      </c>
    </row>
    <row r="22" spans="1:7" x14ac:dyDescent="0.35">
      <c r="A22" s="2" t="s">
        <v>15</v>
      </c>
      <c r="B22" s="16">
        <v>764844</v>
      </c>
    </row>
    <row r="23" spans="1:7" x14ac:dyDescent="0.35">
      <c r="A23" s="2" t="s">
        <v>17</v>
      </c>
      <c r="B23" s="16">
        <v>153397</v>
      </c>
    </row>
    <row r="24" spans="1:7" x14ac:dyDescent="0.35">
      <c r="A24" s="2" t="s">
        <v>18</v>
      </c>
      <c r="B24" s="16">
        <v>232452</v>
      </c>
    </row>
    <row r="25" spans="1:7" x14ac:dyDescent="0.35">
      <c r="A25" s="2" t="s">
        <v>19</v>
      </c>
      <c r="B25" s="16">
        <v>71940</v>
      </c>
    </row>
    <row r="26" spans="1:7" x14ac:dyDescent="0.35">
      <c r="A26" s="2" t="s">
        <v>65</v>
      </c>
      <c r="B26" s="16">
        <v>40500</v>
      </c>
    </row>
    <row r="27" spans="1:7" x14ac:dyDescent="0.35">
      <c r="A27" s="2" t="s">
        <v>21</v>
      </c>
      <c r="B27" s="16">
        <v>657036</v>
      </c>
    </row>
    <row r="28" spans="1:7" x14ac:dyDescent="0.35">
      <c r="A28" s="2" t="s">
        <v>22</v>
      </c>
      <c r="B28" s="16">
        <v>767218</v>
      </c>
    </row>
    <row r="29" spans="1:7" x14ac:dyDescent="0.35">
      <c r="A29" s="2" t="s">
        <v>23</v>
      </c>
      <c r="B29" s="16">
        <v>912424</v>
      </c>
    </row>
    <row r="30" spans="1:7" x14ac:dyDescent="0.35">
      <c r="A30" s="2" t="s">
        <v>24</v>
      </c>
      <c r="B30" s="16">
        <v>1976248</v>
      </c>
    </row>
    <row r="31" spans="1:7" x14ac:dyDescent="0.35">
      <c r="A31" s="2" t="s">
        <v>66</v>
      </c>
      <c r="B31" s="16">
        <v>27750</v>
      </c>
    </row>
    <row r="32" spans="1:7" x14ac:dyDescent="0.35">
      <c r="A32" s="2" t="s">
        <v>26</v>
      </c>
      <c r="B32" s="16">
        <v>155660</v>
      </c>
    </row>
    <row r="33" spans="1:2" x14ac:dyDescent="0.35">
      <c r="A33" s="2" t="s">
        <v>67</v>
      </c>
      <c r="B33" s="16">
        <v>25184</v>
      </c>
    </row>
    <row r="34" spans="1:2" x14ac:dyDescent="0.35">
      <c r="A34" s="2" t="s">
        <v>29</v>
      </c>
      <c r="B34" s="16">
        <v>41168</v>
      </c>
    </row>
    <row r="35" spans="1:2" x14ac:dyDescent="0.35">
      <c r="A35" s="2" t="s">
        <v>30</v>
      </c>
      <c r="B35" s="16">
        <v>2182453</v>
      </c>
    </row>
    <row r="36" spans="1:2" x14ac:dyDescent="0.35">
      <c r="A36" s="2" t="s">
        <v>48</v>
      </c>
      <c r="B36" s="16">
        <v>41000</v>
      </c>
    </row>
    <row r="37" spans="1:2" x14ac:dyDescent="0.35">
      <c r="A37" s="2" t="s">
        <v>31</v>
      </c>
      <c r="B37" s="16">
        <v>196000</v>
      </c>
    </row>
    <row r="38" spans="1:2" x14ac:dyDescent="0.35">
      <c r="A38" s="2" t="s">
        <v>68</v>
      </c>
      <c r="B38" s="16">
        <v>16500</v>
      </c>
    </row>
    <row r="39" spans="1:2" x14ac:dyDescent="0.35">
      <c r="A39" s="2" t="s">
        <v>33</v>
      </c>
      <c r="B39" s="16">
        <v>171960</v>
      </c>
    </row>
    <row r="40" spans="1:2" x14ac:dyDescent="0.35">
      <c r="A40" s="2" t="s">
        <v>34</v>
      </c>
      <c r="B40" s="16">
        <v>435264</v>
      </c>
    </row>
    <row r="41" spans="1:2" x14ac:dyDescent="0.35">
      <c r="A41" s="2" t="s">
        <v>69</v>
      </c>
      <c r="B41" s="16">
        <v>147418</v>
      </c>
    </row>
    <row r="42" spans="1:2" x14ac:dyDescent="0.35">
      <c r="A42" s="2" t="s">
        <v>70</v>
      </c>
      <c r="B42" s="16">
        <v>22070</v>
      </c>
    </row>
    <row r="43" spans="1:2" x14ac:dyDescent="0.35">
      <c r="A43" s="2" t="s">
        <v>35</v>
      </c>
      <c r="B43" s="16">
        <v>3070956</v>
      </c>
    </row>
    <row r="44" spans="1:2" x14ac:dyDescent="0.35">
      <c r="A44" s="2" t="s">
        <v>71</v>
      </c>
      <c r="B44" s="16">
        <v>13621</v>
      </c>
    </row>
    <row r="45" spans="1:2" x14ac:dyDescent="0.35">
      <c r="A45" s="2" t="s">
        <v>37</v>
      </c>
      <c r="B45" s="16">
        <v>481180</v>
      </c>
    </row>
    <row r="46" spans="1:2" x14ac:dyDescent="0.35">
      <c r="A46" s="2" t="s">
        <v>39</v>
      </c>
      <c r="B46" s="16">
        <v>524154</v>
      </c>
    </row>
    <row r="47" spans="1:2" x14ac:dyDescent="0.35">
      <c r="A47" s="2" t="s">
        <v>40</v>
      </c>
      <c r="B47" s="16">
        <v>4037650</v>
      </c>
    </row>
    <row r="48" spans="1:2" x14ac:dyDescent="0.35">
      <c r="A48" s="2" t="s">
        <v>41</v>
      </c>
      <c r="B48" s="16">
        <v>1257256</v>
      </c>
    </row>
    <row r="49" spans="1:2" x14ac:dyDescent="0.35">
      <c r="A49" s="2" t="s">
        <v>51</v>
      </c>
      <c r="B49" s="16">
        <v>26000</v>
      </c>
    </row>
    <row r="50" spans="1:2" x14ac:dyDescent="0.35">
      <c r="A50" s="2" t="s">
        <v>47</v>
      </c>
      <c r="B50" s="16">
        <v>21005</v>
      </c>
    </row>
    <row r="51" spans="1:2" x14ac:dyDescent="0.35">
      <c r="A51" s="2" t="s">
        <v>43</v>
      </c>
      <c r="B51" s="16">
        <v>1306412</v>
      </c>
    </row>
    <row r="52" spans="1:2" x14ac:dyDescent="0.35">
      <c r="A52" s="2" t="s">
        <v>44</v>
      </c>
      <c r="B52" s="16">
        <v>155866</v>
      </c>
    </row>
    <row r="53" spans="1:2" x14ac:dyDescent="0.35">
      <c r="A53" s="2" t="s">
        <v>72</v>
      </c>
      <c r="B53" s="16">
        <v>52250</v>
      </c>
    </row>
    <row r="54" spans="1:2" x14ac:dyDescent="0.35">
      <c r="A54" s="2" t="s">
        <v>73</v>
      </c>
      <c r="B54" s="16">
        <v>20500</v>
      </c>
    </row>
    <row r="55" spans="1:2" x14ac:dyDescent="0.35">
      <c r="A55" s="2" t="s">
        <v>45</v>
      </c>
      <c r="B55" s="16">
        <v>187000</v>
      </c>
    </row>
    <row r="56" spans="1:2" x14ac:dyDescent="0.35">
      <c r="A56" s="2" t="s">
        <v>46</v>
      </c>
      <c r="B56" s="16">
        <v>108700</v>
      </c>
    </row>
  </sheetData>
  <mergeCells count="2">
    <mergeCell ref="A9:F9"/>
    <mergeCell ref="A15:F15"/>
  </mergeCells>
  <pageMargins left="0.7" right="0.7" top="0.75" bottom="0.75" header="0.3" footer="0.3"/>
  <pageSetup paperSize="9" orientation="portrait" horizontalDpi="0" verticalDpi="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D5C289-D096-4A5A-B37C-8DB06CCD1DD4}">
          <x14:formula1>
            <xm:f>MOIS!$A$6:$A$170</xm:f>
          </x14:formula1>
          <xm:sqref>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ACCEUIL</vt:lpstr>
      <vt:lpstr>CLIENT</vt:lpstr>
      <vt:lpstr>MOIS</vt:lpstr>
      <vt:lpstr>ANNEE</vt:lpstr>
      <vt:lpstr>DESTINATION</vt:lpstr>
      <vt:lpstr>SUIVI PAR AN</vt:lpstr>
      <vt:lpstr>SUIVI PAR MOIS</vt:lpstr>
      <vt:lpstr>SUIVI PAR FAMILLE</vt:lpstr>
      <vt:lpstr>SUIVI PAR DESTINATION</vt:lpstr>
      <vt:lpstr>SUIVI PAR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Khouaja</dc:creator>
  <cp:lastModifiedBy>Rihab Khouaja</cp:lastModifiedBy>
  <dcterms:created xsi:type="dcterms:W3CDTF">2015-06-05T18:19:34Z</dcterms:created>
  <dcterms:modified xsi:type="dcterms:W3CDTF">2025-01-29T05:40:30Z</dcterms:modified>
</cp:coreProperties>
</file>