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OvcharkaBoard\OvcharkaBoard\Project Outputs for OvcharkaBoard\"/>
    </mc:Choice>
  </mc:AlternateContent>
  <xr:revisionPtr revIDLastSave="0" documentId="13_ncr:1_{007F94B9-F858-420C-886A-BEBE430C567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OvcharkaBoard" sheetId="1" r:id="rId1"/>
    <sheet name="Делитель" sheetId="2" r:id="rId2"/>
    <sheet name="Sheet3" sheetId="3" r:id="rId3"/>
  </sheets>
  <definedNames>
    <definedName name="Print_Titles" localSheetId="0">OvcharkaBoard!$1:$1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G11" i="1"/>
  <c r="G10" i="1"/>
  <c r="G9" i="1"/>
  <c r="G8" i="1"/>
  <c r="G7" i="1"/>
  <c r="G5" i="1"/>
  <c r="G4" i="1"/>
  <c r="G2" i="1"/>
  <c r="G3" i="1"/>
  <c r="G6" i="1"/>
  <c r="G19" i="1"/>
  <c r="B2" i="2"/>
  <c r="B1" i="2"/>
  <c r="J13" i="1" l="1"/>
  <c r="J14" i="1"/>
  <c r="J15" i="1"/>
  <c r="J16" i="1"/>
  <c r="J17" i="1"/>
  <c r="J19" i="1"/>
  <c r="J34" i="1"/>
  <c r="J35" i="1"/>
  <c r="J39" i="1"/>
  <c r="J40" i="1"/>
  <c r="J42" i="1"/>
  <c r="G34" i="1"/>
  <c r="I34" i="1" s="1"/>
  <c r="G45" i="1"/>
  <c r="I45" i="1" s="1"/>
  <c r="J45" i="1" s="1"/>
  <c r="G44" i="1"/>
  <c r="I44" i="1" s="1"/>
  <c r="J44" i="1" s="1"/>
  <c r="G43" i="1"/>
  <c r="I43" i="1" s="1"/>
  <c r="J43" i="1" s="1"/>
  <c r="I39" i="1"/>
  <c r="G41" i="1"/>
  <c r="I41" i="1" s="1"/>
  <c r="J41" i="1" s="1"/>
  <c r="G38" i="1"/>
  <c r="I38" i="1" s="1"/>
  <c r="J38" i="1" s="1"/>
  <c r="G37" i="1"/>
  <c r="I37" i="1" s="1"/>
  <c r="J37" i="1" s="1"/>
  <c r="G21" i="1"/>
  <c r="I21" i="1" s="1"/>
  <c r="J21" i="1" s="1"/>
  <c r="G20" i="1"/>
  <c r="I20" i="1" s="1"/>
  <c r="J20" i="1" s="1"/>
  <c r="G12" i="1"/>
  <c r="I12" i="1" s="1"/>
  <c r="J12" i="1" s="1"/>
  <c r="G13" i="1"/>
  <c r="I13" i="1" s="1"/>
  <c r="G14" i="1"/>
  <c r="G15" i="1"/>
  <c r="I15" i="1" s="1"/>
  <c r="G16" i="1"/>
  <c r="I16" i="1" s="1"/>
  <c r="G17" i="1"/>
  <c r="I17" i="1" s="1"/>
  <c r="G32" i="1"/>
  <c r="I32" i="1" s="1"/>
  <c r="J32" i="1" s="1"/>
  <c r="G18" i="1"/>
  <c r="I18" i="1" s="1"/>
  <c r="J18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4" i="1"/>
  <c r="I19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I36" i="1"/>
  <c r="J36" i="1" s="1"/>
  <c r="G42" i="1"/>
  <c r="I42" i="1" s="1"/>
  <c r="I53" i="1" l="1"/>
  <c r="G53" i="1"/>
</calcChain>
</file>

<file path=xl/sharedStrings.xml><?xml version="1.0" encoding="utf-8"?>
<sst xmlns="http://schemas.openxmlformats.org/spreadsheetml/2006/main" count="207" uniqueCount="132">
  <si>
    <t>Line #</t>
  </si>
  <si>
    <t/>
  </si>
  <si>
    <t>Name</t>
  </si>
  <si>
    <t>Description</t>
  </si>
  <si>
    <t>Designator</t>
  </si>
  <si>
    <t>Quantity</t>
  </si>
  <si>
    <t>100нФ</t>
  </si>
  <si>
    <t>Конденсатор керамический, типоразмера 0603</t>
  </si>
  <si>
    <t>C1, C2, C3, C4, C5, C11, C13, C16</t>
  </si>
  <si>
    <t>1мкФ</t>
  </si>
  <si>
    <t>C6, C7, C17</t>
  </si>
  <si>
    <t>20пФ</t>
  </si>
  <si>
    <t>C8, C12, C14, C15</t>
  </si>
  <si>
    <t>10пФ</t>
  </si>
  <si>
    <t>C9, C10</t>
  </si>
  <si>
    <t>10мкФ 50В</t>
  </si>
  <si>
    <t>Конденсатор керамический, типоразмера 1206</t>
  </si>
  <si>
    <t>C18, C20, C24, C25, C31, C32</t>
  </si>
  <si>
    <t>100пФ</t>
  </si>
  <si>
    <t>C19, C22, C23</t>
  </si>
  <si>
    <t>3.9нФ</t>
  </si>
  <si>
    <t>C21</t>
  </si>
  <si>
    <t>1мкФ 6.3В</t>
  </si>
  <si>
    <t>C26, C27, C33, C34, C37, C38, C41, C42</t>
  </si>
  <si>
    <t>C28, C29, C36, C39, C44</t>
  </si>
  <si>
    <t>1мкФ 16 В</t>
  </si>
  <si>
    <t>C30, C35, C40, C43</t>
  </si>
  <si>
    <t>MC34063S</t>
  </si>
  <si>
    <t>DA1</t>
  </si>
  <si>
    <t>SN74LVC2G17DBVR</t>
  </si>
  <si>
    <t>Сдвоенный буфер с триггером Шмитта на входе</t>
  </si>
  <si>
    <t>DD1</t>
  </si>
  <si>
    <t>STM32F103C8T6</t>
  </si>
  <si>
    <t>Medium-density performance line Arm®-based 32-bit MCU with
64 or 128 KB Flash, USB, CAN, 7 timers, 2 ADCs, 9 com. interfaces</t>
  </si>
  <si>
    <t>DD2</t>
  </si>
  <si>
    <t>SN74LVC2G14DCKR</t>
  </si>
  <si>
    <t>Сдвоенный инвертор с триггером Шмидта</t>
  </si>
  <si>
    <t>DD3</t>
  </si>
  <si>
    <t>74HC08D</t>
  </si>
  <si>
    <t>Логическая ИС, QUAD 2-INPUT AND GATE</t>
  </si>
  <si>
    <t>DD4</t>
  </si>
  <si>
    <t>CAN-Трансивер, 3.3V, 1Mbps, ESD=16кВ, Stan-by режим, Ток потребления в Sleep режиме 40нА</t>
  </si>
  <si>
    <t>DD5</t>
  </si>
  <si>
    <t>DRV8106SQRHBRQ1</t>
  </si>
  <si>
    <t>Automotive, 40-V, half-bridge Smart Gate Driver w/offline diagnostics and inline current sense amp.</t>
  </si>
  <si>
    <t>DD6, DD7, DD8, DD9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</si>
  <si>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</si>
  <si>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</si>
  <si>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</si>
  <si>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</si>
  <si>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</si>
  <si>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</si>
  <si>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</si>
  <si>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</si>
  <si>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</si>
  <si>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</si>
  <si>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</si>
  <si>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</si>
  <si>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47мкГн</t>
  </si>
  <si>
    <t>L1</t>
  </si>
  <si>
    <t>330Ом</t>
  </si>
  <si>
    <t>Резистор, типоразмера 0603</t>
  </si>
  <si>
    <t>R1, R8</t>
  </si>
  <si>
    <t>100кОм</t>
  </si>
  <si>
    <t>R2, R3, R7</t>
  </si>
  <si>
    <t>10кОм</t>
  </si>
  <si>
    <t>R4, R5, R9, R13, R14, R18, R19, R23</t>
  </si>
  <si>
    <t>1МОм</t>
  </si>
  <si>
    <t>R6</t>
  </si>
  <si>
    <t>8.2кОм 1%</t>
  </si>
  <si>
    <t>R10</t>
  </si>
  <si>
    <t>R11</t>
  </si>
  <si>
    <t>0.2Ом 1%</t>
  </si>
  <si>
    <t>Резистор, типоразмера 2512</t>
  </si>
  <si>
    <t>R12</t>
  </si>
  <si>
    <t>R15, R20</t>
  </si>
  <si>
    <t>1.8кОм</t>
  </si>
  <si>
    <t>SPDT 1P2T</t>
  </si>
  <si>
    <t>SA1</t>
  </si>
  <si>
    <t>KAN0441-0252B</t>
  </si>
  <si>
    <t>SB1, SB2</t>
  </si>
  <si>
    <t>1N5819W</t>
  </si>
  <si>
    <t>Диод Шоттки, 40 В, 0.35 А, SOD-123</t>
  </si>
  <si>
    <t>VD1, VD2, VD4</t>
  </si>
  <si>
    <t>ESDCAN24-2BLY</t>
  </si>
  <si>
    <t>Устройство защиты CAN шины от ESD, 2 защитных диода [SOT-23-3]</t>
  </si>
  <si>
    <t>VD3</t>
  </si>
  <si>
    <t>BZX384-C18</t>
  </si>
  <si>
    <t>Стабилитрон 18В 0.3Вт [SOD-323]</t>
  </si>
  <si>
    <t>VD5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</si>
  <si>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</si>
  <si>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</si>
  <si>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</si>
  <si>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</si>
  <si>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</si>
  <si>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</si>
  <si>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</si>
  <si>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XP1, XP2</t>
  </si>
  <si>
    <t>S4B-ZR</t>
  </si>
  <si>
    <t>JST ZH 4pin 1.5 mm pitch; horizontal; through hole OR full smd; S4B-ZR</t>
  </si>
  <si>
    <t>XT30PW-M</t>
  </si>
  <si>
    <t>Socket; DC supply; XT30; male; PIN: 2; on PCBs; THT; yellow; 15A; 500V</t>
  </si>
  <si>
    <t>XP5, XP6, XP7</t>
  </si>
  <si>
    <t xml:space="preserve">Ссылка </t>
  </si>
  <si>
    <t>Стоимость партии</t>
  </si>
  <si>
    <t>Кол-во в партии</t>
  </si>
  <si>
    <t>Стоимость единицы</t>
  </si>
  <si>
    <t>Танталовый конденстор, smd, тип А</t>
  </si>
  <si>
    <t>The MC34063is a monolithic regulator subsystem, 
intended for use as DC to DC converter. This device contains a temperature compensated band gap reference, a duty-cycle control oscillator, driver and high current output switch. It can be used for step down, step-up or inverting switching regulators as well as for series pass regulators.</t>
  </si>
  <si>
    <t>25 A</t>
  </si>
  <si>
    <t>HL2, HL3, HL4, HL5, HL6</t>
  </si>
  <si>
    <t>XP3, XP4</t>
  </si>
  <si>
    <t>Ссылка на Алиэкспресс</t>
  </si>
  <si>
    <t>7.5мОм 3Вт</t>
  </si>
  <si>
    <t>SN65HVD230D</t>
  </si>
  <si>
    <t>или</t>
  </si>
  <si>
    <t>IRFR5305TRPBF</t>
  </si>
  <si>
    <t>Транзистор P-CH 55V 31A [D-PAK]</t>
  </si>
  <si>
    <t>Ссылка на Чип и Дип</t>
  </si>
  <si>
    <t>JST PH 5pin 2 mm pitch; horizontal; through hole S5B-PH-K-S OR full smd; S5B-PH-SM4-TB</t>
  </si>
  <si>
    <t>Кнопка тактовая 6x3,5мм</t>
  </si>
  <si>
    <t>Микропереключатель</t>
  </si>
  <si>
    <t xml:space="preserve">Сумма заказа = </t>
  </si>
  <si>
    <t xml:space="preserve">Стоимость компонентов на 1 плату = </t>
  </si>
  <si>
    <t>Сумма по каждому компоненту</t>
  </si>
  <si>
    <t>R16, R17, R21, R22</t>
  </si>
  <si>
    <t>R1</t>
  </si>
  <si>
    <t>R2</t>
  </si>
  <si>
    <t>4.7кОм 1%</t>
  </si>
  <si>
    <t>Дроссль cd54</t>
  </si>
  <si>
    <t>100нФ 50 В</t>
  </si>
  <si>
    <t>На сколько плат хватит компонента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</si>
</sst>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Tahoma"/>
    </font>
    <font>
      <u/>
      <sz val="10"/>
      <color theme="10"/>
      <name val="Tahoma"/>
    </font>
    <font>
      <sz val="10"/>
      <color rgb="FFFF0000"/>
      <name val="Tahoma"/>
      <family val="2"/>
      <charset val="204"/>
    </font>
    <font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2" borderId="0"/>
    <xf numFmtId="0" fontId="1" fillId="2" borderId="0" applyNumberFormat="0" applyFill="0" applyBorder="0" applyAlignment="0" applyProtection="0"/>
  </cellStyleXfs>
  <cellXfs count="37">
    <xf numFmtId="0" fontId="0" fillId="2" borderId="0" xfId="0"/>
    <xf numFmtId="0" fontId="0" fillId="2" borderId="3" xfId="0" quotePrefix="1" applyBorder="1"/>
    <xf numFmtId="0" fontId="0" fillId="2" borderId="3" xfId="0" quotePrefix="1" applyBorder="1" applyAlignment="1">
      <alignment wrapText="1"/>
    </xf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6" xfId="0" quotePrefix="1" applyBorder="1"/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4" xfId="0" quotePrefix="1" applyBorder="1" applyAlignment="1">
      <alignment wrapText="1"/>
    </xf>
    <xf numFmtId="0" fontId="1" fillId="2" borderId="4" xfId="1" applyBorder="1"/>
    <xf numFmtId="0" fontId="0" fillId="2" borderId="7" xfId="0" applyBorder="1"/>
    <xf numFmtId="0" fontId="2" fillId="2" borderId="4" xfId="0" applyFont="1" applyBorder="1"/>
    <xf numFmtId="0" fontId="2" fillId="2" borderId="0" xfId="0" applyFont="1"/>
    <xf numFmtId="0" fontId="2" fillId="2" borderId="7" xfId="0" applyFont="1" applyBorder="1"/>
    <xf numFmtId="0" fontId="3" fillId="2" borderId="3" xfId="0" quotePrefix="1" applyFont="1" applyBorder="1"/>
    <xf numFmtId="0" fontId="0" fillId="2" borderId="8" xfId="0" quotePrefix="1" applyBorder="1"/>
    <xf numFmtId="0" fontId="0" fillId="2" borderId="7" xfId="0" quotePrefix="1" applyBorder="1"/>
    <xf numFmtId="0" fontId="0" fillId="2" borderId="7" xfId="0" quotePrefix="1" applyBorder="1" applyAlignment="1">
      <alignment wrapText="1"/>
    </xf>
    <xf numFmtId="0" fontId="1" fillId="2" borderId="7" xfId="1" applyBorder="1"/>
    <xf numFmtId="0" fontId="2" fillId="2" borderId="9" xfId="0" quotePrefix="1" applyFont="1" applyBorder="1"/>
    <xf numFmtId="0" fontId="2" fillId="2" borderId="10" xfId="0" quotePrefix="1" applyFont="1" applyBorder="1"/>
    <xf numFmtId="0" fontId="2" fillId="2" borderId="10" xfId="0" quotePrefix="1" applyFont="1" applyBorder="1" applyAlignment="1">
      <alignment wrapText="1"/>
    </xf>
    <xf numFmtId="0" fontId="2" fillId="2" borderId="10" xfId="0" applyFont="1" applyBorder="1"/>
    <xf numFmtId="0" fontId="1" fillId="2" borderId="10" xfId="1" applyBorder="1"/>
    <xf numFmtId="0" fontId="2" fillId="2" borderId="11" xfId="0" applyFont="1" applyBorder="1"/>
    <xf numFmtId="0" fontId="2" fillId="2" borderId="0" xfId="0" applyFont="1" applyBorder="1"/>
    <xf numFmtId="0" fontId="2" fillId="2" borderId="12" xfId="0" applyFont="1" applyBorder="1"/>
    <xf numFmtId="0" fontId="2" fillId="2" borderId="13" xfId="0" applyFont="1" applyBorder="1"/>
    <xf numFmtId="0" fontId="1" fillId="2" borderId="13" xfId="1" applyBorder="1"/>
    <xf numFmtId="0" fontId="2" fillId="2" borderId="14" xfId="0" applyFont="1" applyBorder="1"/>
    <xf numFmtId="0" fontId="3" fillId="2" borderId="3" xfId="0" quotePrefix="1" applyFont="1" applyBorder="1" applyAlignment="1">
      <alignment wrapText="1"/>
    </xf>
    <xf numFmtId="0" fontId="3" fillId="2" borderId="0" xfId="0" applyFont="1" applyAlignment="1">
      <alignment horizontal="right" wrapText="1"/>
    </xf>
    <xf numFmtId="0" fontId="3" fillId="2" borderId="0" xfId="0" applyFont="1" applyAlignment="1">
      <alignment horizontal="right"/>
    </xf>
    <xf numFmtId="0" fontId="3" fillId="3" borderId="1" xfId="0" applyFont="1" applyFill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1206456185.html?sku_id=12000020819360618&amp;spm=a2g2w.productlist.search_results.2.3ee95573dKfACY" TargetMode="External"/><Relationship Id="rId18" Type="http://schemas.openxmlformats.org/officeDocument/2006/relationships/hyperlink" Target="https://aliexpress.ru/item/1005003671928296.html?sku_id=12000026738776240&amp;spm=.search_results.0.53e553bdAxjEG5" TargetMode="External"/><Relationship Id="rId26" Type="http://schemas.openxmlformats.org/officeDocument/2006/relationships/hyperlink" Target="https://aliexpress.ru/item/1005001793547200.html?sku_id=12000017592827687&amp;spm=a2g2w.productlist.search_results.0.23fa69faDqfG7e" TargetMode="External"/><Relationship Id="rId39" Type="http://schemas.openxmlformats.org/officeDocument/2006/relationships/hyperlink" Target="https://aliexpress.ru/item/1005005477147440.html?sku_id=12000033239694895&amp;spm=a2g2w.productlist.search_results.3.23fa69faDqfG7e" TargetMode="External"/><Relationship Id="rId21" Type="http://schemas.openxmlformats.org/officeDocument/2006/relationships/hyperlink" Target="https://aliexpress.ru/item/4001116934552.html?sku_id=10000014525491809&amp;spm=a2g2w.productlist.search_results.2.2b394850TUD1Vb" TargetMode="External"/><Relationship Id="rId34" Type="http://schemas.openxmlformats.org/officeDocument/2006/relationships/hyperlink" Target="https://www.chipdip.ru/product0/8003152941" TargetMode="External"/><Relationship Id="rId42" Type="http://schemas.openxmlformats.org/officeDocument/2006/relationships/hyperlink" Target="https://aliexpress.ru/item/4000040257613.html?sku_id=10000000089848470&amp;spm=a2g2w.productlist.search_results.0.13293766VYE2MG" TargetMode="External"/><Relationship Id="rId7" Type="http://schemas.openxmlformats.org/officeDocument/2006/relationships/hyperlink" Target="https://aliexpress.ru/item/1005006719880999.html?sku_id=12000038088262363&amp;spm=a2g2w.productlist.search_results.1.138d2487JLRFR3" TargetMode="External"/><Relationship Id="rId2" Type="http://schemas.openxmlformats.org/officeDocument/2006/relationships/hyperlink" Target="https://aliexpress.ru/item/1005004121473687.html?sku_id=12000028107818743" TargetMode="External"/><Relationship Id="rId16" Type="http://schemas.openxmlformats.org/officeDocument/2006/relationships/hyperlink" Target="https://aliexpress.ru/item/1005005789943610.html?sku_id=12000034362916319&amp;spm=a2g2w.productlist.search_results.0.56b34f7da5AIwr" TargetMode="External"/><Relationship Id="rId20" Type="http://schemas.openxmlformats.org/officeDocument/2006/relationships/hyperlink" Target="https://aliexpress.ru/item/1005005397042280.html?sku_id=12000032897020331&amp;spm=a2g2w.productlist.search_results.4.2dc72ed4WpDjZI" TargetMode="External"/><Relationship Id="rId29" Type="http://schemas.openxmlformats.org/officeDocument/2006/relationships/hyperlink" Target="https://aliexpress.ru/item/1005001793547200.html?sku_id=12000017592827687&amp;spm=a2g2w.productlist.search_results.0.23fa69faDqfG7e" TargetMode="External"/><Relationship Id="rId41" Type="http://schemas.openxmlformats.org/officeDocument/2006/relationships/hyperlink" Target="https://aliexpress.ru/item/1005005477147440.html?sku_id=12000033239694895&amp;spm=a2g2w.productlist.search_results.3.23fa69faDqfG7e" TargetMode="External"/><Relationship Id="rId1" Type="http://schemas.openxmlformats.org/officeDocument/2006/relationships/hyperlink" Target="https://aliexpress.ru/item/1005006432460006.html?sku_id=12000037145809618" TargetMode="External"/><Relationship Id="rId6" Type="http://schemas.openxmlformats.org/officeDocument/2006/relationships/hyperlink" Target="https://aliexpress.ru/item/1005001874348371.html?sku_id=12000017982952138&amp;spm=a2g2w.productlist.search_results.0.7a82514f4SkhT0" TargetMode="External"/><Relationship Id="rId11" Type="http://schemas.openxmlformats.org/officeDocument/2006/relationships/hyperlink" Target="https://aliexpress.ru/item/4000519835130.html?sku_id=10000002650082577&amp;spm=a2g2w.productlist.search_results.2.17bb647fPcGfpp" TargetMode="External"/><Relationship Id="rId24" Type="http://schemas.openxmlformats.org/officeDocument/2006/relationships/hyperlink" Target="https://aliexpress.ru/item/32957228286.html?sku_id=66382095369&amp;spm=a2g2w.productlist.search_results.8.228e53aeVnIz7k" TargetMode="External"/><Relationship Id="rId32" Type="http://schemas.openxmlformats.org/officeDocument/2006/relationships/hyperlink" Target="https://aliexpress.ru/item/4001191068539.html?sku_id=10000015255040529" TargetMode="External"/><Relationship Id="rId37" Type="http://schemas.openxmlformats.org/officeDocument/2006/relationships/hyperlink" Target="https://aliexpress.ru/item/1005005477147440.html?sku_id=12000033239694895&amp;spm=a2g2w.productlist.search_results.3.23fa69faDqfG7e" TargetMode="External"/><Relationship Id="rId40" Type="http://schemas.openxmlformats.org/officeDocument/2006/relationships/hyperlink" Target="https://www.chipdip.ru/product0/8015605216" TargetMode="External"/><Relationship Id="rId5" Type="http://schemas.openxmlformats.org/officeDocument/2006/relationships/hyperlink" Target="https://aliexpress.ru/item/1005003360429238.html?sku_id=12000025397411831&amp;spm=a2g2w.productlist.search_results.0.38051646iEMhHx" TargetMode="External"/><Relationship Id="rId15" Type="http://schemas.openxmlformats.org/officeDocument/2006/relationships/hyperlink" Target="https://aliexpress.ru/item/1005006213620642.html?sku_id=12000036308133714&amp;spm=a2g2w.productlist.search_results.0.4a262519f2hNbg" TargetMode="External"/><Relationship Id="rId23" Type="http://schemas.openxmlformats.org/officeDocument/2006/relationships/hyperlink" Target="https://aliexpress.ru/item/32770832414.html?sku_id=62402785845https://aliexpress.ru/item/32770832414.html?sku_id=62402785845" TargetMode="External"/><Relationship Id="rId28" Type="http://schemas.openxmlformats.org/officeDocument/2006/relationships/hyperlink" Target="https://aliexpress.ru/item/1005001793547200.html?sku_id=12000017592827687&amp;spm=a2g2w.productlist.search_results.0.23fa69faDqfG7e" TargetMode="External"/><Relationship Id="rId36" Type="http://schemas.openxmlformats.org/officeDocument/2006/relationships/hyperlink" Target="https://aliexpress.ru/item/1005005477147440.html?sku_id=12000033239694895&amp;spm=a2g2w.productlist.search_results.3.23fa69faDqfG7e" TargetMode="External"/><Relationship Id="rId10" Type="http://schemas.openxmlformats.org/officeDocument/2006/relationships/hyperlink" Target="https://aliexpress.ru/item/4000236542595.html?sku_id=12000021292829748&amp;spm=a2g2w.productlist.search_results.3.236a4f71TSMvaW" TargetMode="External"/><Relationship Id="rId19" Type="http://schemas.openxmlformats.org/officeDocument/2006/relationships/hyperlink" Target="https://aliexpress.ru/item/1005004816862641.html?sku_id=12000030600972028&amp;spm=a2g2w.productlist.search_results.6.4cc83f142Ne46C" TargetMode="External"/><Relationship Id="rId31" Type="http://schemas.openxmlformats.org/officeDocument/2006/relationships/hyperlink" Target="https://aliexpress.ru/item/1005001793547200.html?sku_id=12000017592827687&amp;spm=a2g2w.productlist.search_results.0.23fa69faDqfG7e" TargetMode="External"/><Relationship Id="rId4" Type="http://schemas.openxmlformats.org/officeDocument/2006/relationships/hyperlink" Target="https://aliexpress.ru/item/1005006007526884.html?sku_id=12000035295042467&amp;spm=a2g2w.productlist.search_results.0.713a2de0fWerje" TargetMode="External"/><Relationship Id="rId9" Type="http://schemas.openxmlformats.org/officeDocument/2006/relationships/hyperlink" Target="https://aliexpress.ru/item/1005006214930309.html?sku_id=12000036314944170&amp;spm=a2g2w.productlist.search_results.1.3c634d79NMWIQP" TargetMode="External"/><Relationship Id="rId14" Type="http://schemas.openxmlformats.org/officeDocument/2006/relationships/hyperlink" Target="https://aliexpress.ru/item/32825129870.html?sku_id=65033224569&amp;spm=a2g2w.productlist.search_results.0.ecdf42fcplzQ3t" TargetMode="External"/><Relationship Id="rId22" Type="http://schemas.openxmlformats.org/officeDocument/2006/relationships/hyperlink" Target="https://www.chipdip.ru/product0/8007167267" TargetMode="External"/><Relationship Id="rId27" Type="http://schemas.openxmlformats.org/officeDocument/2006/relationships/hyperlink" Target="https://aliexpress.ru/item/1005001793547200.html?sku_id=12000017592827687&amp;spm=a2g2w.productlist.search_results.0.23fa69faDqfG7e" TargetMode="External"/><Relationship Id="rId30" Type="http://schemas.openxmlformats.org/officeDocument/2006/relationships/hyperlink" Target="https://aliexpress.ru/item/1005001793547200.html?sku_id=12000017592827687&amp;spm=a2g2w.productlist.search_results.0.23fa69faDqfG7e" TargetMode="External"/><Relationship Id="rId35" Type="http://schemas.openxmlformats.org/officeDocument/2006/relationships/hyperlink" Target="https://aliexpress.ru/item/1005006079491879.html?sku_id=12000035635621964&amp;spm=a2g2w.productlist.search_results.0.11391a34oDvn7X" TargetMode="External"/><Relationship Id="rId43" Type="http://schemas.openxmlformats.org/officeDocument/2006/relationships/hyperlink" Target="https://aliexpress.ru/item/1005005477147440.html?sku_id=12000033239694899&amp;spm=a2g2w.productlist.search_results.3.23fa69faDqfG7e" TargetMode="External"/><Relationship Id="rId8" Type="http://schemas.openxmlformats.org/officeDocument/2006/relationships/hyperlink" Target="https://aliexpress.ru/item/4001135686815.html?sku_id=10000014748162523&amp;spm=a2g2w.productlist.search_results.0.256957d60TzlmO" TargetMode="External"/><Relationship Id="rId3" Type="http://schemas.openxmlformats.org/officeDocument/2006/relationships/hyperlink" Target="https://aliexpress.ru/item/1005006248088074.html?sku_id=12000036458842116" TargetMode="External"/><Relationship Id="rId12" Type="http://schemas.openxmlformats.org/officeDocument/2006/relationships/hyperlink" Target="https://aliexpress.ru/item/1206456185.html?sku_id=12000020819360618&amp;spm=a2g2w.productlist.search_results.2.3ee95573dKfACY" TargetMode="External"/><Relationship Id="rId17" Type="http://schemas.openxmlformats.org/officeDocument/2006/relationships/hyperlink" Target="https://www.chipdip.ru/product/std10pf06t4-vb" TargetMode="External"/><Relationship Id="rId25" Type="http://schemas.openxmlformats.org/officeDocument/2006/relationships/hyperlink" Target="https://aliexpress.ru/item/32984410447.html?sku_id=66808057674&amp;spm=a2g2w.productlist.search_results.1.228e53aeVnIz7k" TargetMode="External"/><Relationship Id="rId33" Type="http://schemas.openxmlformats.org/officeDocument/2006/relationships/hyperlink" Target="https://aliexpress.ru/item/1005003009277399.html?sku_id=12000023209985929&amp;spm=a2g2w.productlist.search_results.0.23fa69faDqfG7e" TargetMode="External"/><Relationship Id="rId38" Type="http://schemas.openxmlformats.org/officeDocument/2006/relationships/hyperlink" Target="https://aliexpress.ru/item/1005005477147440.html?sku_id=12000033239694895&amp;spm=a2g2w.productlist.search_results.3.23fa69faDqfG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70" zoomScaleNormal="70" workbookViewId="0">
      <selection activeCell="N5" sqref="N5"/>
    </sheetView>
  </sheetViews>
  <sheetFormatPr defaultColWidth="8.88671875" defaultRowHeight="13.2" x14ac:dyDescent="0.25"/>
  <cols>
    <col min="1" max="1" width="9.109375" customWidth="1"/>
    <col min="2" max="2" width="23.109375" customWidth="1"/>
    <col min="3" max="3" width="44.88671875" customWidth="1"/>
    <col min="4" max="4" width="13.109375" customWidth="1"/>
    <col min="5" max="5" width="11.44140625" customWidth="1"/>
    <col min="6" max="6" width="21.21875" customWidth="1"/>
    <col min="7" max="7" width="27.5546875" customWidth="1"/>
    <col min="8" max="8" width="23.77734375" customWidth="1"/>
    <col min="9" max="9" width="22.88671875" customWidth="1"/>
    <col min="10" max="10" width="23.109375" customWidth="1"/>
    <col min="11" max="11" width="20.5546875" customWidth="1"/>
    <col min="12" max="12" width="32.77734375" customWidth="1"/>
  </cols>
  <sheetData>
    <row r="1" spans="1:12" x14ac:dyDescent="0.25">
      <c r="A1" s="8" t="s">
        <v>0</v>
      </c>
      <c r="B1" s="9" t="s">
        <v>2</v>
      </c>
      <c r="C1" s="10" t="s">
        <v>3</v>
      </c>
      <c r="D1" s="10" t="s">
        <v>4</v>
      </c>
      <c r="E1" s="9" t="s">
        <v>5</v>
      </c>
      <c r="F1" s="9" t="s">
        <v>103</v>
      </c>
      <c r="G1" s="9" t="s">
        <v>104</v>
      </c>
      <c r="H1" s="9" t="s">
        <v>105</v>
      </c>
      <c r="I1" s="9" t="s">
        <v>106</v>
      </c>
      <c r="J1" s="36" t="s">
        <v>124</v>
      </c>
      <c r="K1" s="9"/>
      <c r="L1" s="9" t="s">
        <v>131</v>
      </c>
    </row>
    <row r="2" spans="1:12" ht="39.6" x14ac:dyDescent="0.25">
      <c r="A2" s="6" t="s">
        <v>1</v>
      </c>
      <c r="B2" s="4" t="s">
        <v>6</v>
      </c>
      <c r="C2" s="11" t="s">
        <v>7</v>
      </c>
      <c r="D2" s="11" t="s">
        <v>8</v>
      </c>
      <c r="E2" s="5">
        <v>8</v>
      </c>
      <c r="F2" s="12" t="s">
        <v>112</v>
      </c>
      <c r="G2" s="5">
        <f>19+42.11</f>
        <v>61.11</v>
      </c>
      <c r="H2" s="5">
        <v>100</v>
      </c>
      <c r="I2" s="3">
        <f t="shared" ref="I2:I33" si="0">G2/H2</f>
        <v>0.61109999999999998</v>
      </c>
      <c r="J2" s="5">
        <f>I2*E2</f>
        <v>4.8887999999999998</v>
      </c>
      <c r="K2" s="5"/>
      <c r="L2" s="5">
        <f>H2/E2</f>
        <v>12.5</v>
      </c>
    </row>
    <row r="3" spans="1:12" x14ac:dyDescent="0.25">
      <c r="A3" s="7" t="s">
        <v>1</v>
      </c>
      <c r="B3" s="1" t="s">
        <v>9</v>
      </c>
      <c r="C3" s="2" t="s">
        <v>107</v>
      </c>
      <c r="D3" s="2" t="s">
        <v>10</v>
      </c>
      <c r="E3" s="3">
        <v>3</v>
      </c>
      <c r="F3" s="12" t="s">
        <v>112</v>
      </c>
      <c r="G3" s="3">
        <f>75+85.3</f>
        <v>160.30000000000001</v>
      </c>
      <c r="H3" s="3">
        <v>10</v>
      </c>
      <c r="I3" s="3">
        <f t="shared" si="0"/>
        <v>16.03</v>
      </c>
      <c r="J3" s="5">
        <f t="shared" ref="J3:J33" si="1">I3*E3</f>
        <v>48.09</v>
      </c>
      <c r="K3" s="3"/>
      <c r="L3" s="5">
        <f t="shared" ref="L3:L45" si="2">H3/E3</f>
        <v>3.3333333333333335</v>
      </c>
    </row>
    <row r="4" spans="1:12" ht="26.4" x14ac:dyDescent="0.25">
      <c r="A4" s="7" t="s">
        <v>1</v>
      </c>
      <c r="B4" s="1" t="s">
        <v>11</v>
      </c>
      <c r="C4" s="2" t="s">
        <v>7</v>
      </c>
      <c r="D4" s="2" t="s">
        <v>12</v>
      </c>
      <c r="E4" s="3">
        <v>4</v>
      </c>
      <c r="F4" s="12" t="s">
        <v>112</v>
      </c>
      <c r="G4" s="3">
        <f>18+42.11</f>
        <v>60.11</v>
      </c>
      <c r="H4" s="3">
        <v>100</v>
      </c>
      <c r="I4" s="3">
        <f t="shared" si="0"/>
        <v>0.60109999999999997</v>
      </c>
      <c r="J4" s="5">
        <f t="shared" si="1"/>
        <v>2.4043999999999999</v>
      </c>
      <c r="K4" s="3"/>
      <c r="L4" s="5">
        <f t="shared" si="2"/>
        <v>25</v>
      </c>
    </row>
    <row r="5" spans="1:12" x14ac:dyDescent="0.25">
      <c r="A5" s="7" t="s">
        <v>1</v>
      </c>
      <c r="B5" s="1" t="s">
        <v>13</v>
      </c>
      <c r="C5" s="2" t="s">
        <v>7</v>
      </c>
      <c r="D5" s="2" t="s">
        <v>14</v>
      </c>
      <c r="E5" s="3">
        <v>2</v>
      </c>
      <c r="F5" s="12" t="s">
        <v>112</v>
      </c>
      <c r="G5" s="3">
        <f>18+42.11</f>
        <v>60.11</v>
      </c>
      <c r="H5" s="3">
        <v>100</v>
      </c>
      <c r="I5" s="3">
        <f t="shared" si="0"/>
        <v>0.60109999999999997</v>
      </c>
      <c r="J5" s="5">
        <f t="shared" si="1"/>
        <v>1.2021999999999999</v>
      </c>
      <c r="K5" s="3"/>
      <c r="L5" s="5">
        <f t="shared" si="2"/>
        <v>50</v>
      </c>
    </row>
    <row r="6" spans="1:12" ht="39.6" x14ac:dyDescent="0.25">
      <c r="A6" s="7" t="s">
        <v>1</v>
      </c>
      <c r="B6" s="1" t="s">
        <v>15</v>
      </c>
      <c r="C6" s="2" t="s">
        <v>16</v>
      </c>
      <c r="D6" s="2" t="s">
        <v>17</v>
      </c>
      <c r="E6" s="3">
        <v>6</v>
      </c>
      <c r="F6" s="12" t="s">
        <v>118</v>
      </c>
      <c r="G6" s="3">
        <f>9*53</f>
        <v>477</v>
      </c>
      <c r="H6" s="3">
        <v>53</v>
      </c>
      <c r="I6" s="3">
        <f t="shared" si="0"/>
        <v>9</v>
      </c>
      <c r="J6" s="5">
        <f t="shared" si="1"/>
        <v>54</v>
      </c>
      <c r="K6" s="3"/>
      <c r="L6" s="5">
        <f t="shared" si="2"/>
        <v>8.8333333333333339</v>
      </c>
    </row>
    <row r="7" spans="1:12" x14ac:dyDescent="0.25">
      <c r="A7" s="7" t="s">
        <v>1</v>
      </c>
      <c r="B7" s="1" t="s">
        <v>18</v>
      </c>
      <c r="C7" s="2" t="s">
        <v>7</v>
      </c>
      <c r="D7" s="2" t="s">
        <v>19</v>
      </c>
      <c r="E7" s="3">
        <v>3</v>
      </c>
      <c r="F7" s="12" t="s">
        <v>112</v>
      </c>
      <c r="G7" s="3">
        <f>18+42.11</f>
        <v>60.11</v>
      </c>
      <c r="H7" s="3">
        <v>100</v>
      </c>
      <c r="I7" s="3">
        <f t="shared" si="0"/>
        <v>0.60109999999999997</v>
      </c>
      <c r="J7" s="5">
        <f t="shared" si="1"/>
        <v>1.8032999999999999</v>
      </c>
      <c r="K7" s="3"/>
      <c r="L7" s="5">
        <f t="shared" si="2"/>
        <v>33.333333333333336</v>
      </c>
    </row>
    <row r="8" spans="1:12" x14ac:dyDescent="0.25">
      <c r="A8" s="7"/>
      <c r="B8" s="1" t="s">
        <v>20</v>
      </c>
      <c r="C8" s="2" t="s">
        <v>7</v>
      </c>
      <c r="D8" s="2" t="s">
        <v>21</v>
      </c>
      <c r="E8" s="3">
        <v>1</v>
      </c>
      <c r="F8" s="12" t="s">
        <v>118</v>
      </c>
      <c r="G8" s="3">
        <f>9*20</f>
        <v>180</v>
      </c>
      <c r="H8" s="3">
        <v>20</v>
      </c>
      <c r="I8" s="3">
        <f t="shared" si="0"/>
        <v>9</v>
      </c>
      <c r="J8" s="5">
        <f t="shared" si="1"/>
        <v>9</v>
      </c>
      <c r="K8" s="3"/>
      <c r="L8" s="5">
        <f t="shared" si="2"/>
        <v>20</v>
      </c>
    </row>
    <row r="9" spans="1:12" ht="52.8" x14ac:dyDescent="0.25">
      <c r="A9" s="7" t="s">
        <v>1</v>
      </c>
      <c r="B9" s="1" t="s">
        <v>22</v>
      </c>
      <c r="C9" s="2" t="s">
        <v>7</v>
      </c>
      <c r="D9" s="2" t="s">
        <v>23</v>
      </c>
      <c r="E9" s="3">
        <v>8</v>
      </c>
      <c r="F9" s="12" t="s">
        <v>112</v>
      </c>
      <c r="G9" s="3">
        <f>73+42.11</f>
        <v>115.11</v>
      </c>
      <c r="H9" s="3">
        <v>100</v>
      </c>
      <c r="I9" s="3">
        <f t="shared" si="0"/>
        <v>1.1511</v>
      </c>
      <c r="J9" s="5">
        <f t="shared" si="1"/>
        <v>9.2088000000000001</v>
      </c>
      <c r="K9" s="3"/>
      <c r="L9" s="5">
        <f t="shared" si="2"/>
        <v>12.5</v>
      </c>
    </row>
    <row r="10" spans="1:12" ht="26.4" x14ac:dyDescent="0.25">
      <c r="A10" s="7" t="s">
        <v>1</v>
      </c>
      <c r="B10" s="1" t="s">
        <v>130</v>
      </c>
      <c r="C10" s="2" t="s">
        <v>7</v>
      </c>
      <c r="D10" s="2" t="s">
        <v>24</v>
      </c>
      <c r="E10" s="3">
        <v>5</v>
      </c>
      <c r="F10" s="12" t="s">
        <v>112</v>
      </c>
      <c r="G10" s="3">
        <f>51+10.22</f>
        <v>61.22</v>
      </c>
      <c r="H10" s="3">
        <v>200</v>
      </c>
      <c r="I10" s="3">
        <f t="shared" si="0"/>
        <v>0.30609999999999998</v>
      </c>
      <c r="J10" s="5">
        <f t="shared" si="1"/>
        <v>1.5305</v>
      </c>
      <c r="K10" s="3"/>
      <c r="L10" s="5">
        <f t="shared" si="2"/>
        <v>40</v>
      </c>
    </row>
    <row r="11" spans="1:12" ht="26.4" x14ac:dyDescent="0.25">
      <c r="A11" s="7" t="s">
        <v>1</v>
      </c>
      <c r="B11" s="1" t="s">
        <v>25</v>
      </c>
      <c r="C11" s="2" t="s">
        <v>7</v>
      </c>
      <c r="D11" s="2" t="s">
        <v>26</v>
      </c>
      <c r="E11" s="3">
        <v>4</v>
      </c>
      <c r="F11" s="12" t="s">
        <v>112</v>
      </c>
      <c r="G11" s="3">
        <f>73+42.11</f>
        <v>115.11</v>
      </c>
      <c r="H11" s="3">
        <v>100</v>
      </c>
      <c r="I11" s="3">
        <f t="shared" si="0"/>
        <v>1.1511</v>
      </c>
      <c r="J11" s="5">
        <f t="shared" si="1"/>
        <v>4.6044</v>
      </c>
      <c r="K11" s="3"/>
      <c r="L11" s="5">
        <f t="shared" si="2"/>
        <v>25</v>
      </c>
    </row>
    <row r="12" spans="1:12" ht="97.2" customHeight="1" x14ac:dyDescent="0.25">
      <c r="A12" s="7">
        <v>1</v>
      </c>
      <c r="B12" s="1" t="s">
        <v>27</v>
      </c>
      <c r="C12" s="2" t="s">
        <v>108</v>
      </c>
      <c r="D12" s="2" t="s">
        <v>28</v>
      </c>
      <c r="E12" s="3">
        <v>1</v>
      </c>
      <c r="F12" s="12" t="s">
        <v>112</v>
      </c>
      <c r="G12" s="3">
        <f>331+109.17</f>
        <v>440.17</v>
      </c>
      <c r="H12" s="3">
        <v>10</v>
      </c>
      <c r="I12" s="3">
        <f t="shared" si="0"/>
        <v>44.017000000000003</v>
      </c>
      <c r="J12" s="5">
        <f t="shared" si="1"/>
        <v>44.017000000000003</v>
      </c>
      <c r="K12" s="3"/>
      <c r="L12" s="5">
        <f t="shared" si="2"/>
        <v>10</v>
      </c>
    </row>
    <row r="13" spans="1:12" x14ac:dyDescent="0.25">
      <c r="A13" s="7"/>
      <c r="B13" s="1" t="s">
        <v>29</v>
      </c>
      <c r="C13" s="2" t="s">
        <v>30</v>
      </c>
      <c r="D13" s="2" t="s">
        <v>31</v>
      </c>
      <c r="E13" s="3">
        <v>1</v>
      </c>
      <c r="F13" s="12" t="s">
        <v>112</v>
      </c>
      <c r="G13" s="3">
        <f>161+22.98</f>
        <v>183.98</v>
      </c>
      <c r="H13" s="3">
        <v>10</v>
      </c>
      <c r="I13" s="3">
        <f t="shared" si="0"/>
        <v>18.398</v>
      </c>
      <c r="J13" s="5">
        <f t="shared" si="1"/>
        <v>18.398</v>
      </c>
      <c r="K13" s="3"/>
      <c r="L13" s="5">
        <f t="shared" si="2"/>
        <v>10</v>
      </c>
    </row>
    <row r="14" spans="1:12" ht="67.8" customHeight="1" x14ac:dyDescent="0.25">
      <c r="A14" s="7">
        <v>1</v>
      </c>
      <c r="B14" s="1" t="s">
        <v>32</v>
      </c>
      <c r="C14" s="2" t="s">
        <v>33</v>
      </c>
      <c r="D14" s="2" t="s">
        <v>34</v>
      </c>
      <c r="E14" s="3">
        <v>1</v>
      </c>
      <c r="F14" s="12" t="s">
        <v>112</v>
      </c>
      <c r="G14" s="3">
        <f>964+170.61</f>
        <v>1134.6100000000001</v>
      </c>
      <c r="H14" s="3">
        <v>10</v>
      </c>
      <c r="I14" s="3">
        <f t="shared" si="0"/>
        <v>113.46100000000001</v>
      </c>
      <c r="J14" s="5">
        <f t="shared" si="1"/>
        <v>113.46100000000001</v>
      </c>
      <c r="K14" s="3"/>
      <c r="L14" s="5">
        <f t="shared" si="2"/>
        <v>10</v>
      </c>
    </row>
    <row r="15" spans="1:12" x14ac:dyDescent="0.25">
      <c r="A15" s="7"/>
      <c r="B15" s="1" t="s">
        <v>35</v>
      </c>
      <c r="C15" s="2" t="s">
        <v>36</v>
      </c>
      <c r="D15" s="2" t="s">
        <v>37</v>
      </c>
      <c r="E15" s="3">
        <v>1</v>
      </c>
      <c r="F15" s="12" t="s">
        <v>112</v>
      </c>
      <c r="G15" s="3">
        <f>101+46.92</f>
        <v>147.92000000000002</v>
      </c>
      <c r="H15" s="3">
        <v>10</v>
      </c>
      <c r="I15" s="3">
        <f t="shared" si="0"/>
        <v>14.792000000000002</v>
      </c>
      <c r="J15" s="5">
        <f t="shared" si="1"/>
        <v>14.792000000000002</v>
      </c>
      <c r="K15" s="3"/>
      <c r="L15" s="5">
        <f t="shared" si="2"/>
        <v>10</v>
      </c>
    </row>
    <row r="16" spans="1:12" x14ac:dyDescent="0.25">
      <c r="A16" s="7"/>
      <c r="B16" s="1" t="s">
        <v>38</v>
      </c>
      <c r="C16" s="2" t="s">
        <v>39</v>
      </c>
      <c r="D16" s="2" t="s">
        <v>40</v>
      </c>
      <c r="E16" s="3">
        <v>1</v>
      </c>
      <c r="F16" s="12" t="s">
        <v>112</v>
      </c>
      <c r="G16" s="3">
        <f>50+89.06</f>
        <v>139.06</v>
      </c>
      <c r="H16" s="3">
        <v>10</v>
      </c>
      <c r="I16" s="3">
        <f t="shared" si="0"/>
        <v>13.906000000000001</v>
      </c>
      <c r="J16" s="5">
        <f t="shared" si="1"/>
        <v>13.906000000000001</v>
      </c>
      <c r="K16" s="3"/>
      <c r="L16" s="5">
        <f t="shared" si="2"/>
        <v>10</v>
      </c>
    </row>
    <row r="17" spans="1:12" ht="26.4" x14ac:dyDescent="0.25">
      <c r="A17" s="7">
        <v>1</v>
      </c>
      <c r="B17" s="1" t="s">
        <v>114</v>
      </c>
      <c r="C17" s="2" t="s">
        <v>41</v>
      </c>
      <c r="D17" s="2" t="s">
        <v>42</v>
      </c>
      <c r="E17" s="3">
        <v>1</v>
      </c>
      <c r="F17" s="12" t="s">
        <v>112</v>
      </c>
      <c r="G17" s="3">
        <f>42+65.33</f>
        <v>107.33</v>
      </c>
      <c r="H17" s="3">
        <v>1</v>
      </c>
      <c r="I17" s="3">
        <f t="shared" si="0"/>
        <v>107.33</v>
      </c>
      <c r="J17" s="5">
        <f t="shared" si="1"/>
        <v>107.33</v>
      </c>
      <c r="K17" s="3"/>
      <c r="L17" s="5">
        <f t="shared" si="2"/>
        <v>1</v>
      </c>
    </row>
    <row r="18" spans="1:12" ht="28.8" customHeight="1" x14ac:dyDescent="0.25">
      <c r="A18" s="7">
        <v>1</v>
      </c>
      <c r="B18" s="1" t="s">
        <v>43</v>
      </c>
      <c r="C18" s="2" t="s">
        <v>44</v>
      </c>
      <c r="D18" s="2" t="s">
        <v>45</v>
      </c>
      <c r="E18" s="3">
        <v>4</v>
      </c>
      <c r="F18" s="12" t="s">
        <v>112</v>
      </c>
      <c r="G18" s="3">
        <f>1939+303.15</f>
        <v>2242.15</v>
      </c>
      <c r="H18" s="3">
        <v>10</v>
      </c>
      <c r="I18" s="3">
        <f t="shared" si="0"/>
        <v>224.215</v>
      </c>
      <c r="J18" s="5">
        <f t="shared" si="1"/>
        <v>896.86</v>
      </c>
      <c r="K18" s="3"/>
      <c r="L18" s="5">
        <f t="shared" si="2"/>
        <v>2.5</v>
      </c>
    </row>
    <row r="19" spans="1:12" x14ac:dyDescent="0.25">
      <c r="A19" s="7"/>
      <c r="B19" s="1" t="s">
        <v>109</v>
      </c>
      <c r="C19" s="2" t="s">
        <v>46</v>
      </c>
      <c r="D19" s="2" t="s">
        <v>47</v>
      </c>
      <c r="E19" s="3">
        <v>1</v>
      </c>
      <c r="F19" s="12" t="s">
        <v>112</v>
      </c>
      <c r="G19" s="3">
        <f>83+99.6</f>
        <v>182.6</v>
      </c>
      <c r="H19" s="3">
        <v>20</v>
      </c>
      <c r="I19" s="3">
        <f t="shared" si="0"/>
        <v>9.129999999999999</v>
      </c>
      <c r="J19" s="5">
        <f t="shared" si="1"/>
        <v>9.129999999999999</v>
      </c>
      <c r="K19" s="3"/>
      <c r="L19" s="5">
        <f t="shared" si="2"/>
        <v>20</v>
      </c>
    </row>
    <row r="20" spans="1:12" x14ac:dyDescent="0.25">
      <c r="A20" s="7"/>
      <c r="B20" s="1" t="s">
        <v>48</v>
      </c>
      <c r="C20" s="2" t="s">
        <v>49</v>
      </c>
      <c r="D20" s="2" t="s">
        <v>50</v>
      </c>
      <c r="E20" s="3">
        <v>1</v>
      </c>
      <c r="F20" s="12" t="s">
        <v>112</v>
      </c>
      <c r="G20" s="3">
        <f>172+57.46</f>
        <v>229.46</v>
      </c>
      <c r="H20" s="3">
        <v>10</v>
      </c>
      <c r="I20" s="3">
        <f t="shared" si="0"/>
        <v>22.946000000000002</v>
      </c>
      <c r="J20" s="5">
        <f t="shared" si="1"/>
        <v>22.946000000000002</v>
      </c>
      <c r="K20" s="3"/>
      <c r="L20" s="5">
        <f t="shared" si="2"/>
        <v>10</v>
      </c>
    </row>
    <row r="21" spans="1:12" x14ac:dyDescent="0.25">
      <c r="A21" s="7"/>
      <c r="B21" s="1" t="s">
        <v>51</v>
      </c>
      <c r="C21" s="2" t="s">
        <v>52</v>
      </c>
      <c r="D21" s="2" t="s">
        <v>53</v>
      </c>
      <c r="E21" s="3">
        <v>1</v>
      </c>
      <c r="F21" s="12" t="s">
        <v>112</v>
      </c>
      <c r="G21" s="3">
        <f>63+70.87</f>
        <v>133.87</v>
      </c>
      <c r="H21" s="3">
        <v>10</v>
      </c>
      <c r="I21" s="3">
        <f t="shared" si="0"/>
        <v>13.387</v>
      </c>
      <c r="J21" s="5">
        <f t="shared" si="1"/>
        <v>13.387</v>
      </c>
      <c r="K21" s="3"/>
      <c r="L21" s="5">
        <f t="shared" si="2"/>
        <v>10</v>
      </c>
    </row>
    <row r="22" spans="1:12" ht="39.6" x14ac:dyDescent="0.25">
      <c r="A22" s="7"/>
      <c r="B22" s="1" t="s">
        <v>54</v>
      </c>
      <c r="C22" s="2" t="s">
        <v>55</v>
      </c>
      <c r="D22" s="2" t="s">
        <v>56</v>
      </c>
      <c r="E22" s="3">
        <v>1</v>
      </c>
      <c r="F22" s="12" t="s">
        <v>112</v>
      </c>
      <c r="G22" s="3">
        <v>65</v>
      </c>
      <c r="H22" s="3">
        <v>100</v>
      </c>
      <c r="I22" s="3">
        <f t="shared" si="0"/>
        <v>0.65</v>
      </c>
      <c r="J22" s="5">
        <f t="shared" si="1"/>
        <v>0.65</v>
      </c>
      <c r="K22" s="3"/>
      <c r="L22" s="5">
        <f t="shared" si="2"/>
        <v>100</v>
      </c>
    </row>
    <row r="23" spans="1:12" ht="52.8" x14ac:dyDescent="0.25">
      <c r="A23" s="7"/>
      <c r="B23" s="1" t="s">
        <v>54</v>
      </c>
      <c r="C23" s="2" t="s">
        <v>57</v>
      </c>
      <c r="D23" s="2" t="s">
        <v>110</v>
      </c>
      <c r="E23" s="3">
        <v>5</v>
      </c>
      <c r="F23" s="12" t="s">
        <v>112</v>
      </c>
      <c r="G23" s="3">
        <v>56</v>
      </c>
      <c r="H23" s="3">
        <v>100</v>
      </c>
      <c r="I23" s="3">
        <f t="shared" si="0"/>
        <v>0.56000000000000005</v>
      </c>
      <c r="J23" s="5">
        <f t="shared" si="1"/>
        <v>2.8000000000000003</v>
      </c>
      <c r="K23" s="3"/>
      <c r="L23" s="5">
        <f t="shared" si="2"/>
        <v>20</v>
      </c>
    </row>
    <row r="24" spans="1:12" x14ac:dyDescent="0.25">
      <c r="A24" s="7"/>
      <c r="B24" s="1" t="s">
        <v>58</v>
      </c>
      <c r="C24" s="2" t="s">
        <v>129</v>
      </c>
      <c r="D24" s="2" t="s">
        <v>59</v>
      </c>
      <c r="E24" s="3">
        <v>1</v>
      </c>
      <c r="F24" s="12" t="s">
        <v>112</v>
      </c>
      <c r="G24" s="3">
        <v>88</v>
      </c>
      <c r="H24" s="3">
        <v>20</v>
      </c>
      <c r="I24" s="3">
        <f t="shared" si="0"/>
        <v>4.4000000000000004</v>
      </c>
      <c r="J24" s="5">
        <f t="shared" si="1"/>
        <v>4.4000000000000004</v>
      </c>
      <c r="K24" s="3"/>
      <c r="L24" s="5">
        <f t="shared" si="2"/>
        <v>20</v>
      </c>
    </row>
    <row r="25" spans="1:12" x14ac:dyDescent="0.25">
      <c r="A25" s="7" t="s">
        <v>1</v>
      </c>
      <c r="B25" s="1" t="s">
        <v>60</v>
      </c>
      <c r="C25" s="2" t="s">
        <v>61</v>
      </c>
      <c r="D25" s="2" t="s">
        <v>62</v>
      </c>
      <c r="E25" s="3">
        <v>2</v>
      </c>
      <c r="F25" s="12" t="s">
        <v>112</v>
      </c>
      <c r="G25" s="3">
        <v>41</v>
      </c>
      <c r="H25" s="3">
        <v>100</v>
      </c>
      <c r="I25" s="3">
        <f t="shared" si="0"/>
        <v>0.41</v>
      </c>
      <c r="J25" s="5">
        <f t="shared" si="1"/>
        <v>0.82</v>
      </c>
      <c r="K25" s="3"/>
      <c r="L25" s="5">
        <f t="shared" si="2"/>
        <v>50</v>
      </c>
    </row>
    <row r="26" spans="1:12" x14ac:dyDescent="0.25">
      <c r="A26" s="7" t="s">
        <v>1</v>
      </c>
      <c r="B26" s="1" t="s">
        <v>63</v>
      </c>
      <c r="C26" s="2" t="s">
        <v>61</v>
      </c>
      <c r="D26" s="2" t="s">
        <v>64</v>
      </c>
      <c r="E26" s="3">
        <v>3</v>
      </c>
      <c r="F26" s="12" t="s">
        <v>112</v>
      </c>
      <c r="G26" s="3">
        <v>41</v>
      </c>
      <c r="H26" s="3">
        <v>100</v>
      </c>
      <c r="I26" s="3">
        <f t="shared" si="0"/>
        <v>0.41</v>
      </c>
      <c r="J26" s="5">
        <f t="shared" si="1"/>
        <v>1.23</v>
      </c>
      <c r="K26" s="3"/>
      <c r="L26" s="5">
        <f t="shared" si="2"/>
        <v>33.333333333333336</v>
      </c>
    </row>
    <row r="27" spans="1:12" ht="39.6" x14ac:dyDescent="0.25">
      <c r="A27" s="7" t="s">
        <v>1</v>
      </c>
      <c r="B27" s="1" t="s">
        <v>65</v>
      </c>
      <c r="C27" s="2" t="s">
        <v>61</v>
      </c>
      <c r="D27" s="2" t="s">
        <v>66</v>
      </c>
      <c r="E27" s="3">
        <v>8</v>
      </c>
      <c r="F27" s="12" t="s">
        <v>112</v>
      </c>
      <c r="G27" s="3">
        <v>41</v>
      </c>
      <c r="H27" s="3">
        <v>100</v>
      </c>
      <c r="I27" s="3">
        <f t="shared" si="0"/>
        <v>0.41</v>
      </c>
      <c r="J27" s="5">
        <f t="shared" si="1"/>
        <v>3.28</v>
      </c>
      <c r="K27" s="3"/>
      <c r="L27" s="5">
        <f t="shared" si="2"/>
        <v>12.5</v>
      </c>
    </row>
    <row r="28" spans="1:12" x14ac:dyDescent="0.25">
      <c r="A28" s="7"/>
      <c r="B28" s="1" t="s">
        <v>67</v>
      </c>
      <c r="C28" s="2" t="s">
        <v>61</v>
      </c>
      <c r="D28" s="2" t="s">
        <v>68</v>
      </c>
      <c r="E28" s="3">
        <v>1</v>
      </c>
      <c r="F28" s="12" t="s">
        <v>112</v>
      </c>
      <c r="G28" s="3">
        <v>41</v>
      </c>
      <c r="H28" s="3">
        <v>100</v>
      </c>
      <c r="I28" s="3">
        <f t="shared" si="0"/>
        <v>0.41</v>
      </c>
      <c r="J28" s="5">
        <f t="shared" si="1"/>
        <v>0.41</v>
      </c>
      <c r="K28" s="3"/>
      <c r="L28" s="5">
        <f t="shared" si="2"/>
        <v>100</v>
      </c>
    </row>
    <row r="29" spans="1:12" x14ac:dyDescent="0.25">
      <c r="A29" s="7"/>
      <c r="B29" s="1" t="s">
        <v>69</v>
      </c>
      <c r="C29" s="2" t="s">
        <v>61</v>
      </c>
      <c r="D29" s="2" t="s">
        <v>70</v>
      </c>
      <c r="E29" s="3">
        <v>1</v>
      </c>
      <c r="F29" s="12" t="s">
        <v>112</v>
      </c>
      <c r="G29" s="3">
        <v>41</v>
      </c>
      <c r="H29" s="3">
        <v>100</v>
      </c>
      <c r="I29" s="3">
        <f t="shared" si="0"/>
        <v>0.41</v>
      </c>
      <c r="J29" s="5">
        <f t="shared" si="1"/>
        <v>0.41</v>
      </c>
      <c r="K29" s="3"/>
      <c r="L29" s="5">
        <f t="shared" si="2"/>
        <v>100</v>
      </c>
    </row>
    <row r="30" spans="1:12" x14ac:dyDescent="0.25">
      <c r="A30" s="7"/>
      <c r="B30" s="1" t="s">
        <v>128</v>
      </c>
      <c r="C30" s="2" t="s">
        <v>61</v>
      </c>
      <c r="D30" s="2" t="s">
        <v>71</v>
      </c>
      <c r="E30" s="3">
        <v>1</v>
      </c>
      <c r="F30" s="12" t="s">
        <v>112</v>
      </c>
      <c r="G30" s="3">
        <v>41</v>
      </c>
      <c r="H30" s="3">
        <v>100</v>
      </c>
      <c r="I30" s="3">
        <f t="shared" si="0"/>
        <v>0.41</v>
      </c>
      <c r="J30" s="5">
        <f t="shared" si="1"/>
        <v>0.41</v>
      </c>
      <c r="K30" s="3"/>
      <c r="L30" s="5">
        <f t="shared" si="2"/>
        <v>100</v>
      </c>
    </row>
    <row r="31" spans="1:12" x14ac:dyDescent="0.25">
      <c r="A31" s="7"/>
      <c r="B31" s="1" t="s">
        <v>72</v>
      </c>
      <c r="C31" s="2" t="s">
        <v>73</v>
      </c>
      <c r="D31" s="2" t="s">
        <v>74</v>
      </c>
      <c r="E31" s="3">
        <v>1</v>
      </c>
      <c r="F31" s="12" t="s">
        <v>112</v>
      </c>
      <c r="G31" s="3">
        <v>117</v>
      </c>
      <c r="H31" s="3">
        <v>20</v>
      </c>
      <c r="I31" s="3">
        <f t="shared" si="0"/>
        <v>5.85</v>
      </c>
      <c r="J31" s="5">
        <f t="shared" si="1"/>
        <v>5.85</v>
      </c>
      <c r="K31" s="3"/>
      <c r="L31" s="5">
        <f t="shared" si="2"/>
        <v>20</v>
      </c>
    </row>
    <row r="32" spans="1:12" x14ac:dyDescent="0.25">
      <c r="A32" s="7" t="s">
        <v>1</v>
      </c>
      <c r="B32" s="1" t="s">
        <v>113</v>
      </c>
      <c r="C32" s="2" t="s">
        <v>73</v>
      </c>
      <c r="D32" s="2" t="s">
        <v>75</v>
      </c>
      <c r="E32" s="3">
        <v>2</v>
      </c>
      <c r="F32" s="12" t="s">
        <v>112</v>
      </c>
      <c r="G32" s="3">
        <f>249+133.11</f>
        <v>382.11</v>
      </c>
      <c r="H32" s="3">
        <v>50</v>
      </c>
      <c r="I32" s="3">
        <f t="shared" si="0"/>
        <v>7.6421999999999999</v>
      </c>
      <c r="J32" s="5">
        <f t="shared" si="1"/>
        <v>15.2844</v>
      </c>
      <c r="K32" s="3"/>
      <c r="L32" s="5">
        <f t="shared" si="2"/>
        <v>25</v>
      </c>
    </row>
    <row r="33" spans="1:12" ht="26.4" x14ac:dyDescent="0.25">
      <c r="A33" s="7" t="s">
        <v>1</v>
      </c>
      <c r="B33" s="1" t="s">
        <v>76</v>
      </c>
      <c r="C33" s="2" t="s">
        <v>73</v>
      </c>
      <c r="D33" s="2" t="s">
        <v>125</v>
      </c>
      <c r="E33" s="3">
        <v>4</v>
      </c>
      <c r="F33" s="12" t="s">
        <v>112</v>
      </c>
      <c r="G33" s="3">
        <v>127</v>
      </c>
      <c r="H33" s="3">
        <v>50</v>
      </c>
      <c r="I33" s="3">
        <f t="shared" si="0"/>
        <v>2.54</v>
      </c>
      <c r="J33" s="5">
        <f t="shared" si="1"/>
        <v>10.16</v>
      </c>
      <c r="K33" s="3"/>
      <c r="L33" s="5">
        <f t="shared" si="2"/>
        <v>12.5</v>
      </c>
    </row>
    <row r="34" spans="1:12" x14ac:dyDescent="0.25">
      <c r="A34" s="7"/>
      <c r="B34" s="1" t="s">
        <v>77</v>
      </c>
      <c r="C34" s="33" t="s">
        <v>121</v>
      </c>
      <c r="D34" s="2" t="s">
        <v>78</v>
      </c>
      <c r="E34" s="3">
        <v>1</v>
      </c>
      <c r="F34" s="12" t="s">
        <v>112</v>
      </c>
      <c r="G34" s="3">
        <f>186+144.6</f>
        <v>330.6</v>
      </c>
      <c r="H34" s="3">
        <v>20</v>
      </c>
      <c r="I34" s="3">
        <f>G34/H34</f>
        <v>16.53</v>
      </c>
      <c r="J34" s="5">
        <f>I34*E34</f>
        <v>16.53</v>
      </c>
      <c r="K34" s="3"/>
      <c r="L34" s="5">
        <f t="shared" si="2"/>
        <v>20</v>
      </c>
    </row>
    <row r="35" spans="1:12" x14ac:dyDescent="0.25">
      <c r="A35" s="7" t="s">
        <v>1</v>
      </c>
      <c r="B35" s="17" t="s">
        <v>79</v>
      </c>
      <c r="C35" s="33" t="s">
        <v>120</v>
      </c>
      <c r="D35" s="2" t="s">
        <v>80</v>
      </c>
      <c r="E35" s="3">
        <v>2</v>
      </c>
      <c r="F35" s="12" t="s">
        <v>118</v>
      </c>
      <c r="G35" s="3">
        <v>500</v>
      </c>
      <c r="H35" s="3">
        <v>100</v>
      </c>
      <c r="I35" s="3">
        <f>G35/H35</f>
        <v>5</v>
      </c>
      <c r="J35" s="5">
        <f>I35*E35</f>
        <v>10</v>
      </c>
      <c r="K35" s="3"/>
      <c r="L35" s="5">
        <f t="shared" si="2"/>
        <v>50</v>
      </c>
    </row>
    <row r="36" spans="1:12" ht="26.4" x14ac:dyDescent="0.25">
      <c r="A36" s="7" t="s">
        <v>1</v>
      </c>
      <c r="B36" s="1" t="s">
        <v>81</v>
      </c>
      <c r="C36" s="2" t="s">
        <v>82</v>
      </c>
      <c r="D36" s="2" t="s">
        <v>83</v>
      </c>
      <c r="E36" s="3">
        <v>3</v>
      </c>
      <c r="F36" s="12" t="s">
        <v>112</v>
      </c>
      <c r="G36" s="3">
        <v>83</v>
      </c>
      <c r="H36" s="3">
        <v>100</v>
      </c>
      <c r="I36" s="3">
        <f>G36/H36</f>
        <v>0.83</v>
      </c>
      <c r="J36" s="5">
        <f>I36*E36</f>
        <v>2.4899999999999998</v>
      </c>
      <c r="K36" s="3"/>
      <c r="L36" s="5">
        <f t="shared" si="2"/>
        <v>33.333333333333336</v>
      </c>
    </row>
    <row r="37" spans="1:12" ht="26.4" x14ac:dyDescent="0.25">
      <c r="A37" s="7"/>
      <c r="B37" s="1" t="s">
        <v>84</v>
      </c>
      <c r="C37" s="2" t="s">
        <v>85</v>
      </c>
      <c r="D37" s="2" t="s">
        <v>86</v>
      </c>
      <c r="E37" s="3">
        <v>1</v>
      </c>
      <c r="F37" s="12" t="s">
        <v>112</v>
      </c>
      <c r="G37" s="3">
        <f>207+127.37</f>
        <v>334.37</v>
      </c>
      <c r="H37" s="3">
        <v>10</v>
      </c>
      <c r="I37" s="3">
        <f>G37/H37</f>
        <v>33.436999999999998</v>
      </c>
      <c r="J37" s="5">
        <f>I37*E37</f>
        <v>33.436999999999998</v>
      </c>
      <c r="K37" s="3"/>
      <c r="L37" s="5">
        <f t="shared" si="2"/>
        <v>10</v>
      </c>
    </row>
    <row r="38" spans="1:12" ht="13.8" thickBot="1" x14ac:dyDescent="0.3">
      <c r="A38" s="18"/>
      <c r="B38" s="19" t="s">
        <v>87</v>
      </c>
      <c r="C38" s="20" t="s">
        <v>88</v>
      </c>
      <c r="D38" s="20" t="s">
        <v>89</v>
      </c>
      <c r="E38" s="13">
        <v>1</v>
      </c>
      <c r="F38" s="21" t="s">
        <v>112</v>
      </c>
      <c r="G38" s="13">
        <f>114+102.99</f>
        <v>216.99</v>
      </c>
      <c r="H38" s="13">
        <v>20</v>
      </c>
      <c r="I38" s="13">
        <f>G38/H38</f>
        <v>10.849500000000001</v>
      </c>
      <c r="J38" s="5">
        <f>I38*E38</f>
        <v>10.849500000000001</v>
      </c>
      <c r="K38" s="13"/>
      <c r="L38" s="5">
        <f t="shared" si="2"/>
        <v>20</v>
      </c>
    </row>
    <row r="39" spans="1:12" s="15" customFormat="1" x14ac:dyDescent="0.25">
      <c r="A39" s="22"/>
      <c r="B39" s="23" t="s">
        <v>90</v>
      </c>
      <c r="C39" s="24" t="s">
        <v>91</v>
      </c>
      <c r="D39" s="24" t="s">
        <v>92</v>
      </c>
      <c r="E39" s="25">
        <v>1</v>
      </c>
      <c r="F39" s="26" t="s">
        <v>118</v>
      </c>
      <c r="G39" s="25">
        <v>130</v>
      </c>
      <c r="H39" s="25">
        <v>1</v>
      </c>
      <c r="I39" s="25">
        <f>G39/H39</f>
        <v>130</v>
      </c>
      <c r="J39" s="5">
        <f>I39*E39</f>
        <v>130</v>
      </c>
      <c r="K39" s="25"/>
      <c r="L39" s="5">
        <f t="shared" si="2"/>
        <v>1</v>
      </c>
    </row>
    <row r="40" spans="1:12" s="15" customFormat="1" x14ac:dyDescent="0.25">
      <c r="A40" s="27"/>
      <c r="B40" s="16" t="s">
        <v>115</v>
      </c>
      <c r="C40" s="28"/>
      <c r="D40" s="28"/>
      <c r="E40" s="28"/>
      <c r="F40" s="28"/>
      <c r="G40" s="28"/>
      <c r="H40" s="28"/>
      <c r="I40" s="14"/>
      <c r="J40" s="5">
        <f>I40*E40</f>
        <v>0</v>
      </c>
      <c r="K40" s="28"/>
      <c r="L40" s="5" t="e">
        <f t="shared" si="2"/>
        <v>#DIV/0!</v>
      </c>
    </row>
    <row r="41" spans="1:12" s="15" customFormat="1" ht="13.8" thickBot="1" x14ac:dyDescent="0.3">
      <c r="A41" s="29"/>
      <c r="B41" s="30" t="s">
        <v>116</v>
      </c>
      <c r="C41" s="30" t="s">
        <v>117</v>
      </c>
      <c r="D41" s="30" t="s">
        <v>92</v>
      </c>
      <c r="E41" s="30">
        <v>1</v>
      </c>
      <c r="F41" s="31" t="s">
        <v>112</v>
      </c>
      <c r="G41" s="30">
        <f>68+51.71</f>
        <v>119.71000000000001</v>
      </c>
      <c r="H41" s="30">
        <v>10</v>
      </c>
      <c r="I41" s="32">
        <f t="shared" ref="I41" si="3">G41/H41</f>
        <v>11.971</v>
      </c>
      <c r="J41" s="5">
        <f>I41*E41</f>
        <v>11.971</v>
      </c>
      <c r="K41" s="30"/>
      <c r="L41" s="5">
        <f t="shared" si="2"/>
        <v>10</v>
      </c>
    </row>
    <row r="42" spans="1:12" ht="52.8" x14ac:dyDescent="0.25">
      <c r="A42" s="7" t="s">
        <v>1</v>
      </c>
      <c r="B42" s="1" t="s">
        <v>93</v>
      </c>
      <c r="C42" s="2" t="s">
        <v>94</v>
      </c>
      <c r="D42" s="2" t="s">
        <v>95</v>
      </c>
      <c r="E42" s="3">
        <v>8</v>
      </c>
      <c r="F42" s="12" t="s">
        <v>112</v>
      </c>
      <c r="G42" s="3">
        <f>154+20.79</f>
        <v>174.79</v>
      </c>
      <c r="H42" s="3">
        <v>10</v>
      </c>
      <c r="I42" s="3">
        <f>G42/H42</f>
        <v>17.478999999999999</v>
      </c>
      <c r="J42" s="5">
        <f>I42*E42</f>
        <v>139.83199999999999</v>
      </c>
      <c r="K42" s="3"/>
      <c r="L42" s="5">
        <f t="shared" si="2"/>
        <v>1.25</v>
      </c>
    </row>
    <row r="43" spans="1:12" ht="26.4" x14ac:dyDescent="0.25">
      <c r="A43" s="7" t="s">
        <v>1</v>
      </c>
      <c r="B43" s="17" t="s">
        <v>96</v>
      </c>
      <c r="C43" s="33" t="s">
        <v>119</v>
      </c>
      <c r="D43" s="2" t="s">
        <v>97</v>
      </c>
      <c r="E43" s="3">
        <v>2</v>
      </c>
      <c r="F43" s="12" t="s">
        <v>112</v>
      </c>
      <c r="G43" s="3">
        <f>124+211.37</f>
        <v>335.37</v>
      </c>
      <c r="H43" s="3">
        <v>20</v>
      </c>
      <c r="I43" s="3">
        <f t="shared" ref="I43:I45" si="4">G43/H43</f>
        <v>16.7685</v>
      </c>
      <c r="J43" s="5">
        <f>I43*E43</f>
        <v>33.536999999999999</v>
      </c>
      <c r="K43" s="3"/>
      <c r="L43" s="5">
        <f t="shared" si="2"/>
        <v>10</v>
      </c>
    </row>
    <row r="44" spans="1:12" ht="26.4" x14ac:dyDescent="0.25">
      <c r="A44" s="7"/>
      <c r="B44" s="17" t="s">
        <v>98</v>
      </c>
      <c r="C44" s="2" t="s">
        <v>99</v>
      </c>
      <c r="D44" s="2" t="s">
        <v>111</v>
      </c>
      <c r="E44" s="3">
        <v>2</v>
      </c>
      <c r="F44" s="12" t="s">
        <v>112</v>
      </c>
      <c r="G44" s="3">
        <f>213+312.6</f>
        <v>525.6</v>
      </c>
      <c r="H44" s="3">
        <v>10</v>
      </c>
      <c r="I44" s="3">
        <f t="shared" si="4"/>
        <v>52.56</v>
      </c>
      <c r="J44" s="5">
        <f>I44*E44</f>
        <v>105.12</v>
      </c>
      <c r="K44" s="3"/>
      <c r="L44" s="5">
        <f t="shared" si="2"/>
        <v>5</v>
      </c>
    </row>
    <row r="45" spans="1:12" ht="26.4" x14ac:dyDescent="0.25">
      <c r="A45" s="7" t="s">
        <v>1</v>
      </c>
      <c r="B45" s="17" t="s">
        <v>100</v>
      </c>
      <c r="C45" s="2" t="s">
        <v>101</v>
      </c>
      <c r="D45" s="2" t="s">
        <v>102</v>
      </c>
      <c r="E45" s="3">
        <v>3</v>
      </c>
      <c r="F45" s="12" t="s">
        <v>112</v>
      </c>
      <c r="G45" s="3">
        <f>292+157</f>
        <v>449</v>
      </c>
      <c r="H45" s="3">
        <v>10</v>
      </c>
      <c r="I45" s="3">
        <f t="shared" si="4"/>
        <v>44.9</v>
      </c>
      <c r="J45" s="5">
        <f>I45*E45</f>
        <v>134.69999999999999</v>
      </c>
      <c r="K45" s="3"/>
      <c r="L45" s="5">
        <f t="shared" si="2"/>
        <v>3.3333333333333335</v>
      </c>
    </row>
    <row r="47" spans="1:12" x14ac:dyDescent="0.25">
      <c r="F47" s="5"/>
    </row>
    <row r="53" spans="6:9" ht="26.4" x14ac:dyDescent="0.25">
      <c r="F53" s="35" t="s">
        <v>122</v>
      </c>
      <c r="G53">
        <f>SUM(G2:G45)</f>
        <v>10571.870000000003</v>
      </c>
      <c r="H53" s="34" t="s">
        <v>123</v>
      </c>
      <c r="I53">
        <f>SUM(J40:J45,J22:J38,J2:J21)</f>
        <v>1935.1303000000003</v>
      </c>
    </row>
  </sheetData>
  <conditionalFormatting sqref="A1:A39 A47:A1048576 A42:A45">
    <cfRule type="cellIs" dxfId="2" priority="2" operator="equal">
      <formula>1</formula>
    </cfRule>
  </conditionalFormatting>
  <conditionalFormatting sqref="L2:L45">
    <cfRule type="cellIs" dxfId="0" priority="1" operator="between">
      <formula>0</formula>
      <formula>1.5</formula>
    </cfRule>
  </conditionalFormatting>
  <hyperlinks>
    <hyperlink ref="F42" r:id="rId1" xr:uid="{6A8D4F05-75E2-4755-8EFA-40BCF3E80440}"/>
    <hyperlink ref="F32" r:id="rId2" xr:uid="{525AFAB4-953E-4822-B657-BE9CBFCF991C}"/>
    <hyperlink ref="F18" r:id="rId3" xr:uid="{8EF7263C-5268-48ED-ABFE-44059C02131D}"/>
    <hyperlink ref="F17" r:id="rId4" xr:uid="{970A5D34-B83F-4733-888A-E9348A150062}"/>
    <hyperlink ref="F16" r:id="rId5" xr:uid="{5F7FA3EB-1CB5-4A68-840E-C5E9129E7312}"/>
    <hyperlink ref="F15" r:id="rId6" xr:uid="{6F363B8F-990D-4F95-80F7-E82D3A06B156}"/>
    <hyperlink ref="F14" r:id="rId7" xr:uid="{C635B0BB-3F8F-4623-90E8-A2E3B42AED4C}"/>
    <hyperlink ref="F13" r:id="rId8" xr:uid="{F6AE1DC5-6DEE-4108-8881-12A57DE4BEA6}"/>
    <hyperlink ref="F12" r:id="rId9" xr:uid="{F0BDD8B6-6DA4-40D8-A5AD-B3D829DC1276}"/>
    <hyperlink ref="F20" r:id="rId10" xr:uid="{60219ECC-3311-40F7-ABD6-2256EAF0B460}"/>
    <hyperlink ref="F21" r:id="rId11" xr:uid="{B454BA5B-4DB4-4CD8-AA0D-8BC134B08D68}"/>
    <hyperlink ref="F22" r:id="rId12" xr:uid="{3F70061A-A92F-409F-8734-37F20E4710DD}"/>
    <hyperlink ref="F23" r:id="rId13" xr:uid="{E133A6ED-7CE1-48EB-99A0-BD0073E2D977}"/>
    <hyperlink ref="F36" r:id="rId14" xr:uid="{03419C88-5C2D-4858-BA0D-DBF9CD86A635}"/>
    <hyperlink ref="F37" r:id="rId15" xr:uid="{44B456DE-FCC5-48E6-A72C-10BB9E643F1B}"/>
    <hyperlink ref="F38" r:id="rId16" xr:uid="{5E591ADA-A85C-47BE-9E7F-829DA7266131}"/>
    <hyperlink ref="F39" r:id="rId17" xr:uid="{5E83188B-3769-4228-AB84-A304E3BFBB70}"/>
    <hyperlink ref="F41" r:id="rId18" xr:uid="{C6E14E2C-8B77-42F5-AA53-FDC56D9AABC2}"/>
    <hyperlink ref="F43" r:id="rId19" xr:uid="{CBF3593B-07FD-4A39-88C3-7CE5B14DB584}"/>
    <hyperlink ref="F44" r:id="rId20" xr:uid="{C26E1D82-A081-4BA4-A0DA-4963908F980C}"/>
    <hyperlink ref="F45" r:id="rId21" xr:uid="{3300471C-CFF2-47A1-891E-E2828FDD5BA9}"/>
    <hyperlink ref="F35" r:id="rId22" xr:uid="{1880BB73-BE0F-47E4-A837-7AEEA703B133}"/>
    <hyperlink ref="F34" r:id="rId23" xr:uid="{9DE6EC84-A69C-488B-AEAC-CF7A1D14406B}"/>
    <hyperlink ref="F33" r:id="rId24" xr:uid="{EB219793-C659-4926-8940-54C90169D9AC}"/>
    <hyperlink ref="F31" r:id="rId25" xr:uid="{8AA0267A-1DAD-4695-B7C4-606BC7D875F6}"/>
    <hyperlink ref="F30" r:id="rId26" xr:uid="{01D367F6-40C3-42DD-B238-A270A96B30C2}"/>
    <hyperlink ref="F29" r:id="rId27" xr:uid="{3E41896B-917F-4B36-8637-0EFFC14E0ACC}"/>
    <hyperlink ref="F28" r:id="rId28" xr:uid="{020B506D-5D36-41AD-88AB-7D7A513D38A2}"/>
    <hyperlink ref="F27" r:id="rId29" xr:uid="{3DF84074-7DF6-4285-BFDF-9633E60C951C}"/>
    <hyperlink ref="F26" r:id="rId30" xr:uid="{0846EA50-285C-4A31-982D-6C54AAEACC8C}"/>
    <hyperlink ref="F25" r:id="rId31" xr:uid="{E8DCCF1B-26E2-426A-BA50-00C226813F97}"/>
    <hyperlink ref="F24" r:id="rId32" xr:uid="{B2769C69-61C4-4F4C-BE0A-DD55DF00E281}"/>
    <hyperlink ref="F19" r:id="rId33" xr:uid="{36845F23-97D2-414E-A9A8-27546DF50CEB}"/>
    <hyperlink ref="F6" r:id="rId34" xr:uid="{249F3A8C-FF98-4457-BFCA-8FA1BE9BC180}"/>
    <hyperlink ref="F3" r:id="rId35" xr:uid="{FD2E3C0C-7688-4BDF-81EF-8333C0A64922}"/>
    <hyperlink ref="F2" r:id="rId36" xr:uid="{7D9AABD2-AD45-40CA-A308-F2C213B3D88A}"/>
    <hyperlink ref="F4" r:id="rId37" xr:uid="{E07F498F-ABC8-4A40-AEF2-267C9F9420AB}"/>
    <hyperlink ref="F5" r:id="rId38" xr:uid="{EE90A15C-77EF-40E4-80B9-2A690EE9EFCA}"/>
    <hyperlink ref="F7" r:id="rId39" xr:uid="{09938B23-5DE5-4612-88A1-4AE06B6BEE9C}"/>
    <hyperlink ref="F8" r:id="rId40" display="Ссылка на Алиэкспресс" xr:uid="{44B74FDF-6F4C-469A-9F83-05E74C542EB0}"/>
    <hyperlink ref="F9" r:id="rId41" xr:uid="{955F3F77-B2CD-4AF4-802C-13A6CE0CD389}"/>
    <hyperlink ref="F10" r:id="rId42" xr:uid="{05904F45-2C33-4CBD-BD85-20B19241C906}"/>
    <hyperlink ref="F11" r:id="rId43" xr:uid="{DE99553C-B4F0-40DB-9506-679229AF8977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ColWidth="8.88671875" defaultRowHeight="13.2" x14ac:dyDescent="0.25"/>
  <sheetData>
    <row r="1" spans="1:2" x14ac:dyDescent="0.25">
      <c r="A1" t="s">
        <v>126</v>
      </c>
      <c r="B1">
        <f>5.1</f>
        <v>5.0999999999999996</v>
      </c>
    </row>
    <row r="2" spans="1:2" x14ac:dyDescent="0.25">
      <c r="A2" t="s">
        <v>127</v>
      </c>
      <c r="B2">
        <f>1.64*B1</f>
        <v>8.363999999999999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OvcharkaBoard</vt:lpstr>
      <vt:lpstr>Делитель</vt:lpstr>
      <vt:lpstr>Sheet3</vt:lpstr>
      <vt:lpstr>OvcharkaBoard!Print_Titles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khrip</dc:creator>
  <cp:lastModifiedBy>Владимир Хрипкин</cp:lastModifiedBy>
  <dcterms:modified xsi:type="dcterms:W3CDTF">2024-04-01T06:30:52Z</dcterms:modified>
</cp:coreProperties>
</file>