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<sst xmlns="http://schemas.openxmlformats.org/spreadsheetml/2006/main" count="210" uniqueCount="65">
  <si>
    <t>Backpropogation: 2-&gt;1 MLP (2 inputs, 1 output)</t>
  </si>
  <si>
    <t>Backpropagation: 2-&gt;1 MLP (2 inputs, 1 output)</t>
  </si>
  <si>
    <t>Learning rate</t>
  </si>
  <si>
    <t>Feed-Forward</t>
  </si>
  <si>
    <t>Backpropagation</t>
  </si>
  <si>
    <t>New Values</t>
  </si>
  <si>
    <t>Neuron #1</t>
  </si>
  <si>
    <t>#2</t>
  </si>
  <si>
    <t>Input (2)</t>
  </si>
  <si>
    <t>Output (1)</t>
  </si>
  <si>
    <t>weights</t>
  </si>
  <si>
    <t>dW</t>
  </si>
  <si>
    <t>bias</t>
  </si>
  <si>
    <t>dB</t>
  </si>
  <si>
    <t>value</t>
  </si>
  <si>
    <t>Expected</t>
  </si>
  <si>
    <t>Residual</t>
  </si>
  <si>
    <t>dL/dy</t>
  </si>
  <si>
    <t>MSE loss</t>
  </si>
  <si>
    <t>[Exercise] 1. Copy new values until the loss function converges</t>
  </si>
  <si>
    <t>2. Play around with learning rate</t>
  </si>
  <si>
    <t xml:space="preserve">Backpropagation: 1-&gt;2-&gt;1 MLP (1 input, 2 hidden + ReLU, 1 output + Sigmoid ) </t>
  </si>
  <si>
    <t xml:space="preserve">Backpropgation: 1-&gt;2-&gt;1 MLP (1 input, 2 hidden + ReLU, 1 output + Sigmoid ) </t>
  </si>
  <si>
    <t xml:space="preserve">2. Play around with learning rate </t>
  </si>
  <si>
    <t>Input (1)</t>
  </si>
  <si>
    <t>Hidden (2)</t>
  </si>
  <si>
    <t>dW_h</t>
  </si>
  <si>
    <t>biases</t>
  </si>
  <si>
    <t>dB_h</t>
  </si>
  <si>
    <t>RELU</t>
  </si>
  <si>
    <t>dReLU</t>
  </si>
  <si>
    <t>dW_o</t>
  </si>
  <si>
    <t>Bias</t>
  </si>
  <si>
    <t>dB_o</t>
  </si>
  <si>
    <t>δ_out</t>
  </si>
  <si>
    <t xml:space="preserve">Sigmid </t>
  </si>
  <si>
    <t xml:space="preserve">Sigmoid </t>
  </si>
  <si>
    <t>dL/dŷ</t>
  </si>
  <si>
    <t>Expect</t>
  </si>
  <si>
    <t>Residual loss</t>
  </si>
  <si>
    <t>Cross-Entropy: 1-&gt;10 MLP (1 input, 10 output neurons)</t>
  </si>
  <si>
    <t>Hidden (1)</t>
  </si>
  <si>
    <t>weight</t>
  </si>
  <si>
    <t>neuron value</t>
  </si>
  <si>
    <t>Logits (10)</t>
  </si>
  <si>
    <t>#0</t>
  </si>
  <si>
    <t>#1</t>
  </si>
  <si>
    <t>#3</t>
  </si>
  <si>
    <t>#4</t>
  </si>
  <si>
    <t>#5</t>
  </si>
  <si>
    <t>#6</t>
  </si>
  <si>
    <t>#7</t>
  </si>
  <si>
    <t>#8</t>
  </si>
  <si>
    <t>#9</t>
  </si>
  <si>
    <t>logit_i</t>
  </si>
  <si>
    <t>target</t>
  </si>
  <si>
    <t>target class</t>
  </si>
  <si>
    <t>predicted</t>
  </si>
  <si>
    <t>CE loss</t>
  </si>
  <si>
    <t>d_logit/d_nv</t>
  </si>
  <si>
    <t>δ × d_logit</t>
  </si>
  <si>
    <t>dL/d(nv)</t>
  </si>
  <si>
    <t xml:space="preserve">New Values </t>
  </si>
  <si>
    <t>3. Try different input values and target classes</t>
  </si>
  <si>
    <t>4. Watch how the single neuron value shifts toward the target digit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</si>
</sst>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7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/>
    <font>
      <sz val="11.0"/>
      <color rgb="FFB7B7B7"/>
      <name val="Arial"/>
    </font>
    <font>
      <b/>
      <sz val="12.0"/>
      <color theme="1"/>
      <name val="Arial"/>
    </font>
    <font>
      <sz val="10.0"/>
      <color theme="1"/>
      <name val="Arial"/>
    </font>
    <font>
      <color rgb="FFB7B7B7"/>
      <name val="Arial"/>
    </font>
    <font>
      <sz val="10.0"/>
      <color rgb="FFB7B7B7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rgb="FFB7B7B7"/>
      <name val="Arial"/>
      <scheme val="minor"/>
    </font>
    <font>
      <color rgb="FFEFEFEF"/>
      <name val="Arial"/>
    </font>
    <font>
      <b/>
      <color theme="1"/>
      <name val="Arial"/>
    </font>
    <font>
      <b/>
      <sz val="14.0"/>
      <color theme="1"/>
      <name val="Arial"/>
    </font>
    <font>
      <sz val="11.0"/>
      <color rgb="FFB7B7B7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readingOrder="0" vertical="bottom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4" fillId="0" fontId="3" numFmtId="2" xfId="0" applyAlignment="1" applyBorder="1" applyFont="1" applyNumberFormat="1">
      <alignment horizontal="right" vertical="bottom"/>
    </xf>
    <xf borderId="0" fillId="0" fontId="6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5" fillId="3" fontId="7" numFmtId="2" xfId="0" applyAlignment="1" applyBorder="1" applyFill="1" applyFont="1" applyNumberFormat="1">
      <alignment horizontal="right" readingOrder="0" vertical="bottom"/>
    </xf>
    <xf borderId="0" fillId="0" fontId="9" numFmtId="0" xfId="0" applyAlignment="1" applyFont="1">
      <alignment vertical="bottom"/>
    </xf>
    <xf borderId="5" fillId="0" fontId="7" numFmtId="2" xfId="0" applyAlignment="1" applyBorder="1" applyFont="1" applyNumberFormat="1">
      <alignment horizontal="right" vertical="bottom"/>
    </xf>
    <xf borderId="6" fillId="0" fontId="7" numFmtId="2" xfId="0" applyAlignment="1" applyBorder="1" applyFont="1" applyNumberFormat="1">
      <alignment horizontal="right" vertical="bottom"/>
    </xf>
    <xf borderId="7" fillId="0" fontId="7" numFmtId="2" xfId="0" applyAlignment="1" applyBorder="1" applyFont="1" applyNumberFormat="1">
      <alignment horizontal="right" vertical="bottom"/>
    </xf>
    <xf borderId="4" fillId="0" fontId="7" numFmtId="2" xfId="0" applyAlignment="1" applyBorder="1" applyFont="1" applyNumberFormat="1">
      <alignment horizontal="right" vertical="bottom"/>
    </xf>
    <xf borderId="0" fillId="0" fontId="10" numFmtId="2" xfId="0" applyAlignment="1" applyFont="1" applyNumberFormat="1">
      <alignment horizontal="right" vertical="bottom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right"/>
    </xf>
    <xf borderId="0" fillId="2" fontId="2" numFmtId="0" xfId="0" applyAlignment="1" applyFill="1" applyFont="1">
      <alignment readingOrder="0"/>
    </xf>
    <xf borderId="4" fillId="0" fontId="3" numFmtId="2" xfId="0" applyAlignment="1" applyBorder="1" applyFont="1" applyNumberFormat="1">
      <alignment horizontal="center" vertical="bottom"/>
    </xf>
    <xf borderId="0" fillId="0" fontId="3" numFmtId="2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horizontal="right" vertical="bottom"/>
    </xf>
    <xf borderId="0" fillId="0" fontId="3" numFmtId="2" xfId="0" applyAlignment="1" applyFont="1" applyNumberFormat="1">
      <alignment vertical="bottom"/>
    </xf>
    <xf borderId="0" fillId="3" fontId="3" numFmtId="2" xfId="0" applyAlignment="1" applyFill="1" applyFont="1" applyNumberFormat="1">
      <alignment horizontal="right" vertical="bottom"/>
    </xf>
    <xf borderId="8" fillId="0" fontId="3" numFmtId="2" xfId="0" applyAlignment="1" applyBorder="1" applyFont="1" applyNumberFormat="1">
      <alignment horizontal="right" vertical="bottom"/>
    </xf>
    <xf borderId="9" fillId="0" fontId="3" numFmtId="2" xfId="0" applyAlignment="1" applyBorder="1" applyFont="1" applyNumberFormat="1">
      <alignment horizontal="right" vertical="bottom"/>
    </xf>
    <xf borderId="10" fillId="0" fontId="3" numFmtId="2" xfId="0" applyAlignment="1" applyBorder="1" applyFont="1" applyNumberFormat="1">
      <alignment horizontal="right" vertical="bottom"/>
    </xf>
    <xf borderId="11" fillId="0" fontId="3" numFmtId="2" xfId="0" applyAlignment="1" applyBorder="1" applyFont="1" applyNumberFormat="1">
      <alignment horizontal="right" vertical="bottom"/>
    </xf>
    <xf borderId="0" fillId="4" fontId="8" numFmtId="0" xfId="0" applyAlignment="1" applyFill="1" applyFont="1">
      <alignment horizontal="right" readingOrder="0" vertical="bottom"/>
    </xf>
    <xf borderId="6" fillId="0" fontId="3" numFmtId="2" xfId="0" applyAlignment="1" applyBorder="1" applyFont="1" applyNumberFormat="1">
      <alignment horizontal="right" vertical="bottom"/>
    </xf>
    <xf borderId="7" fillId="0" fontId="3" numFmtId="2" xfId="0" applyAlignment="1" applyBorder="1" applyFont="1" applyNumberFormat="1">
      <alignment horizontal="right" vertical="bottom"/>
    </xf>
    <xf borderId="0" fillId="0" fontId="13" numFmtId="2" xfId="0" applyAlignment="1" applyFont="1" applyNumberFormat="1">
      <alignment horizontal="right" vertical="bottom"/>
    </xf>
    <xf borderId="0" fillId="0" fontId="14" numFmtId="2" xfId="0" applyAlignment="1" applyFont="1" applyNumberFormat="1">
      <alignment horizontal="right" vertical="bottom"/>
    </xf>
    <xf borderId="0" fillId="5" fontId="2" numFmtId="0" xfId="0" applyAlignment="1" applyFill="1" applyFont="1">
      <alignment readingOrder="0"/>
    </xf>
    <xf borderId="0" fillId="0" fontId="15" numFmtId="0" xfId="0" applyAlignment="1" applyFon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5" fillId="3" fontId="3" numFmtId="2" xfId="0" applyAlignment="1" applyBorder="1" applyFill="1" applyFont="1" applyNumberFormat="1">
      <alignment horizontal="center" vertical="bottom"/>
    </xf>
    <xf borderId="0" fillId="0" fontId="16" numFmtId="2" xfId="0" applyAlignment="1" applyFont="1" applyNumberForma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6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5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readingOrder="0" vertical="bottom"/>
    </xf>
    <xf borderId="0" fillId="0" fontId="16" numFmtId="0" xfId="0" applyAlignment="1" applyFont="1">
      <alignment horizontal="right" vertical="bottom"/>
    </xf>
    <xf borderId="12" fillId="0" fontId="14" numFmtId="2" xfId="0" applyAlignment="1" applyBorder="1" applyFont="1" applyNumberFormat="1">
      <alignment horizontal="center" vertical="bottom"/>
    </xf>
    <xf borderId="13" fillId="0" fontId="14" numFmtId="2" xfId="0" applyAlignment="1" applyBorder="1" applyFont="1" applyNumberForma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'w Answers'!$B$74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Answers'!$C$73:$L$73</c:f>
            </c:strRef>
          </c:cat>
          <c:val>
            <c:numRef>
              <c:f>'w Answers'!$C$74:$L$74</c:f>
              <c:numCache/>
            </c:numRef>
          </c:val>
        </c:ser>
        <c:axId val="1053014885"/>
        <c:axId val="373283083"/>
      </c:barChart>
      <c:catAx>
        <c:axId val="1053014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Logits (10)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283083"/>
      </c:catAx>
      <c:valAx>
        <c:axId val="373283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logit_i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014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'wo Answers'!$B$74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'wo Answers'!$C$73:$L$73</c:f>
            </c:strRef>
          </c:cat>
          <c:val>
            <c:numRef>
              <c:f>'wo Answers'!$C$74:$L$74</c:f>
              <c:numCache/>
            </c:numRef>
          </c:val>
        </c:ser>
        <c:axId val="348792587"/>
        <c:axId val="402795202"/>
      </c:barChart>
      <c:catAx>
        <c:axId val="348792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Logits (10)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795202"/>
      </c:catAx>
      <c:valAx>
        <c:axId val="402795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logit_i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792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73</xdr:row>
      <xdr:rowOff>38100</xdr:rowOff>
    </xdr:from>
    <xdr:ext cx="5715000" cy="2609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180975</xdr:colOff>
      <xdr:row>35</xdr:row>
      <xdr:rowOff>9525</xdr:rowOff>
    </xdr:from>
    <xdr:ext cx="428625" cy="4457700"/>
    <xdr:grpSp>
      <xdr:nvGrpSpPr>
        <xdr:cNvPr id="2" name="Shape 2" title="Drawing"/>
        <xdr:cNvGrpSpPr/>
      </xdr:nvGrpSpPr>
      <xdr:grpSpPr>
        <a:xfrm>
          <a:off x="2269225" y="351425"/>
          <a:ext cx="40200" cy="3705000"/>
          <a:chOff x="2269225" y="351425"/>
          <a:chExt cx="40200" cy="3705000"/>
        </a:xfrm>
      </xdr:grpSpPr>
      <xdr:cxnSp>
        <xdr:nvCxnSpPr>
          <xdr:cNvPr id="3" name="Shape 3"/>
          <xdr:cNvCxnSpPr/>
        </xdr:nvCxnSpPr>
        <xdr:spPr>
          <a:xfrm flipH="1">
            <a:off x="2269225" y="351425"/>
            <a:ext cx="40200" cy="3705000"/>
          </a:xfrm>
          <a:prstGeom prst="straightConnector1">
            <a:avLst/>
          </a:pr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323850</xdr:colOff>
      <xdr:row>35</xdr:row>
      <xdr:rowOff>95250</xdr:rowOff>
    </xdr:from>
    <xdr:ext cx="247650" cy="3924300"/>
    <xdr:grpSp>
      <xdr:nvGrpSpPr>
        <xdr:cNvPr id="2" name="Shape 2" title="Drawing"/>
        <xdr:cNvGrpSpPr/>
      </xdr:nvGrpSpPr>
      <xdr:grpSpPr>
        <a:xfrm>
          <a:off x="3976250" y="1325350"/>
          <a:ext cx="231000" cy="3906000"/>
          <a:chOff x="3976250" y="1325350"/>
          <a:chExt cx="231000" cy="3906000"/>
        </a:xfrm>
      </xdr:grpSpPr>
      <xdr:cxnSp>
        <xdr:nvCxnSpPr>
          <xdr:cNvPr id="4" name="Shape 4"/>
          <xdr:cNvCxnSpPr/>
        </xdr:nvCxnSpPr>
        <xdr:spPr>
          <a:xfrm flipH="1" rot="10800000">
            <a:off x="3976250" y="1325350"/>
            <a:ext cx="231000" cy="3906000"/>
          </a:xfrm>
          <a:prstGeom prst="straightConnector1">
            <a:avLst/>
          </a:prstGeom>
          <a:noFill/>
          <a:ln cap="flat" cmpd="sng" w="1143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342900</xdr:colOff>
      <xdr:row>4</xdr:row>
      <xdr:rowOff>133350</xdr:rowOff>
    </xdr:from>
    <xdr:ext cx="190500" cy="2952750"/>
    <xdr:grpSp>
      <xdr:nvGrpSpPr>
        <xdr:cNvPr id="2" name="Shape 2" title="Drawing"/>
        <xdr:cNvGrpSpPr/>
      </xdr:nvGrpSpPr>
      <xdr:grpSpPr>
        <a:xfrm>
          <a:off x="1335450" y="391600"/>
          <a:ext cx="170700" cy="2931900"/>
          <a:chOff x="1335450" y="391600"/>
          <a:chExt cx="170700" cy="2931900"/>
        </a:xfrm>
      </xdr:grpSpPr>
      <xdr:cxnSp>
        <xdr:nvCxnSpPr>
          <xdr:cNvPr id="5" name="Shape 5"/>
          <xdr:cNvCxnSpPr/>
        </xdr:nvCxnSpPr>
        <xdr:spPr>
          <a:xfrm flipH="1">
            <a:off x="1335450" y="391600"/>
            <a:ext cx="170700" cy="29319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352425</xdr:colOff>
      <xdr:row>4</xdr:row>
      <xdr:rowOff>190500</xdr:rowOff>
    </xdr:from>
    <xdr:ext cx="190500" cy="3009900"/>
    <xdr:grpSp>
      <xdr:nvGrpSpPr>
        <xdr:cNvPr id="2" name="Shape 2" title="Drawing"/>
        <xdr:cNvGrpSpPr/>
      </xdr:nvGrpSpPr>
      <xdr:grpSpPr>
        <a:xfrm>
          <a:off x="1526225" y="291150"/>
          <a:ext cx="130500" cy="3564600"/>
          <a:chOff x="1526225" y="291150"/>
          <a:chExt cx="130500" cy="3564600"/>
        </a:xfrm>
      </xdr:grpSpPr>
      <xdr:cxnSp>
        <xdr:nvCxnSpPr>
          <xdr:cNvPr id="6" name="Shape 6"/>
          <xdr:cNvCxnSpPr/>
        </xdr:nvCxnSpPr>
        <xdr:spPr>
          <a:xfrm flipH="1" rot="10800000">
            <a:off x="1526225" y="291150"/>
            <a:ext cx="130500" cy="35646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152400</xdr:colOff>
      <xdr:row>4</xdr:row>
      <xdr:rowOff>9525</xdr:rowOff>
    </xdr:from>
    <xdr:ext cx="4876800" cy="4114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133350</xdr:colOff>
      <xdr:row>61</xdr:row>
      <xdr:rowOff>152400</xdr:rowOff>
    </xdr:from>
    <xdr:ext cx="5619750" cy="22479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73</xdr:row>
      <xdr:rowOff>38100</xdr:rowOff>
    </xdr:from>
    <xdr:ext cx="5715000" cy="2609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180975</xdr:colOff>
      <xdr:row>35</xdr:row>
      <xdr:rowOff>9525</xdr:rowOff>
    </xdr:from>
    <xdr:ext cx="428625" cy="4457700"/>
    <xdr:grpSp>
      <xdr:nvGrpSpPr>
        <xdr:cNvPr id="2" name="Shape 2" title="Drawing"/>
        <xdr:cNvGrpSpPr/>
      </xdr:nvGrpSpPr>
      <xdr:grpSpPr>
        <a:xfrm>
          <a:off x="2269225" y="351425"/>
          <a:ext cx="40200" cy="3705000"/>
          <a:chOff x="2269225" y="351425"/>
          <a:chExt cx="40200" cy="3705000"/>
        </a:xfrm>
      </xdr:grpSpPr>
      <xdr:cxnSp>
        <xdr:nvCxnSpPr>
          <xdr:cNvPr id="3" name="Shape 3"/>
          <xdr:cNvCxnSpPr/>
        </xdr:nvCxnSpPr>
        <xdr:spPr>
          <a:xfrm flipH="1">
            <a:off x="2269225" y="351425"/>
            <a:ext cx="40200" cy="3705000"/>
          </a:xfrm>
          <a:prstGeom prst="straightConnector1">
            <a:avLst/>
          </a:pr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323850</xdr:colOff>
      <xdr:row>35</xdr:row>
      <xdr:rowOff>95250</xdr:rowOff>
    </xdr:from>
    <xdr:ext cx="247650" cy="3924300"/>
    <xdr:grpSp>
      <xdr:nvGrpSpPr>
        <xdr:cNvPr id="2" name="Shape 2" title="Drawing"/>
        <xdr:cNvGrpSpPr/>
      </xdr:nvGrpSpPr>
      <xdr:grpSpPr>
        <a:xfrm>
          <a:off x="3976250" y="1325350"/>
          <a:ext cx="231000" cy="3906000"/>
          <a:chOff x="3976250" y="1325350"/>
          <a:chExt cx="231000" cy="3906000"/>
        </a:xfrm>
      </xdr:grpSpPr>
      <xdr:cxnSp>
        <xdr:nvCxnSpPr>
          <xdr:cNvPr id="4" name="Shape 4"/>
          <xdr:cNvCxnSpPr/>
        </xdr:nvCxnSpPr>
        <xdr:spPr>
          <a:xfrm flipH="1" rot="10800000">
            <a:off x="3976250" y="1325350"/>
            <a:ext cx="231000" cy="3906000"/>
          </a:xfrm>
          <a:prstGeom prst="straightConnector1">
            <a:avLst/>
          </a:prstGeom>
          <a:noFill/>
          <a:ln cap="flat" cmpd="sng" w="1143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342900</xdr:colOff>
      <xdr:row>4</xdr:row>
      <xdr:rowOff>133350</xdr:rowOff>
    </xdr:from>
    <xdr:ext cx="190500" cy="2952750"/>
    <xdr:grpSp>
      <xdr:nvGrpSpPr>
        <xdr:cNvPr id="2" name="Shape 2" title="Drawing"/>
        <xdr:cNvGrpSpPr/>
      </xdr:nvGrpSpPr>
      <xdr:grpSpPr>
        <a:xfrm>
          <a:off x="1335450" y="391600"/>
          <a:ext cx="170700" cy="2931900"/>
          <a:chOff x="1335450" y="391600"/>
          <a:chExt cx="170700" cy="2931900"/>
        </a:xfrm>
      </xdr:grpSpPr>
      <xdr:cxnSp>
        <xdr:nvCxnSpPr>
          <xdr:cNvPr id="5" name="Shape 5"/>
          <xdr:cNvCxnSpPr/>
        </xdr:nvCxnSpPr>
        <xdr:spPr>
          <a:xfrm flipH="1">
            <a:off x="1335450" y="391600"/>
            <a:ext cx="170700" cy="29319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352425</xdr:colOff>
      <xdr:row>4</xdr:row>
      <xdr:rowOff>190500</xdr:rowOff>
    </xdr:from>
    <xdr:ext cx="190500" cy="3009900"/>
    <xdr:grpSp>
      <xdr:nvGrpSpPr>
        <xdr:cNvPr id="2" name="Shape 2" title="Drawing"/>
        <xdr:cNvGrpSpPr/>
      </xdr:nvGrpSpPr>
      <xdr:grpSpPr>
        <a:xfrm>
          <a:off x="1526225" y="291150"/>
          <a:ext cx="130500" cy="3564600"/>
          <a:chOff x="1526225" y="291150"/>
          <a:chExt cx="130500" cy="3564600"/>
        </a:xfrm>
      </xdr:grpSpPr>
      <xdr:cxnSp>
        <xdr:nvCxnSpPr>
          <xdr:cNvPr id="6" name="Shape 6"/>
          <xdr:cNvCxnSpPr/>
        </xdr:nvCxnSpPr>
        <xdr:spPr>
          <a:xfrm flipH="1" rot="10800000">
            <a:off x="1526225" y="291150"/>
            <a:ext cx="130500" cy="3564600"/>
          </a:xfrm>
          <a:prstGeom prst="straightConnector1">
            <a:avLst/>
          </a:prstGeom>
          <a:noFill/>
          <a:ln cap="flat" cmpd="sng" w="762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152400</xdr:colOff>
      <xdr:row>4</xdr:row>
      <xdr:rowOff>9525</xdr:rowOff>
    </xdr:from>
    <xdr:ext cx="4876800" cy="4114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133350</xdr:colOff>
      <xdr:row>61</xdr:row>
      <xdr:rowOff>152400</xdr:rowOff>
    </xdr:from>
    <xdr:ext cx="5619750" cy="22479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7" t="s">
        <v>2</v>
      </c>
      <c r="H4" s="8">
        <v>1.0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9" t="s">
        <v>3</v>
      </c>
      <c r="E6" s="6"/>
      <c r="F6" s="6"/>
      <c r="G6" s="9" t="s">
        <v>4</v>
      </c>
      <c r="J6" s="6"/>
      <c r="K6" s="6"/>
      <c r="L6" s="9" t="s">
        <v>5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Q7" s="10"/>
      <c r="R7" s="10"/>
      <c r="S7" s="10"/>
      <c r="T7" s="10"/>
      <c r="U7" s="10"/>
      <c r="V7" s="6"/>
      <c r="W7" s="6"/>
      <c r="X7" s="6"/>
      <c r="Y7" s="6"/>
      <c r="Z7" s="6"/>
    </row>
    <row r="8">
      <c r="A8" s="6"/>
      <c r="B8" s="11"/>
      <c r="C8" s="12" t="s">
        <v>6</v>
      </c>
      <c r="D8" s="13" t="s">
        <v>7</v>
      </c>
      <c r="E8" s="11"/>
      <c r="F8" s="11"/>
      <c r="G8" s="11"/>
      <c r="H8" s="12" t="s">
        <v>6</v>
      </c>
      <c r="I8" s="13" t="s">
        <v>7</v>
      </c>
      <c r="J8" s="11"/>
      <c r="K8" s="11"/>
      <c r="L8" s="12" t="s">
        <v>6</v>
      </c>
      <c r="M8" s="13" t="s">
        <v>7</v>
      </c>
      <c r="N8" s="11"/>
      <c r="O8" s="11"/>
      <c r="Q8" s="10"/>
      <c r="R8" s="10"/>
      <c r="S8" s="6"/>
      <c r="T8" s="6"/>
      <c r="U8" s="6"/>
      <c r="V8" s="6"/>
      <c r="W8" s="6"/>
      <c r="X8" s="6"/>
      <c r="Y8" s="6"/>
      <c r="Z8" s="6"/>
    </row>
    <row r="9">
      <c r="A9" s="6"/>
      <c r="B9" s="14" t="s">
        <v>8</v>
      </c>
      <c r="C9" s="15">
        <v>1.0</v>
      </c>
      <c r="D9" s="15">
        <v>0.5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/>
      <c r="Q9" s="10"/>
      <c r="R9" s="10"/>
      <c r="S9" s="10"/>
      <c r="T9" s="10"/>
      <c r="U9" s="6"/>
      <c r="V9" s="6"/>
      <c r="W9" s="6"/>
      <c r="X9" s="6"/>
      <c r="Y9" s="6"/>
      <c r="Z9" s="6"/>
    </row>
    <row r="10">
      <c r="A10" s="6"/>
      <c r="B10" s="16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4" t="s">
        <v>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4" t="s">
        <v>10</v>
      </c>
      <c r="C12" s="17">
        <v>1.5</v>
      </c>
      <c r="D12" s="17">
        <v>-0.8</v>
      </c>
      <c r="E12" s="11"/>
      <c r="F12" s="11"/>
      <c r="G12" s="18" t="s">
        <v>11</v>
      </c>
      <c r="H12" s="19">
        <f>$H$19*$C$9</f>
        <v>-1.8</v>
      </c>
      <c r="I12" s="19">
        <f>$H$19*$D$9</f>
        <v>-0.9</v>
      </c>
      <c r="J12" s="11"/>
      <c r="K12" s="11"/>
      <c r="L12" s="20">
        <f t="shared" ref="L12:M12" si="1">C12-H12*$H$4</f>
        <v>3.3</v>
      </c>
      <c r="M12" s="21">
        <f t="shared" si="1"/>
        <v>0.1</v>
      </c>
      <c r="N12" s="11"/>
      <c r="O12" s="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4" t="s">
        <v>12</v>
      </c>
      <c r="C13" s="17">
        <v>2.0</v>
      </c>
      <c r="D13" s="11"/>
      <c r="E13" s="11"/>
      <c r="F13" s="11"/>
      <c r="G13" s="18" t="s">
        <v>13</v>
      </c>
      <c r="H13" s="19">
        <f>$H$19</f>
        <v>-1.8</v>
      </c>
      <c r="I13" s="11"/>
      <c r="J13" s="11"/>
      <c r="K13" s="11"/>
      <c r="L13" s="22">
        <f>C13-H13*$H$4</f>
        <v>3.8</v>
      </c>
      <c r="M13" s="11"/>
      <c r="N13" s="11"/>
      <c r="O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4" t="s">
        <v>14</v>
      </c>
      <c r="C15" s="23">
        <f>C12*$C$9+D12*$D$9+C13</f>
        <v>3.1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4" t="s">
        <v>15</v>
      </c>
      <c r="C17" s="23">
        <v>4.0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4" t="s">
        <v>16</v>
      </c>
      <c r="C19" s="15">
        <f>C15-C17</f>
        <v>-0.9</v>
      </c>
      <c r="D19" s="11"/>
      <c r="E19" s="11"/>
      <c r="F19" s="11"/>
      <c r="G19" s="18" t="s">
        <v>17</v>
      </c>
      <c r="H19" s="15">
        <f>2*C19</f>
        <v>-1.8</v>
      </c>
      <c r="I19" s="11"/>
      <c r="J19" s="11"/>
      <c r="K19" s="11"/>
      <c r="L19" s="11"/>
      <c r="M19" s="11"/>
      <c r="N19" s="11"/>
      <c r="O19" s="1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14" t="s">
        <v>18</v>
      </c>
      <c r="C20" s="15">
        <f>C19^2</f>
        <v>0.81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0" t="s">
        <v>19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0" t="s">
        <v>20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6" t="s">
        <v>21</v>
      </c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9"/>
      <c r="C34" s="9"/>
      <c r="D34" s="9"/>
      <c r="E34" s="6"/>
      <c r="F34" s="6"/>
      <c r="G34" s="12" t="s">
        <v>2</v>
      </c>
      <c r="H34" s="27">
        <v>1.0</v>
      </c>
      <c r="I34" s="9"/>
      <c r="J34" s="6"/>
      <c r="K34" s="6"/>
      <c r="L34" s="6"/>
      <c r="M34" s="6"/>
      <c r="N34" s="6"/>
      <c r="O34" s="6"/>
      <c r="P34" s="6"/>
      <c r="Q34" s="28"/>
      <c r="R34" s="2"/>
      <c r="S34" s="2"/>
      <c r="T34" s="2"/>
      <c r="U34" s="2"/>
      <c r="V34" s="2"/>
      <c r="W34" s="2"/>
      <c r="X34" s="2"/>
      <c r="Y34" s="2"/>
      <c r="Z34" s="2"/>
    </row>
    <row r="35">
      <c r="B35" s="9"/>
      <c r="C35" s="9"/>
      <c r="D35" s="9"/>
      <c r="E35" s="6"/>
      <c r="F35" s="6"/>
      <c r="G35" s="9"/>
      <c r="H35" s="9"/>
      <c r="I35" s="9"/>
      <c r="J35" s="6"/>
      <c r="K35" s="6"/>
      <c r="L35" s="6"/>
      <c r="M35" s="6"/>
      <c r="N35" s="6"/>
      <c r="O35" s="6"/>
      <c r="P35" s="6"/>
      <c r="Q35" s="28"/>
      <c r="R35" s="2"/>
      <c r="S35" s="2"/>
      <c r="T35" s="2"/>
      <c r="U35" s="2"/>
      <c r="V35" s="2"/>
      <c r="W35" s="2"/>
      <c r="X35" s="2"/>
      <c r="Y35" s="2"/>
      <c r="Z35" s="2"/>
    </row>
    <row r="36">
      <c r="B36" s="9" t="s">
        <v>3</v>
      </c>
      <c r="E36" s="6"/>
      <c r="F36" s="6"/>
      <c r="G36" s="9" t="s">
        <v>4</v>
      </c>
      <c r="J36" s="6"/>
      <c r="K36" s="6"/>
      <c r="L36" s="9" t="s">
        <v>5</v>
      </c>
      <c r="O36" s="6"/>
      <c r="P36" s="6"/>
      <c r="Q36" s="28"/>
      <c r="R36" s="2"/>
      <c r="S36" s="2"/>
      <c r="T36" s="2"/>
      <c r="U36" s="2"/>
      <c r="V36" s="2"/>
      <c r="W36" s="2"/>
      <c r="X36" s="2"/>
      <c r="Y36" s="2"/>
      <c r="Z36" s="2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P37" s="29" t="s">
        <v>19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B38" s="6"/>
      <c r="C38" s="12" t="s">
        <v>6</v>
      </c>
      <c r="D38" s="13" t="s">
        <v>7</v>
      </c>
      <c r="E38" s="6"/>
      <c r="F38" s="6"/>
      <c r="G38" s="6"/>
      <c r="H38" s="12" t="s">
        <v>6</v>
      </c>
      <c r="I38" s="13" t="s">
        <v>7</v>
      </c>
      <c r="K38" s="6"/>
      <c r="L38" s="12" t="s">
        <v>6</v>
      </c>
      <c r="M38" s="13" t="s">
        <v>7</v>
      </c>
      <c r="N38" s="6"/>
      <c r="O38" s="6"/>
      <c r="P38" s="29" t="s">
        <v>23</v>
      </c>
      <c r="Q38" s="6"/>
      <c r="R38" s="2"/>
      <c r="S38" s="2"/>
      <c r="T38" s="2"/>
      <c r="U38" s="2"/>
      <c r="V38" s="2"/>
      <c r="W38" s="2"/>
      <c r="X38" s="2"/>
      <c r="Y38" s="2"/>
      <c r="Z38" s="2"/>
    </row>
    <row r="39">
      <c r="B39" s="30" t="s">
        <v>24</v>
      </c>
      <c r="C39" s="28">
        <v>0.5</v>
      </c>
      <c r="D39" s="31"/>
      <c r="F39" s="31"/>
      <c r="G39" s="31"/>
      <c r="H39" s="31"/>
      <c r="I39" s="31"/>
      <c r="K39" s="31"/>
      <c r="L39" s="31"/>
      <c r="M39" s="31"/>
      <c r="N39" s="31"/>
      <c r="O39" s="6"/>
      <c r="P39" s="6"/>
      <c r="Q39" s="6"/>
      <c r="R39" s="2"/>
      <c r="S39" s="2"/>
      <c r="T39" s="2"/>
      <c r="U39" s="2"/>
      <c r="V39" s="2"/>
      <c r="W39" s="2"/>
      <c r="X39" s="2"/>
      <c r="Y39" s="2"/>
      <c r="Z39" s="2"/>
    </row>
    <row r="40">
      <c r="B40" s="30"/>
      <c r="C40" s="31"/>
      <c r="D40" s="31"/>
      <c r="F40" s="31"/>
      <c r="G40" s="31"/>
      <c r="H40" s="31"/>
      <c r="I40" s="31"/>
      <c r="K40" s="31"/>
      <c r="L40" s="31"/>
      <c r="M40" s="31"/>
      <c r="N40" s="31"/>
      <c r="O40" s="6"/>
      <c r="P40" s="6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B41" s="30" t="s">
        <v>25</v>
      </c>
      <c r="C41" s="31"/>
      <c r="D41" s="31"/>
      <c r="F41" s="31"/>
      <c r="G41" s="31"/>
      <c r="H41" s="31"/>
      <c r="I41" s="31"/>
      <c r="K41" s="31"/>
      <c r="L41" s="31"/>
      <c r="M41" s="31"/>
      <c r="N41" s="31"/>
      <c r="O41" s="6"/>
      <c r="P41" s="6"/>
      <c r="Q41" s="6"/>
      <c r="R41" s="2"/>
      <c r="S41" s="2"/>
      <c r="T41" s="2"/>
      <c r="U41" s="2"/>
      <c r="V41" s="2"/>
      <c r="W41" s="2"/>
      <c r="X41" s="2"/>
      <c r="Y41" s="2"/>
      <c r="Z41" s="2"/>
    </row>
    <row r="42">
      <c r="B42" s="12" t="s">
        <v>10</v>
      </c>
      <c r="C42" s="32">
        <v>0.26519131037406685</v>
      </c>
      <c r="D42" s="32">
        <v>0.8477869655611002</v>
      </c>
      <c r="F42" s="31"/>
      <c r="G42" s="31" t="s">
        <v>26</v>
      </c>
      <c r="H42" s="28">
        <f>H47*C39</f>
        <v>0.03011624819</v>
      </c>
      <c r="I42" s="28">
        <f>I47*C39</f>
        <v>0.04517437228</v>
      </c>
      <c r="K42" s="31"/>
      <c r="L42" s="33">
        <f>C42-H42*H34</f>
        <v>0.2350750622</v>
      </c>
      <c r="M42" s="34">
        <f>D42-I42*H34</f>
        <v>0.8026125933</v>
      </c>
      <c r="N42" s="31"/>
      <c r="O42" s="28"/>
      <c r="P42" s="28"/>
      <c r="Q42" s="6"/>
      <c r="R42" s="2"/>
      <c r="S42" s="2"/>
      <c r="T42" s="2"/>
      <c r="U42" s="2"/>
      <c r="V42" s="2"/>
      <c r="W42" s="2"/>
      <c r="X42" s="2"/>
      <c r="Y42" s="2"/>
      <c r="Z42" s="2"/>
    </row>
    <row r="43">
      <c r="B43" s="12" t="s">
        <v>27</v>
      </c>
      <c r="C43" s="32">
        <v>0.9303826207481336</v>
      </c>
      <c r="D43" s="32">
        <v>0.8955739311222005</v>
      </c>
      <c r="F43" s="31"/>
      <c r="G43" s="31" t="s">
        <v>28</v>
      </c>
      <c r="H43" s="28">
        <f t="shared" ref="H43:I43" si="2">H47</f>
        <v>0.06023249638</v>
      </c>
      <c r="I43" s="28">
        <f t="shared" si="2"/>
        <v>0.09034874457</v>
      </c>
      <c r="K43" s="31"/>
      <c r="L43" s="35">
        <f>C43-H43*H34</f>
        <v>0.8701501244</v>
      </c>
      <c r="M43" s="36">
        <f>D43-I43*H34</f>
        <v>0.8052251866</v>
      </c>
      <c r="N43" s="31"/>
      <c r="O43" s="28"/>
      <c r="P43" s="28"/>
      <c r="Q43" s="6"/>
      <c r="R43" s="2"/>
      <c r="S43" s="2"/>
      <c r="T43" s="2"/>
      <c r="U43" s="2"/>
      <c r="V43" s="2"/>
      <c r="W43" s="2"/>
      <c r="X43" s="2"/>
      <c r="Y43" s="2"/>
      <c r="Z43" s="2"/>
    </row>
    <row r="44">
      <c r="B44" s="30"/>
      <c r="C44" s="31"/>
      <c r="D44" s="31"/>
      <c r="F44" s="31"/>
      <c r="G44" s="31"/>
      <c r="H44" s="31"/>
      <c r="I44" s="31"/>
      <c r="K44" s="31"/>
      <c r="L44" s="31"/>
      <c r="M44" s="31"/>
      <c r="N44" s="31"/>
      <c r="O44" s="6"/>
      <c r="P44" s="6"/>
      <c r="Q44" s="6"/>
      <c r="R44" s="2"/>
      <c r="S44" s="2"/>
      <c r="T44" s="2"/>
      <c r="U44" s="2"/>
      <c r="V44" s="2"/>
      <c r="W44" s="2"/>
      <c r="X44" s="2"/>
      <c r="Y44" s="2"/>
      <c r="Z44" s="2"/>
    </row>
    <row r="45">
      <c r="B45" s="12" t="s">
        <v>14</v>
      </c>
      <c r="C45" s="28">
        <f>C39*C42+C43</f>
        <v>1.062978276</v>
      </c>
      <c r="D45" s="28">
        <f>C39*D42+D43</f>
        <v>1.319467414</v>
      </c>
      <c r="F45" s="31"/>
      <c r="G45" s="31"/>
      <c r="H45" s="31"/>
      <c r="I45" s="31"/>
      <c r="K45" s="31"/>
      <c r="L45" s="31"/>
      <c r="M45" s="31"/>
      <c r="N45" s="31"/>
      <c r="O45" s="6"/>
      <c r="P45" s="6"/>
      <c r="Q45" s="6"/>
      <c r="R45" s="2"/>
      <c r="S45" s="2"/>
      <c r="T45" s="2"/>
      <c r="U45" s="2"/>
      <c r="V45" s="2"/>
      <c r="W45" s="2"/>
      <c r="X45" s="2"/>
      <c r="Y45" s="2"/>
      <c r="Z45" s="2"/>
    </row>
    <row r="46">
      <c r="B46" s="30"/>
      <c r="C46" s="31"/>
      <c r="D46" s="31"/>
      <c r="F46" s="31"/>
      <c r="G46" s="31"/>
      <c r="H46" s="31"/>
      <c r="I46" s="31"/>
      <c r="K46" s="31"/>
      <c r="L46" s="31"/>
      <c r="M46" s="31"/>
      <c r="N46" s="31"/>
      <c r="O46" s="6"/>
      <c r="P46" s="6"/>
      <c r="Q46" s="6"/>
      <c r="R46" s="2"/>
      <c r="S46" s="2"/>
      <c r="T46" s="2"/>
      <c r="U46" s="2"/>
      <c r="V46" s="2"/>
      <c r="W46" s="2"/>
      <c r="X46" s="2"/>
      <c r="Y46" s="2"/>
      <c r="Z46" s="2"/>
    </row>
    <row r="47">
      <c r="B47" s="30" t="s">
        <v>29</v>
      </c>
      <c r="C47" s="28">
        <f t="shared" ref="C47:D47" si="3">MAX(0, C45)</f>
        <v>1.062978276</v>
      </c>
      <c r="D47" s="28">
        <f t="shared" si="3"/>
        <v>1.319467414</v>
      </c>
      <c r="F47" s="31"/>
      <c r="G47" s="31" t="s">
        <v>30</v>
      </c>
      <c r="H47" s="28">
        <f>H53*C50*IF(C45&gt;0,1,0)</f>
        <v>0.06023249638</v>
      </c>
      <c r="I47" s="28">
        <f>H53*D50*IF(D45&gt;0,1,0)</f>
        <v>0.09034874457</v>
      </c>
      <c r="K47" s="31"/>
      <c r="L47" s="31"/>
      <c r="M47" s="31"/>
      <c r="N47" s="31"/>
      <c r="O47" s="6"/>
      <c r="P47" s="6"/>
      <c r="Q47" s="6"/>
      <c r="R47" s="2"/>
      <c r="S47" s="2"/>
      <c r="T47" s="2"/>
      <c r="U47" s="2"/>
      <c r="V47" s="2"/>
      <c r="W47" s="2"/>
      <c r="X47" s="2"/>
      <c r="Y47" s="2"/>
      <c r="Z47" s="2"/>
    </row>
    <row r="48">
      <c r="B48" s="30"/>
      <c r="C48" s="31"/>
      <c r="D48" s="31"/>
      <c r="F48" s="31"/>
      <c r="G48" s="31"/>
      <c r="H48" s="31"/>
      <c r="I48" s="31"/>
      <c r="K48" s="31"/>
      <c r="L48" s="31"/>
      <c r="M48" s="31"/>
      <c r="N48" s="31"/>
      <c r="O48" s="6"/>
      <c r="P48" s="6"/>
      <c r="Q48" s="6"/>
      <c r="R48" s="2"/>
      <c r="S48" s="2"/>
      <c r="T48" s="2"/>
      <c r="U48" s="2"/>
      <c r="V48" s="2"/>
      <c r="W48" s="2"/>
      <c r="X48" s="2"/>
      <c r="Y48" s="2"/>
      <c r="Z48" s="2"/>
    </row>
    <row r="49">
      <c r="B49" s="30" t="s">
        <v>9</v>
      </c>
      <c r="C49" s="31"/>
      <c r="D49" s="31"/>
      <c r="F49" s="31"/>
      <c r="G49" s="31"/>
      <c r="H49" s="31"/>
      <c r="I49" s="31"/>
      <c r="K49" s="31"/>
      <c r="L49" s="31"/>
      <c r="M49" s="31"/>
      <c r="N49" s="31"/>
      <c r="O49" s="6"/>
      <c r="P49" s="6"/>
      <c r="Q49" s="6"/>
      <c r="R49" s="2"/>
      <c r="S49" s="2"/>
      <c r="T49" s="2"/>
      <c r="U49" s="2"/>
      <c r="V49" s="2"/>
      <c r="W49" s="2"/>
      <c r="X49" s="2"/>
      <c r="Y49" s="2"/>
      <c r="Z49" s="2"/>
    </row>
    <row r="50">
      <c r="B50" s="37" t="s">
        <v>10</v>
      </c>
      <c r="C50" s="32">
        <v>0.5</v>
      </c>
      <c r="D50" s="32">
        <v>0.75</v>
      </c>
      <c r="F50" s="31"/>
      <c r="G50" s="31" t="s">
        <v>31</v>
      </c>
      <c r="H50" s="28">
        <f>H53*C47</f>
        <v>0.1280516703</v>
      </c>
      <c r="I50" s="28">
        <f>H53*D47</f>
        <v>0.1589496325</v>
      </c>
      <c r="K50" s="31"/>
      <c r="L50" s="38">
        <f>C50-H50*H34</f>
        <v>0.3719483297</v>
      </c>
      <c r="M50" s="39">
        <f>D50-I50*H34</f>
        <v>0.5910503675</v>
      </c>
      <c r="N50" s="31"/>
      <c r="O50" s="6"/>
      <c r="P50" s="6"/>
      <c r="Q50" s="6"/>
      <c r="R50" s="2"/>
      <c r="S50" s="2"/>
      <c r="T50" s="2"/>
      <c r="U50" s="2"/>
      <c r="V50" s="2"/>
      <c r="W50" s="2"/>
      <c r="X50" s="2"/>
      <c r="Y50" s="2"/>
      <c r="Z50" s="2"/>
    </row>
    <row r="51">
      <c r="B51" s="37" t="s">
        <v>32</v>
      </c>
      <c r="C51" s="32">
        <v>0.5</v>
      </c>
      <c r="D51" s="31"/>
      <c r="F51" s="31"/>
      <c r="G51" s="31" t="s">
        <v>33</v>
      </c>
      <c r="H51" s="28">
        <f>H53</f>
        <v>0.1204649928</v>
      </c>
      <c r="I51" s="31"/>
      <c r="K51" s="31"/>
      <c r="L51" s="8">
        <f>C51-H51*H34</f>
        <v>0.3795350072</v>
      </c>
      <c r="M51" s="31"/>
      <c r="N51" s="31"/>
      <c r="O51" s="6"/>
      <c r="P51" s="6"/>
      <c r="Q51" s="6"/>
      <c r="R51" s="2"/>
      <c r="S51" s="2"/>
      <c r="T51" s="2"/>
      <c r="U51" s="2"/>
      <c r="V51" s="2"/>
      <c r="W51" s="2"/>
      <c r="X51" s="2"/>
      <c r="Y51" s="2"/>
      <c r="Z51" s="2"/>
    </row>
    <row r="52">
      <c r="B52" s="30"/>
      <c r="C52" s="31"/>
      <c r="D52" s="31"/>
      <c r="F52" s="31"/>
      <c r="G52" s="31"/>
      <c r="H52" s="31"/>
      <c r="I52" s="31"/>
      <c r="K52" s="31"/>
      <c r="L52" s="31"/>
      <c r="M52" s="31"/>
      <c r="N52" s="31"/>
      <c r="O52" s="6"/>
      <c r="P52" s="6"/>
      <c r="Q52" s="6"/>
      <c r="R52" s="2"/>
      <c r="S52" s="2"/>
      <c r="T52" s="2"/>
      <c r="U52" s="2"/>
      <c r="V52" s="2"/>
      <c r="W52" s="2"/>
      <c r="X52" s="2"/>
      <c r="Y52" s="2"/>
      <c r="Z52" s="2"/>
    </row>
    <row r="53">
      <c r="B53" s="12" t="s">
        <v>14</v>
      </c>
      <c r="C53" s="28">
        <f>C47*C50+D50*D47+C51</f>
        <v>2.021089698</v>
      </c>
      <c r="D53" s="40">
        <f t="array" ref="D53">MMULT(C47:D47, TRANSPOSE(C50:D50)) + C51
</f>
        <v>2.021089698</v>
      </c>
      <c r="F53" s="31"/>
      <c r="G53" s="31" t="s">
        <v>34</v>
      </c>
      <c r="H53" s="28">
        <f>H54*C54*(1-C54)</f>
        <v>0.1204649928</v>
      </c>
      <c r="I53" s="31"/>
      <c r="K53" s="31"/>
      <c r="L53" s="31"/>
      <c r="M53" s="31"/>
      <c r="N53" s="31"/>
      <c r="O53" s="6"/>
      <c r="P53" s="6"/>
      <c r="Q53" s="6"/>
      <c r="R53" s="2"/>
      <c r="S53" s="2"/>
      <c r="T53" s="2"/>
      <c r="U53" s="2"/>
      <c r="V53" s="2"/>
      <c r="W53" s="2"/>
      <c r="X53" s="2"/>
      <c r="Y53" s="2"/>
      <c r="Z53" s="2"/>
    </row>
    <row r="54">
      <c r="B54" s="12" t="s">
        <v>36</v>
      </c>
      <c r="C54" s="41">
        <f>1/(1+EXP(-C53))</f>
        <v>0.8829936393</v>
      </c>
      <c r="D54" s="31"/>
      <c r="F54" s="31"/>
      <c r="G54" s="31" t="s">
        <v>37</v>
      </c>
      <c r="H54" s="28">
        <f>2*(C57)</f>
        <v>1.165987279</v>
      </c>
      <c r="I54" s="31"/>
      <c r="K54" s="31"/>
      <c r="L54" s="31"/>
      <c r="M54" s="31"/>
      <c r="N54" s="31"/>
      <c r="O54" s="6"/>
      <c r="P54" s="6"/>
      <c r="Q54" s="6"/>
      <c r="R54" s="2"/>
      <c r="S54" s="2"/>
      <c r="T54" s="2"/>
      <c r="U54" s="2"/>
      <c r="V54" s="2"/>
      <c r="W54" s="2"/>
      <c r="X54" s="2"/>
      <c r="Y54" s="2"/>
      <c r="Z54" s="2"/>
    </row>
    <row r="55">
      <c r="B55" s="30"/>
      <c r="C55" s="31"/>
      <c r="D55" s="31"/>
      <c r="F55" s="31"/>
      <c r="G55" s="31"/>
      <c r="H55" s="31"/>
      <c r="I55" s="31"/>
      <c r="J55" s="31"/>
      <c r="K55" s="31"/>
      <c r="L55" s="31"/>
      <c r="M55" s="31"/>
      <c r="N55" s="31"/>
      <c r="O55" s="6"/>
      <c r="P55" s="6"/>
      <c r="Q55" s="6"/>
      <c r="R55" s="2"/>
      <c r="S55" s="2"/>
      <c r="T55" s="2"/>
      <c r="U55" s="2"/>
      <c r="V55" s="2"/>
      <c r="W55" s="2"/>
      <c r="X55" s="2"/>
      <c r="Y55" s="2"/>
      <c r="Z55" s="2"/>
    </row>
    <row r="56">
      <c r="B56" s="30" t="s">
        <v>38</v>
      </c>
      <c r="C56" s="28">
        <v>0.3</v>
      </c>
      <c r="D56" s="31"/>
      <c r="F56" s="31"/>
      <c r="G56" s="31"/>
      <c r="H56" s="31"/>
      <c r="I56" s="31"/>
      <c r="J56" s="31"/>
      <c r="K56" s="31"/>
      <c r="L56" s="31"/>
      <c r="M56" s="31"/>
      <c r="N56" s="31"/>
      <c r="O56" s="6"/>
      <c r="P56" s="6"/>
      <c r="Q56" s="6"/>
      <c r="R56" s="2"/>
      <c r="S56" s="2"/>
      <c r="T56" s="2"/>
      <c r="U56" s="2"/>
      <c r="V56" s="2"/>
      <c r="W56" s="2"/>
      <c r="X56" s="2"/>
      <c r="Y56" s="2"/>
      <c r="Z56" s="2"/>
    </row>
    <row r="57">
      <c r="B57" s="30" t="s">
        <v>39</v>
      </c>
      <c r="C57" s="28">
        <f>(C54-C56)</f>
        <v>0.5829936393</v>
      </c>
      <c r="D57" s="31"/>
      <c r="F57" s="31"/>
      <c r="G57" s="31"/>
      <c r="H57" s="31"/>
      <c r="I57" s="31"/>
      <c r="J57" s="31"/>
      <c r="K57" s="31"/>
      <c r="L57" s="31"/>
      <c r="M57" s="31"/>
      <c r="N57" s="31"/>
      <c r="O57" s="6"/>
      <c r="P57" s="6"/>
      <c r="Q57" s="6"/>
      <c r="R57" s="2"/>
      <c r="S57" s="2"/>
      <c r="T57" s="2"/>
      <c r="U57" s="2"/>
      <c r="V57" s="2"/>
      <c r="W57" s="2"/>
      <c r="X57" s="2"/>
      <c r="Y57" s="2"/>
      <c r="Z57" s="2"/>
    </row>
    <row r="58">
      <c r="B58" s="6"/>
      <c r="C58" s="6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6"/>
      <c r="P58" s="6"/>
      <c r="Q58" s="6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2" t="s">
        <v>40</v>
      </c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43" t="s">
        <v>3</v>
      </c>
      <c r="M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6"/>
      <c r="C64" s="31"/>
      <c r="D64" s="6"/>
      <c r="E64" s="6"/>
      <c r="F64" s="6"/>
      <c r="G64" s="6"/>
      <c r="H64" s="6"/>
      <c r="I64" s="6"/>
      <c r="J64" s="6"/>
      <c r="K64" s="6"/>
      <c r="L64" s="6"/>
      <c r="M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30" t="s">
        <v>24</v>
      </c>
      <c r="C65" s="44">
        <v>9.0</v>
      </c>
      <c r="D65" s="31"/>
      <c r="E65" s="31"/>
      <c r="F65" s="31"/>
      <c r="G65" s="31"/>
      <c r="H65" s="31"/>
      <c r="I65" s="31"/>
      <c r="J65" s="31"/>
      <c r="K65" s="31"/>
      <c r="L65" s="31"/>
      <c r="M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6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30" t="s">
        <v>41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30" t="s">
        <v>42</v>
      </c>
      <c r="C68" s="45">
        <v>0.9</v>
      </c>
      <c r="D68" s="31"/>
      <c r="E68" s="31"/>
      <c r="F68" s="31"/>
      <c r="G68" s="31"/>
      <c r="H68" s="31"/>
      <c r="I68" s="31"/>
      <c r="J68" s="31"/>
      <c r="K68" s="31"/>
      <c r="L68" s="31"/>
      <c r="M68" s="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30" t="s">
        <v>12</v>
      </c>
      <c r="C69" s="45">
        <v>0.0</v>
      </c>
      <c r="D69" s="31"/>
      <c r="E69" s="31"/>
      <c r="F69" s="31"/>
      <c r="G69" s="31"/>
      <c r="H69" s="31"/>
      <c r="I69" s="31"/>
      <c r="J69" s="31"/>
      <c r="K69" s="31"/>
      <c r="L69" s="31"/>
      <c r="M69" s="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6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30" t="s">
        <v>43</v>
      </c>
      <c r="C71" s="44">
        <f>C68*C65+C69</f>
        <v>8.1</v>
      </c>
      <c r="D71" s="31"/>
      <c r="E71" s="31"/>
      <c r="F71" s="31"/>
      <c r="G71" s="31"/>
      <c r="H71" s="31"/>
      <c r="I71" s="31"/>
      <c r="J71" s="31"/>
      <c r="K71" s="31"/>
      <c r="L71" s="31"/>
      <c r="M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6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30" t="s">
        <v>44</v>
      </c>
      <c r="C73" s="46" t="s">
        <v>45</v>
      </c>
      <c r="D73" s="46" t="s">
        <v>46</v>
      </c>
      <c r="E73" s="46" t="s">
        <v>7</v>
      </c>
      <c r="F73" s="46" t="s">
        <v>47</v>
      </c>
      <c r="G73" s="46" t="s">
        <v>48</v>
      </c>
      <c r="H73" s="46" t="s">
        <v>49</v>
      </c>
      <c r="I73" s="46" t="s">
        <v>50</v>
      </c>
      <c r="J73" s="46" t="s">
        <v>51</v>
      </c>
      <c r="K73" s="46" t="s">
        <v>52</v>
      </c>
      <c r="L73" s="46" t="s">
        <v>53</v>
      </c>
      <c r="M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30" t="s">
        <v>54</v>
      </c>
      <c r="C74" s="44">
        <f>1-ABS($C$71-0)</f>
        <v>-7.1</v>
      </c>
      <c r="D74" s="44">
        <f>1-ABS($C$71-1)</f>
        <v>-6.1</v>
      </c>
      <c r="E74" s="44">
        <f>1-ABS($C$71-2)</f>
        <v>-5.1</v>
      </c>
      <c r="F74" s="44">
        <f>1-ABS($C$71-3)</f>
        <v>-4.1</v>
      </c>
      <c r="G74" s="44">
        <f>1-ABS($C$71-4)</f>
        <v>-3.1</v>
      </c>
      <c r="H74" s="44">
        <f>1-ABS($C$71-5)</f>
        <v>-2.1</v>
      </c>
      <c r="I74" s="44">
        <f>1-ABS($C$71-6)</f>
        <v>-1.1</v>
      </c>
      <c r="J74" s="44">
        <f>1-ABS($C$71-7)</f>
        <v>-0.1</v>
      </c>
      <c r="K74" s="44">
        <f>1-ABS($C$71-8)</f>
        <v>0.9</v>
      </c>
      <c r="L74" s="44">
        <f>1-ABS($C$71-9)</f>
        <v>0.1</v>
      </c>
      <c r="M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6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30" t="s">
        <v>55</v>
      </c>
      <c r="C76" s="44">
        <v>0.0</v>
      </c>
      <c r="D76" s="44">
        <v>0.0</v>
      </c>
      <c r="E76" s="44">
        <v>0.0</v>
      </c>
      <c r="F76" s="44">
        <v>0.0</v>
      </c>
      <c r="G76" s="44">
        <v>0.0</v>
      </c>
      <c r="H76" s="44">
        <v>0.0</v>
      </c>
      <c r="I76" s="44">
        <v>0.0</v>
      </c>
      <c r="J76" s="44">
        <v>0.0</v>
      </c>
      <c r="K76" s="44">
        <v>0.0</v>
      </c>
      <c r="L76" s="44">
        <v>1.0</v>
      </c>
      <c r="M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30" t="s">
        <v>56</v>
      </c>
      <c r="C77" s="44">
        <v>9.0</v>
      </c>
      <c r="D77" s="31"/>
      <c r="E77" s="31"/>
      <c r="F77" s="31"/>
      <c r="G77" s="31"/>
      <c r="H77" s="31"/>
      <c r="I77" s="31"/>
      <c r="J77" s="31"/>
      <c r="K77" s="31"/>
      <c r="L77" s="31"/>
      <c r="M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30" t="s">
        <v>57</v>
      </c>
      <c r="C78" s="44">
        <f>MATCH(MAX(C74:L74),C74:L74,0)-1</f>
        <v>8</v>
      </c>
      <c r="D78" s="31"/>
      <c r="E78" s="31"/>
      <c r="F78" s="31"/>
      <c r="G78" s="31"/>
      <c r="H78" s="31"/>
      <c r="I78" s="31"/>
      <c r="J78" s="31"/>
      <c r="K78" s="31"/>
      <c r="L78" s="31"/>
      <c r="M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6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47" t="s">
        <v>58</v>
      </c>
      <c r="C80" s="44">
        <f t="array" ref="C80">-INDEX(C74:L74,1,C77+1)+LN(EXP(C74)+EXP(D74)+EXP(E74)+EXP(F74)+EXP(G74)+EXP(H74)+EXP(I74)+EXP(J74)+EXP(K74)+EXP(L74))</f>
        <v>1.508582658</v>
      </c>
      <c r="D80" s="31"/>
      <c r="E80" s="31"/>
      <c r="F80" s="31"/>
      <c r="G80" s="31"/>
      <c r="H80" s="31"/>
      <c r="I80" s="31"/>
      <c r="J80" s="31"/>
      <c r="K80" s="31"/>
      <c r="L80" s="31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43" t="s">
        <v>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6"/>
      <c r="C85" s="48" t="s">
        <v>45</v>
      </c>
      <c r="D85" s="49" t="s">
        <v>46</v>
      </c>
      <c r="E85" s="49" t="s">
        <v>7</v>
      </c>
      <c r="F85" s="49" t="s">
        <v>47</v>
      </c>
      <c r="G85" s="49" t="s">
        <v>48</v>
      </c>
      <c r="H85" s="49" t="s">
        <v>49</v>
      </c>
      <c r="I85" s="49" t="s">
        <v>50</v>
      </c>
      <c r="J85" s="49" t="s">
        <v>51</v>
      </c>
      <c r="K85" s="49" t="s">
        <v>52</v>
      </c>
      <c r="L85" s="49" t="s">
        <v>53</v>
      </c>
      <c r="M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30" t="s">
        <v>34</v>
      </c>
      <c r="C86" s="44">
        <f>EXP(C74)/(EXP(C74)+EXP(D74)+EXP(E74)+EXP(F74)+EXP(G74)+EXP(H74)+EXP(I74)+EXP(J74)+EXP(K74)+EXP(L74))-C76</f>
        <v>0.0001651621799</v>
      </c>
      <c r="D86" s="44">
        <f>EXP(D74)/(EXP(C74)+EXP(D74)+EXP(E74)+EXP(F74)+EXP(G74)+EXP(H74)+EXP(I74)+EXP(J74)+EXP(K74)+EXP(L74))-D76</f>
        <v>0.0004489573525</v>
      </c>
      <c r="E86" s="44">
        <f>EXP(E74)/(EXP(C74)+EXP(D74)+EXP(E74)+EXP(F74)+EXP(G74)+EXP(H74)+EXP(I74)+EXP(J74)+EXP(K74)+EXP(L74))-E76</f>
        <v>0.001220392613</v>
      </c>
      <c r="F86" s="44">
        <f>EXP(F74)/(EXP(C74)+EXP(D74)+EXP(E74)+EXP(F74)+EXP(G74)+EXP(H74)+EXP(I74)+EXP(J74)+EXP(K74)+EXP(L74))-F76</f>
        <v>0.003317371064</v>
      </c>
      <c r="G86" s="44">
        <f>EXP(G74)/(EXP(C74)+EXP(D74)+EXP(E74)+EXP(F74)+EXP(G74)+EXP(H74)+EXP(I74)+EXP(J74)+EXP(K74)+EXP(L74))-G76</f>
        <v>0.00901754948</v>
      </c>
      <c r="H86" s="44">
        <f>EXP(H74)/(EXP(C74)+EXP(D74)+EXP(E74)+EXP(F74)+EXP(G74)+EXP(H74)+EXP(I74)+EXP(J74)+EXP(K74)+EXP(L74))-H76</f>
        <v>0.02451224089</v>
      </c>
      <c r="I86" s="44">
        <f>EXP(I74)/(EXP(C74)+EXP(D74)+EXP(E74)+EXP(F74)+EXP(G74)+EXP(H74)+EXP(I74)+EXP(J74)+EXP(K74)+EXP(L74))-I76</f>
        <v>0.06663117899</v>
      </c>
      <c r="J86" s="44">
        <f>EXP(J74)/(EXP(C74)+EXP(D74)+EXP(E74)+EXP(F74)+EXP(G74)+EXP(H74)+EXP(I74)+EXP(J74)+EXP(K74)+EXP(L74))-J76</f>
        <v>0.181122323</v>
      </c>
      <c r="K86" s="44">
        <f>EXP(K74)/(EXP(C74)+EXP(D74)+EXP(E74)+EXP(F74)+EXP(G74)+EXP(H74)+EXP(I74)+EXP(J74)+EXP(K74)+EXP(L74))-K76</f>
        <v>0.4923415195</v>
      </c>
      <c r="L86" s="44">
        <f>EXP(L74)/(EXP(C74)+EXP(D74)+EXP(E74)+EXP(F74)+EXP(G74)+EXP(H74)+EXP(I74)+EXP(J74)+EXP(K74)+EXP(L74))-L76</f>
        <v>-0.7787766951</v>
      </c>
      <c r="M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30" t="s">
        <v>59</v>
      </c>
      <c r="C87" s="44">
        <f>IF($C$71&gt;0,-1,IF($C$71&lt;0,1,0))</f>
        <v>-1</v>
      </c>
      <c r="D87" s="44">
        <f>IF($C$71&gt;1,-1,IF($C$71&lt;1,1,0))</f>
        <v>-1</v>
      </c>
      <c r="E87" s="44">
        <f>IF($C$71&gt;2,-1,IF($C$71&lt;2,1,0))</f>
        <v>-1</v>
      </c>
      <c r="F87" s="44">
        <f>IF($C$71&gt;3,-1,IF($C$71&lt;3,1,0))</f>
        <v>-1</v>
      </c>
      <c r="G87" s="44">
        <f>IF($C$71&gt;4,-1,IF($C$71&lt;4,1,0))</f>
        <v>-1</v>
      </c>
      <c r="H87" s="44">
        <f>IF($C$71&gt;5,-1,IF($C$71&lt;5,1,0))</f>
        <v>-1</v>
      </c>
      <c r="I87" s="44">
        <f>IF($C$71&gt;6,-1,IF($C$71&lt;6,1,0))</f>
        <v>-1</v>
      </c>
      <c r="J87" s="44">
        <f>IF($C$71&gt;7,-1,IF($C$71&lt;7,1,0))</f>
        <v>-1</v>
      </c>
      <c r="K87" s="44">
        <f>IF($C$71&gt;8,-1,IF($C$71&lt;8,1,0))</f>
        <v>-1</v>
      </c>
      <c r="L87" s="44">
        <f>IF($C$71&gt;9,-1,IF($C$71&lt;9,1,0))</f>
        <v>1</v>
      </c>
      <c r="M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30" t="s">
        <v>60</v>
      </c>
      <c r="C88" s="44">
        <f t="shared" ref="C88:L88" si="4">C86*C87</f>
        <v>-0.0001651621799</v>
      </c>
      <c r="D88" s="44">
        <f t="shared" si="4"/>
        <v>-0.0004489573525</v>
      </c>
      <c r="E88" s="44">
        <f t="shared" si="4"/>
        <v>-0.001220392613</v>
      </c>
      <c r="F88" s="44">
        <f t="shared" si="4"/>
        <v>-0.003317371064</v>
      </c>
      <c r="G88" s="44">
        <f t="shared" si="4"/>
        <v>-0.00901754948</v>
      </c>
      <c r="H88" s="44">
        <f t="shared" si="4"/>
        <v>-0.02451224089</v>
      </c>
      <c r="I88" s="44">
        <f t="shared" si="4"/>
        <v>-0.06663117899</v>
      </c>
      <c r="J88" s="44">
        <f t="shared" si="4"/>
        <v>-0.181122323</v>
      </c>
      <c r="K88" s="44">
        <f t="shared" si="4"/>
        <v>-0.4923415195</v>
      </c>
      <c r="L88" s="44">
        <f t="shared" si="4"/>
        <v>-0.7787766951</v>
      </c>
      <c r="M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6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30" t="s">
        <v>61</v>
      </c>
      <c r="C90" s="50">
        <f>SUM(C88:L88)</f>
        <v>-1.55755339</v>
      </c>
      <c r="D90" s="31"/>
      <c r="E90" s="31"/>
      <c r="F90" s="31"/>
      <c r="G90" s="31"/>
      <c r="H90" s="31"/>
      <c r="I90" s="31"/>
      <c r="J90" s="31"/>
      <c r="K90" s="31"/>
      <c r="L90" s="31"/>
      <c r="M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6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30" t="s">
        <v>11</v>
      </c>
      <c r="C92" s="50">
        <f>C90*$C$65</f>
        <v>-14.01798051</v>
      </c>
      <c r="D92" s="31"/>
      <c r="E92" s="31"/>
      <c r="F92" s="31"/>
      <c r="G92" s="31"/>
      <c r="H92" s="31"/>
      <c r="I92" s="31"/>
      <c r="J92" s="31"/>
      <c r="K92" s="31"/>
      <c r="L92" s="31"/>
      <c r="M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30" t="s">
        <v>13</v>
      </c>
      <c r="C93" s="50">
        <f>C90</f>
        <v>-1.55755339</v>
      </c>
      <c r="D93" s="31"/>
      <c r="E93" s="31"/>
      <c r="F93" s="31"/>
      <c r="G93" s="31"/>
      <c r="H93" s="31"/>
      <c r="I93" s="31"/>
      <c r="J93" s="31"/>
      <c r="K93" s="31"/>
      <c r="L93" s="31"/>
      <c r="M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M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3" t="s">
        <v>62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30" t="s">
        <v>2</v>
      </c>
      <c r="C97" s="51">
        <v>0.01</v>
      </c>
      <c r="D97" s="6"/>
      <c r="E97" s="6"/>
      <c r="F97" s="6" t="s">
        <v>19</v>
      </c>
      <c r="G97" s="6"/>
      <c r="H97" s="6"/>
      <c r="I97" s="6"/>
      <c r="J97" s="6"/>
      <c r="K97" s="6"/>
      <c r="L97" s="6"/>
      <c r="M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6"/>
      <c r="C98" s="6"/>
      <c r="D98" s="6"/>
      <c r="E98" s="6"/>
      <c r="F98" s="6" t="s">
        <v>20</v>
      </c>
      <c r="G98" s="6"/>
      <c r="H98" s="6"/>
      <c r="I98" s="6"/>
      <c r="J98" s="6"/>
      <c r="K98" s="6"/>
      <c r="L98" s="6"/>
      <c r="M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52" t="s">
        <v>42</v>
      </c>
      <c r="C99" s="53">
        <f t="shared" ref="C99:C100" si="5">C68-C92*$C$97</f>
        <v>1.040179805</v>
      </c>
      <c r="D99" s="6"/>
      <c r="E99" s="6"/>
      <c r="F99" s="6" t="s">
        <v>63</v>
      </c>
      <c r="G99" s="6"/>
      <c r="H99" s="6"/>
      <c r="I99" s="6"/>
      <c r="J99" s="6"/>
      <c r="K99" s="6"/>
      <c r="L99" s="6"/>
      <c r="M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52" t="s">
        <v>12</v>
      </c>
      <c r="C100" s="54">
        <f t="shared" si="5"/>
        <v>0.0155755339</v>
      </c>
      <c r="D100" s="6"/>
      <c r="E100" s="6"/>
      <c r="F100" s="6" t="s">
        <v>64</v>
      </c>
      <c r="G100" s="6"/>
      <c r="H100" s="6"/>
      <c r="I100" s="6"/>
      <c r="J100" s="6"/>
      <c r="K100" s="6"/>
      <c r="L100" s="6"/>
      <c r="M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</sheetData>
  <mergeCells count="12">
    <mergeCell ref="L36:N36"/>
    <mergeCell ref="A60:Z60"/>
    <mergeCell ref="B62:L62"/>
    <mergeCell ref="B83:M83"/>
    <mergeCell ref="B95:M95"/>
    <mergeCell ref="A2:Z2"/>
    <mergeCell ref="B6:D6"/>
    <mergeCell ref="G6:I6"/>
    <mergeCell ref="L6:N6"/>
    <mergeCell ref="A32:Z32"/>
    <mergeCell ref="B36:D36"/>
    <mergeCell ref="G36:I36"/>
  </mergeCells>
  <conditionalFormatting sqref="H43:I43 H42:I42">
    <cfRule type="cellIs" dxfId="0" priority="1" operator="greaterThan">
      <formula>0</formula>
    </cfRule>
  </conditionalFormatting>
  <conditionalFormatting sqref="H43:I43 H42:I42">
    <cfRule type="cellIs" dxfId="1" priority="2" operator="lessThan">
      <formula>0</formula>
    </cfRule>
  </conditionalFormatting>
  <conditionalFormatting sqref="H50:I50 H51">
    <cfRule type="cellIs" dxfId="0" priority="3" operator="greaterThan">
      <formula>0</formula>
    </cfRule>
  </conditionalFormatting>
  <conditionalFormatting sqref="H50:I50 H51">
    <cfRule type="cellIs" dxfId="1" priority="4" operator="lessThan">
      <formula>0</formula>
    </cfRule>
  </conditionalFormatting>
  <conditionalFormatting sqref="H13 H12:I12">
    <cfRule type="cellIs" dxfId="0" priority="5" operator="greaterThan">
      <formula>0</formula>
    </cfRule>
  </conditionalFormatting>
  <conditionalFormatting sqref="H13 H12:I12">
    <cfRule type="cellIs" dxfId="2" priority="6" operator="lessThan">
      <formula>0</formula>
    </cfRule>
  </conditionalFormatting>
  <conditionalFormatting sqref="C92:C93">
    <cfRule type="cellIs" dxfId="0" priority="7" operator="greaterThan">
      <formula>0</formula>
    </cfRule>
  </conditionalFormatting>
  <conditionalFormatting sqref="C92:C93">
    <cfRule type="cellIs" dxfId="1" priority="8" operator="lessThan">
      <formula>0</formula>
    </cfRule>
  </conditionalFormatting>
  <conditionalFormatting sqref="C78">
    <cfRule type="cellIs" dxfId="3" priority="9" operator="equal">
      <formula>C77</formula>
    </cfRule>
  </conditionalFormatting>
  <conditionalFormatting sqref="C78">
    <cfRule type="cellIs" dxfId="4" priority="10" operator="notEqual">
      <formula>C77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7" t="s">
        <v>2</v>
      </c>
      <c r="H4" s="8">
        <v>1.0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9" t="s">
        <v>3</v>
      </c>
      <c r="E6" s="6"/>
      <c r="F6" s="6"/>
      <c r="G6" s="9" t="s">
        <v>4</v>
      </c>
      <c r="J6" s="6"/>
      <c r="K6" s="6"/>
      <c r="L6" s="9" t="s">
        <v>5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Q7" s="10"/>
      <c r="R7" s="10"/>
      <c r="S7" s="10"/>
      <c r="T7" s="10"/>
      <c r="U7" s="10"/>
      <c r="V7" s="6"/>
      <c r="W7" s="6"/>
      <c r="X7" s="6"/>
      <c r="Y7" s="6"/>
      <c r="Z7" s="6"/>
    </row>
    <row r="8">
      <c r="A8" s="6"/>
      <c r="B8" s="11"/>
      <c r="C8" s="12" t="s">
        <v>6</v>
      </c>
      <c r="D8" s="13" t="s">
        <v>7</v>
      </c>
      <c r="E8" s="11"/>
      <c r="F8" s="11"/>
      <c r="G8" s="11"/>
      <c r="H8" s="12" t="s">
        <v>6</v>
      </c>
      <c r="I8" s="13" t="s">
        <v>7</v>
      </c>
      <c r="J8" s="11"/>
      <c r="K8" s="11"/>
      <c r="L8" s="12" t="s">
        <v>6</v>
      </c>
      <c r="M8" s="13" t="s">
        <v>7</v>
      </c>
      <c r="N8" s="11"/>
      <c r="O8" s="11"/>
      <c r="Q8" s="10"/>
      <c r="R8" s="10"/>
      <c r="S8" s="6"/>
      <c r="T8" s="6"/>
      <c r="U8" s="6"/>
      <c r="V8" s="6"/>
      <c r="W8" s="6"/>
      <c r="X8" s="6"/>
      <c r="Y8" s="6"/>
      <c r="Z8" s="6"/>
    </row>
    <row r="9">
      <c r="A9" s="6"/>
      <c r="B9" s="14" t="s">
        <v>8</v>
      </c>
      <c r="C9" s="15">
        <v>1.0</v>
      </c>
      <c r="D9" s="15">
        <v>0.5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/>
      <c r="Q9" s="10"/>
      <c r="R9" s="10"/>
      <c r="S9" s="10"/>
      <c r="T9" s="10"/>
      <c r="U9" s="6"/>
      <c r="V9" s="6"/>
      <c r="W9" s="6"/>
      <c r="X9" s="6"/>
      <c r="Y9" s="6"/>
      <c r="Z9" s="6"/>
    </row>
    <row r="10">
      <c r="A10" s="6"/>
      <c r="B10" s="16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4" t="s">
        <v>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4" t="s">
        <v>10</v>
      </c>
      <c r="C12" s="17">
        <v>1.5</v>
      </c>
      <c r="D12" s="17">
        <v>-0.8</v>
      </c>
      <c r="E12" s="11"/>
      <c r="F12" s="11"/>
      <c r="G12" s="18" t="s">
        <v>11</v>
      </c>
      <c r="H12" s="19">
        <f>$H$19*$C$9</f>
        <v>-1.8</v>
      </c>
      <c r="I12" s="19">
        <f>$H$19*$D$9</f>
        <v>-0.9</v>
      </c>
      <c r="J12" s="11"/>
      <c r="K12" s="11"/>
      <c r="L12" s="20">
        <f t="shared" ref="L12:M12" si="1">C12-H12*$H$4</f>
        <v>3.3</v>
      </c>
      <c r="M12" s="21">
        <f t="shared" si="1"/>
        <v>0.1</v>
      </c>
      <c r="N12" s="11"/>
      <c r="O12" s="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4" t="s">
        <v>12</v>
      </c>
      <c r="C13" s="17">
        <v>2.0</v>
      </c>
      <c r="D13" s="11"/>
      <c r="E13" s="11"/>
      <c r="F13" s="11"/>
      <c r="G13" s="18" t="s">
        <v>13</v>
      </c>
      <c r="H13" s="19">
        <f>$H$19</f>
        <v>-1.8</v>
      </c>
      <c r="I13" s="11"/>
      <c r="J13" s="11"/>
      <c r="K13" s="11"/>
      <c r="L13" s="22">
        <f>C13-H13*$H$4</f>
        <v>3.8</v>
      </c>
      <c r="M13" s="11"/>
      <c r="N13" s="11"/>
      <c r="O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4" t="s">
        <v>14</v>
      </c>
      <c r="C15" s="23">
        <f>C12*$C$9+D12*$D$9+C13</f>
        <v>3.1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4" t="s">
        <v>15</v>
      </c>
      <c r="C17" s="23">
        <v>4.0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4" t="s">
        <v>16</v>
      </c>
      <c r="C19" s="15">
        <f>C15-C17</f>
        <v>-0.9</v>
      </c>
      <c r="D19" s="11"/>
      <c r="E19" s="11"/>
      <c r="F19" s="11"/>
      <c r="G19" s="18" t="s">
        <v>17</v>
      </c>
      <c r="H19" s="15">
        <f>2*C19</f>
        <v>-1.8</v>
      </c>
      <c r="I19" s="11"/>
      <c r="J19" s="11"/>
      <c r="K19" s="11"/>
      <c r="L19" s="11"/>
      <c r="M19" s="11"/>
      <c r="N19" s="11"/>
      <c r="O19" s="1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14" t="s">
        <v>18</v>
      </c>
      <c r="C20" s="15">
        <f>C19^2</f>
        <v>0.81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0" t="s">
        <v>19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0" t="s">
        <v>20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6" t="s">
        <v>22</v>
      </c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9"/>
      <c r="C34" s="9"/>
      <c r="D34" s="9"/>
      <c r="E34" s="6"/>
      <c r="F34" s="6"/>
      <c r="G34" s="12" t="s">
        <v>2</v>
      </c>
      <c r="H34" s="27">
        <v>1.0</v>
      </c>
      <c r="I34" s="9"/>
      <c r="J34" s="6"/>
      <c r="K34" s="6"/>
      <c r="L34" s="6"/>
      <c r="M34" s="6"/>
      <c r="N34" s="6"/>
      <c r="O34" s="6"/>
      <c r="P34" s="6"/>
      <c r="Q34" s="28"/>
      <c r="R34" s="2"/>
      <c r="S34" s="2"/>
      <c r="T34" s="2"/>
      <c r="U34" s="2"/>
      <c r="V34" s="2"/>
      <c r="W34" s="2"/>
      <c r="X34" s="2"/>
      <c r="Y34" s="2"/>
      <c r="Z34" s="2"/>
    </row>
    <row r="35">
      <c r="B35" s="9"/>
      <c r="C35" s="9"/>
      <c r="D35" s="9"/>
      <c r="E35" s="6"/>
      <c r="F35" s="6"/>
      <c r="G35" s="9"/>
      <c r="H35" s="9"/>
      <c r="I35" s="9"/>
      <c r="J35" s="6"/>
      <c r="K35" s="6"/>
      <c r="L35" s="6"/>
      <c r="M35" s="6"/>
      <c r="N35" s="6"/>
      <c r="O35" s="6"/>
      <c r="P35" s="6"/>
      <c r="Q35" s="28"/>
      <c r="R35" s="2"/>
      <c r="S35" s="2"/>
      <c r="T35" s="2"/>
      <c r="U35" s="2"/>
      <c r="V35" s="2"/>
      <c r="W35" s="2"/>
      <c r="X35" s="2"/>
      <c r="Y35" s="2"/>
      <c r="Z35" s="2"/>
    </row>
    <row r="36">
      <c r="B36" s="9" t="s">
        <v>3</v>
      </c>
      <c r="E36" s="6"/>
      <c r="F36" s="6"/>
      <c r="G36" s="9" t="s">
        <v>4</v>
      </c>
      <c r="J36" s="6"/>
      <c r="K36" s="6"/>
      <c r="L36" s="9" t="s">
        <v>5</v>
      </c>
      <c r="O36" s="6"/>
      <c r="P36" s="6"/>
      <c r="Q36" s="28"/>
      <c r="R36" s="2"/>
      <c r="S36" s="2"/>
      <c r="T36" s="2"/>
      <c r="U36" s="2"/>
      <c r="V36" s="2"/>
      <c r="W36" s="2"/>
      <c r="X36" s="2"/>
      <c r="Y36" s="2"/>
      <c r="Z36" s="2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P37" s="29" t="s">
        <v>19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B38" s="6"/>
      <c r="C38" s="12" t="s">
        <v>6</v>
      </c>
      <c r="D38" s="13" t="s">
        <v>7</v>
      </c>
      <c r="E38" s="6"/>
      <c r="F38" s="6"/>
      <c r="G38" s="6"/>
      <c r="H38" s="12" t="s">
        <v>6</v>
      </c>
      <c r="I38" s="13" t="s">
        <v>7</v>
      </c>
      <c r="K38" s="6"/>
      <c r="L38" s="12" t="s">
        <v>6</v>
      </c>
      <c r="M38" s="13" t="s">
        <v>7</v>
      </c>
      <c r="N38" s="6"/>
      <c r="O38" s="6"/>
      <c r="P38" s="29" t="s">
        <v>23</v>
      </c>
      <c r="Q38" s="6"/>
      <c r="R38" s="2"/>
      <c r="S38" s="2"/>
      <c r="T38" s="2"/>
      <c r="U38" s="2"/>
      <c r="V38" s="2"/>
      <c r="W38" s="2"/>
      <c r="X38" s="2"/>
      <c r="Y38" s="2"/>
      <c r="Z38" s="2"/>
    </row>
    <row r="39">
      <c r="B39" s="30" t="s">
        <v>24</v>
      </c>
      <c r="C39" s="28">
        <v>0.5</v>
      </c>
      <c r="D39" s="31"/>
      <c r="F39" s="31"/>
      <c r="G39" s="31"/>
      <c r="H39" s="31"/>
      <c r="I39" s="31"/>
      <c r="K39" s="31"/>
      <c r="L39" s="31"/>
      <c r="M39" s="31"/>
      <c r="N39" s="31"/>
      <c r="O39" s="6"/>
      <c r="P39" s="6"/>
      <c r="Q39" s="6"/>
      <c r="R39" s="2"/>
      <c r="S39" s="2"/>
      <c r="T39" s="2"/>
      <c r="U39" s="2"/>
      <c r="V39" s="2"/>
      <c r="W39" s="2"/>
      <c r="X39" s="2"/>
      <c r="Y39" s="2"/>
      <c r="Z39" s="2"/>
    </row>
    <row r="40">
      <c r="B40" s="30"/>
      <c r="C40" s="31"/>
      <c r="D40" s="31"/>
      <c r="F40" s="31"/>
      <c r="G40" s="31"/>
      <c r="H40" s="31"/>
      <c r="I40" s="31"/>
      <c r="K40" s="31"/>
      <c r="L40" s="31"/>
      <c r="M40" s="31"/>
      <c r="N40" s="31"/>
      <c r="O40" s="6"/>
      <c r="P40" s="6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B41" s="30" t="s">
        <v>25</v>
      </c>
      <c r="C41" s="31"/>
      <c r="D41" s="31"/>
      <c r="F41" s="31"/>
      <c r="G41" s="31"/>
      <c r="H41" s="31"/>
      <c r="I41" s="31"/>
      <c r="K41" s="31"/>
      <c r="L41" s="31"/>
      <c r="M41" s="31"/>
      <c r="N41" s="31"/>
      <c r="O41" s="6"/>
      <c r="P41" s="6"/>
      <c r="Q41" s="6"/>
      <c r="R41" s="2"/>
      <c r="S41" s="2"/>
      <c r="T41" s="2"/>
      <c r="U41" s="2"/>
      <c r="V41" s="2"/>
      <c r="W41" s="2"/>
      <c r="X41" s="2"/>
      <c r="Y41" s="2"/>
      <c r="Z41" s="2"/>
    </row>
    <row r="42">
      <c r="B42" s="12" t="s">
        <v>10</v>
      </c>
      <c r="C42" s="32">
        <v>0.26519131037406685</v>
      </c>
      <c r="D42" s="32">
        <v>0.8477869655611002</v>
      </c>
      <c r="F42" s="31"/>
      <c r="G42" s="31" t="s">
        <v>26</v>
      </c>
      <c r="H42" s="28">
        <f>H47*C39</f>
        <v>0.03661944564</v>
      </c>
      <c r="I42" s="28">
        <f>I47*C39</f>
        <v>0.05492916846</v>
      </c>
      <c r="K42" s="31"/>
      <c r="L42" s="33">
        <f>C42-H42*H34</f>
        <v>0.2285718647</v>
      </c>
      <c r="M42" s="34">
        <f>D42-I42*H34</f>
        <v>0.7928577971</v>
      </c>
      <c r="N42" s="31"/>
      <c r="O42" s="28"/>
      <c r="P42" s="28"/>
      <c r="Q42" s="6"/>
      <c r="R42" s="2"/>
      <c r="S42" s="2"/>
      <c r="T42" s="2"/>
      <c r="U42" s="2"/>
      <c r="V42" s="2"/>
      <c r="W42" s="2"/>
      <c r="X42" s="2"/>
      <c r="Y42" s="2"/>
      <c r="Z42" s="2"/>
    </row>
    <row r="43">
      <c r="B43" s="12" t="s">
        <v>27</v>
      </c>
      <c r="C43" s="32">
        <v>0.9303826207481336</v>
      </c>
      <c r="D43" s="32">
        <v>0.8955739311222005</v>
      </c>
      <c r="F43" s="31"/>
      <c r="G43" s="31" t="s">
        <v>28</v>
      </c>
      <c r="H43" s="28">
        <f t="shared" ref="H43:I43" si="2">H47</f>
        <v>0.07323889129</v>
      </c>
      <c r="I43" s="28">
        <f t="shared" si="2"/>
        <v>0.1098583369</v>
      </c>
      <c r="K43" s="31"/>
      <c r="L43" s="35">
        <f>C43-H43*H34</f>
        <v>0.8571437295</v>
      </c>
      <c r="M43" s="36">
        <f>D43-I43*H34</f>
        <v>0.7857155942</v>
      </c>
      <c r="N43" s="31"/>
      <c r="O43" s="28"/>
      <c r="P43" s="28"/>
      <c r="Q43" s="6"/>
      <c r="R43" s="2"/>
      <c r="S43" s="2"/>
      <c r="T43" s="2"/>
      <c r="U43" s="2"/>
      <c r="V43" s="2"/>
      <c r="W43" s="2"/>
      <c r="X43" s="2"/>
      <c r="Y43" s="2"/>
      <c r="Z43" s="2"/>
    </row>
    <row r="44">
      <c r="B44" s="30"/>
      <c r="C44" s="31"/>
      <c r="D44" s="31"/>
      <c r="F44" s="31"/>
      <c r="G44" s="31"/>
      <c r="H44" s="31"/>
      <c r="I44" s="31"/>
      <c r="K44" s="31"/>
      <c r="L44" s="31"/>
      <c r="M44" s="31"/>
      <c r="N44" s="31"/>
      <c r="O44" s="6"/>
      <c r="P44" s="6"/>
      <c r="Q44" s="6"/>
      <c r="R44" s="2"/>
      <c r="S44" s="2"/>
      <c r="T44" s="2"/>
      <c r="U44" s="2"/>
      <c r="V44" s="2"/>
      <c r="W44" s="2"/>
      <c r="X44" s="2"/>
      <c r="Y44" s="2"/>
      <c r="Z44" s="2"/>
    </row>
    <row r="45">
      <c r="B45" s="12" t="s">
        <v>14</v>
      </c>
      <c r="C45" s="28">
        <f t="shared" ref="C45:D45" si="3">$C$62*C42+C43</f>
        <v>0.9303826207</v>
      </c>
      <c r="D45" s="28">
        <f t="shared" si="3"/>
        <v>0.8955739311</v>
      </c>
      <c r="F45" s="31"/>
      <c r="G45" s="31"/>
      <c r="H45" s="31"/>
      <c r="I45" s="31"/>
      <c r="K45" s="31"/>
      <c r="L45" s="31"/>
      <c r="M45" s="31"/>
      <c r="N45" s="31"/>
      <c r="O45" s="6"/>
      <c r="P45" s="6"/>
      <c r="Q45" s="6"/>
      <c r="R45" s="2"/>
      <c r="S45" s="2"/>
      <c r="T45" s="2"/>
      <c r="U45" s="2"/>
      <c r="V45" s="2"/>
      <c r="W45" s="2"/>
      <c r="X45" s="2"/>
      <c r="Y45" s="2"/>
      <c r="Z45" s="2"/>
    </row>
    <row r="46">
      <c r="B46" s="30"/>
      <c r="C46" s="31"/>
      <c r="D46" s="31"/>
      <c r="F46" s="31"/>
      <c r="G46" s="31"/>
      <c r="H46" s="31"/>
      <c r="I46" s="31"/>
      <c r="K46" s="31"/>
      <c r="L46" s="31"/>
      <c r="M46" s="31"/>
      <c r="N46" s="31"/>
      <c r="O46" s="6"/>
      <c r="P46" s="6"/>
      <c r="Q46" s="6"/>
      <c r="R46" s="2"/>
      <c r="S46" s="2"/>
      <c r="T46" s="2"/>
      <c r="U46" s="2"/>
      <c r="V46" s="2"/>
      <c r="W46" s="2"/>
      <c r="X46" s="2"/>
      <c r="Y46" s="2"/>
      <c r="Z46" s="2"/>
    </row>
    <row r="47">
      <c r="B47" s="30" t="s">
        <v>29</v>
      </c>
      <c r="C47" s="28">
        <f t="shared" ref="C47:D47" si="4">MAX(0, C45)</f>
        <v>0.9303826207</v>
      </c>
      <c r="D47" s="28">
        <f t="shared" si="4"/>
        <v>0.8955739311</v>
      </c>
      <c r="F47" s="31"/>
      <c r="G47" s="31" t="s">
        <v>30</v>
      </c>
      <c r="H47" s="28">
        <f>H53*C50*IF(C45&gt;0,1,0)</f>
        <v>0.07323889129</v>
      </c>
      <c r="I47" s="28">
        <f>H53*D50*IF(D45&gt;0,1,0)</f>
        <v>0.1098583369</v>
      </c>
      <c r="K47" s="31"/>
      <c r="L47" s="31"/>
      <c r="M47" s="31"/>
      <c r="N47" s="31"/>
      <c r="O47" s="6"/>
      <c r="P47" s="6"/>
      <c r="Q47" s="6"/>
      <c r="R47" s="2"/>
      <c r="S47" s="2"/>
      <c r="T47" s="2"/>
      <c r="U47" s="2"/>
      <c r="V47" s="2"/>
      <c r="W47" s="2"/>
      <c r="X47" s="2"/>
      <c r="Y47" s="2"/>
      <c r="Z47" s="2"/>
    </row>
    <row r="48">
      <c r="B48" s="30"/>
      <c r="C48" s="31"/>
      <c r="D48" s="31"/>
      <c r="F48" s="31"/>
      <c r="G48" s="31"/>
      <c r="H48" s="31"/>
      <c r="I48" s="31"/>
      <c r="K48" s="31"/>
      <c r="L48" s="31"/>
      <c r="M48" s="31"/>
      <c r="N48" s="31"/>
      <c r="O48" s="6"/>
      <c r="P48" s="6"/>
      <c r="Q48" s="6"/>
      <c r="R48" s="2"/>
      <c r="S48" s="2"/>
      <c r="T48" s="2"/>
      <c r="U48" s="2"/>
      <c r="V48" s="2"/>
      <c r="W48" s="2"/>
      <c r="X48" s="2"/>
      <c r="Y48" s="2"/>
      <c r="Z48" s="2"/>
    </row>
    <row r="49">
      <c r="B49" s="30" t="s">
        <v>9</v>
      </c>
      <c r="C49" s="31"/>
      <c r="D49" s="31"/>
      <c r="F49" s="31"/>
      <c r="G49" s="31"/>
      <c r="H49" s="31"/>
      <c r="I49" s="31"/>
      <c r="K49" s="31"/>
      <c r="L49" s="31"/>
      <c r="M49" s="31"/>
      <c r="N49" s="31"/>
      <c r="O49" s="6"/>
      <c r="P49" s="6"/>
      <c r="Q49" s="6"/>
      <c r="R49" s="2"/>
      <c r="S49" s="2"/>
      <c r="T49" s="2"/>
      <c r="U49" s="2"/>
      <c r="V49" s="2"/>
      <c r="W49" s="2"/>
      <c r="X49" s="2"/>
      <c r="Y49" s="2"/>
      <c r="Z49" s="2"/>
    </row>
    <row r="50">
      <c r="B50" s="37" t="s">
        <v>10</v>
      </c>
      <c r="C50" s="32">
        <v>0.5</v>
      </c>
      <c r="D50" s="32">
        <v>0.75</v>
      </c>
      <c r="F50" s="31"/>
      <c r="G50" s="31" t="s">
        <v>31</v>
      </c>
      <c r="H50" s="28">
        <f>H53*C47</f>
        <v>0.1362803832</v>
      </c>
      <c r="I50" s="28">
        <f>H53*D47</f>
        <v>0.1311816836</v>
      </c>
      <c r="K50" s="31"/>
      <c r="L50" s="38">
        <f>C50-H50*H34</f>
        <v>0.3637196168</v>
      </c>
      <c r="M50" s="39">
        <f>D50-I50*H34</f>
        <v>0.6188183164</v>
      </c>
      <c r="N50" s="31"/>
      <c r="O50" s="6"/>
      <c r="P50" s="6"/>
      <c r="Q50" s="6"/>
      <c r="R50" s="2"/>
      <c r="S50" s="2"/>
      <c r="T50" s="2"/>
      <c r="U50" s="2"/>
      <c r="V50" s="2"/>
      <c r="W50" s="2"/>
      <c r="X50" s="2"/>
      <c r="Y50" s="2"/>
      <c r="Z50" s="2"/>
    </row>
    <row r="51">
      <c r="B51" s="37" t="s">
        <v>32</v>
      </c>
      <c r="C51" s="32">
        <v>0.5</v>
      </c>
      <c r="D51" s="31"/>
      <c r="F51" s="31"/>
      <c r="G51" s="31" t="s">
        <v>33</v>
      </c>
      <c r="H51" s="28">
        <f>H53</f>
        <v>0.1464777826</v>
      </c>
      <c r="I51" s="31"/>
      <c r="K51" s="31"/>
      <c r="L51" s="8">
        <f>C51-H51*H34</f>
        <v>0.3535222174</v>
      </c>
      <c r="M51" s="31"/>
      <c r="N51" s="31"/>
      <c r="O51" s="6"/>
      <c r="P51" s="6"/>
      <c r="Q51" s="6"/>
      <c r="R51" s="2"/>
      <c r="S51" s="2"/>
      <c r="T51" s="2"/>
      <c r="U51" s="2"/>
      <c r="V51" s="2"/>
      <c r="W51" s="2"/>
      <c r="X51" s="2"/>
      <c r="Y51" s="2"/>
      <c r="Z51" s="2"/>
    </row>
    <row r="52">
      <c r="B52" s="30"/>
      <c r="C52" s="31"/>
      <c r="D52" s="31"/>
      <c r="F52" s="31"/>
      <c r="G52" s="31"/>
      <c r="H52" s="31"/>
      <c r="I52" s="31"/>
      <c r="K52" s="31"/>
      <c r="L52" s="31"/>
      <c r="M52" s="31"/>
      <c r="N52" s="31"/>
      <c r="O52" s="6"/>
      <c r="P52" s="6"/>
      <c r="Q52" s="6"/>
      <c r="R52" s="2"/>
      <c r="S52" s="2"/>
      <c r="T52" s="2"/>
      <c r="U52" s="2"/>
      <c r="V52" s="2"/>
      <c r="W52" s="2"/>
      <c r="X52" s="2"/>
      <c r="Y52" s="2"/>
      <c r="Z52" s="2"/>
    </row>
    <row r="53">
      <c r="B53" s="12" t="s">
        <v>14</v>
      </c>
      <c r="C53" s="28">
        <f>C47*C50+D50*D47+C51</f>
        <v>1.636871759</v>
      </c>
      <c r="D53" s="40">
        <f t="array" ref="D53">MMULT(C47:D47, TRANSPOSE(C50:D50)) + C51
</f>
        <v>1.636871759</v>
      </c>
      <c r="F53" s="31"/>
      <c r="G53" s="31" t="s">
        <v>34</v>
      </c>
      <c r="H53" s="28">
        <f>H54*C54*(1-C54)</f>
        <v>0.1464777826</v>
      </c>
      <c r="I53" s="31"/>
      <c r="K53" s="31"/>
      <c r="L53" s="31"/>
      <c r="M53" s="31"/>
      <c r="N53" s="31"/>
      <c r="O53" s="6"/>
      <c r="P53" s="6"/>
      <c r="Q53" s="6"/>
      <c r="R53" s="2"/>
      <c r="S53" s="2"/>
      <c r="T53" s="2"/>
      <c r="U53" s="2"/>
      <c r="V53" s="2"/>
      <c r="W53" s="2"/>
      <c r="X53" s="2"/>
      <c r="Y53" s="2"/>
      <c r="Z53" s="2"/>
    </row>
    <row r="54">
      <c r="B54" s="30" t="s">
        <v>35</v>
      </c>
      <c r="C54" s="41">
        <f>1/(1+EXP(-C53))</f>
        <v>0.8371088275</v>
      </c>
      <c r="D54" s="31"/>
      <c r="F54" s="31"/>
      <c r="G54" s="31" t="s">
        <v>37</v>
      </c>
      <c r="H54" s="28">
        <f>2*(C57)</f>
        <v>1.074217655</v>
      </c>
      <c r="I54" s="31"/>
      <c r="K54" s="31"/>
      <c r="L54" s="31"/>
      <c r="M54" s="31"/>
      <c r="N54" s="31"/>
      <c r="O54" s="6"/>
      <c r="P54" s="6"/>
      <c r="Q54" s="6"/>
      <c r="R54" s="2"/>
      <c r="S54" s="2"/>
      <c r="T54" s="2"/>
      <c r="U54" s="2"/>
      <c r="V54" s="2"/>
      <c r="W54" s="2"/>
      <c r="X54" s="2"/>
      <c r="Y54" s="2"/>
      <c r="Z54" s="2"/>
    </row>
    <row r="55">
      <c r="B55" s="30"/>
      <c r="C55" s="31"/>
      <c r="D55" s="31"/>
      <c r="F55" s="31"/>
      <c r="G55" s="31"/>
      <c r="H55" s="31"/>
      <c r="I55" s="31"/>
      <c r="J55" s="31"/>
      <c r="K55" s="31"/>
      <c r="L55" s="31"/>
      <c r="M55" s="31"/>
      <c r="N55" s="31"/>
      <c r="O55" s="6"/>
      <c r="P55" s="6"/>
      <c r="Q55" s="6"/>
      <c r="R55" s="2"/>
      <c r="S55" s="2"/>
      <c r="T55" s="2"/>
      <c r="U55" s="2"/>
      <c r="V55" s="2"/>
      <c r="W55" s="2"/>
      <c r="X55" s="2"/>
      <c r="Y55" s="2"/>
      <c r="Z55" s="2"/>
    </row>
    <row r="56">
      <c r="B56" s="30" t="s">
        <v>38</v>
      </c>
      <c r="C56" s="28">
        <v>0.3</v>
      </c>
      <c r="D56" s="31"/>
      <c r="F56" s="31"/>
      <c r="G56" s="31"/>
      <c r="H56" s="31"/>
      <c r="I56" s="31"/>
      <c r="J56" s="31"/>
      <c r="K56" s="31"/>
      <c r="L56" s="31"/>
      <c r="M56" s="31"/>
      <c r="N56" s="31"/>
      <c r="O56" s="6"/>
      <c r="P56" s="6"/>
      <c r="Q56" s="6"/>
      <c r="R56" s="2"/>
      <c r="S56" s="2"/>
      <c r="T56" s="2"/>
      <c r="U56" s="2"/>
      <c r="V56" s="2"/>
      <c r="W56" s="2"/>
      <c r="X56" s="2"/>
      <c r="Y56" s="2"/>
      <c r="Z56" s="2"/>
    </row>
    <row r="57">
      <c r="B57" s="30" t="s">
        <v>39</v>
      </c>
      <c r="C57" s="28">
        <f>(C54-C56)</f>
        <v>0.5371088275</v>
      </c>
      <c r="D57" s="31"/>
      <c r="F57" s="31"/>
      <c r="G57" s="31"/>
      <c r="H57" s="31"/>
      <c r="I57" s="31"/>
      <c r="J57" s="31"/>
      <c r="K57" s="31"/>
      <c r="L57" s="31"/>
      <c r="M57" s="31"/>
      <c r="N57" s="31"/>
      <c r="O57" s="6"/>
      <c r="P57" s="6"/>
      <c r="Q57" s="6"/>
      <c r="R57" s="2"/>
      <c r="S57" s="2"/>
      <c r="T57" s="2"/>
      <c r="U57" s="2"/>
      <c r="V57" s="2"/>
      <c r="W57" s="2"/>
      <c r="X57" s="2"/>
      <c r="Y57" s="2"/>
      <c r="Z57" s="2"/>
    </row>
    <row r="58">
      <c r="B58" s="6"/>
      <c r="C58" s="6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6"/>
      <c r="P58" s="6"/>
      <c r="Q58" s="6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2" t="s">
        <v>40</v>
      </c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43" t="s">
        <v>3</v>
      </c>
      <c r="M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6"/>
      <c r="C64" s="31"/>
      <c r="D64" s="6"/>
      <c r="E64" s="6"/>
      <c r="F64" s="6"/>
      <c r="G64" s="6"/>
      <c r="H64" s="6"/>
      <c r="I64" s="6"/>
      <c r="J64" s="6"/>
      <c r="K64" s="6"/>
      <c r="L64" s="6"/>
      <c r="M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30" t="s">
        <v>24</v>
      </c>
      <c r="C65" s="44">
        <v>9.0</v>
      </c>
      <c r="D65" s="31"/>
      <c r="E65" s="31"/>
      <c r="F65" s="31"/>
      <c r="G65" s="31"/>
      <c r="H65" s="31"/>
      <c r="I65" s="31"/>
      <c r="J65" s="31"/>
      <c r="K65" s="31"/>
      <c r="L65" s="31"/>
      <c r="M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6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30" t="s">
        <v>41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30" t="s">
        <v>42</v>
      </c>
      <c r="C68" s="45">
        <v>0.9</v>
      </c>
      <c r="D68" s="31"/>
      <c r="E68" s="31"/>
      <c r="F68" s="31"/>
      <c r="G68" s="31"/>
      <c r="H68" s="31"/>
      <c r="I68" s="31"/>
      <c r="J68" s="31"/>
      <c r="K68" s="31"/>
      <c r="L68" s="31"/>
      <c r="M68" s="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30" t="s">
        <v>12</v>
      </c>
      <c r="C69" s="45">
        <v>0.0</v>
      </c>
      <c r="D69" s="31"/>
      <c r="E69" s="31"/>
      <c r="F69" s="31"/>
      <c r="G69" s="31"/>
      <c r="H69" s="31"/>
      <c r="I69" s="31"/>
      <c r="J69" s="31"/>
      <c r="K69" s="31"/>
      <c r="L69" s="31"/>
      <c r="M69" s="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6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30" t="s">
        <v>43</v>
      </c>
      <c r="C71" s="44">
        <f>C68*C65+C69</f>
        <v>8.1</v>
      </c>
      <c r="D71" s="31"/>
      <c r="E71" s="31"/>
      <c r="F71" s="31"/>
      <c r="G71" s="31"/>
      <c r="H71" s="31"/>
      <c r="I71" s="31"/>
      <c r="J71" s="31"/>
      <c r="K71" s="31"/>
      <c r="L71" s="31"/>
      <c r="M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6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30" t="s">
        <v>44</v>
      </c>
      <c r="C73" s="46" t="s">
        <v>45</v>
      </c>
      <c r="D73" s="46" t="s">
        <v>46</v>
      </c>
      <c r="E73" s="46" t="s">
        <v>7</v>
      </c>
      <c r="F73" s="46" t="s">
        <v>47</v>
      </c>
      <c r="G73" s="46" t="s">
        <v>48</v>
      </c>
      <c r="H73" s="46" t="s">
        <v>49</v>
      </c>
      <c r="I73" s="46" t="s">
        <v>50</v>
      </c>
      <c r="J73" s="46" t="s">
        <v>51</v>
      </c>
      <c r="K73" s="46" t="s">
        <v>52</v>
      </c>
      <c r="L73" s="46" t="s">
        <v>53</v>
      </c>
      <c r="M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30" t="s">
        <v>54</v>
      </c>
      <c r="C74" s="44">
        <f>1-ABS($C$71-0)</f>
        <v>-7.1</v>
      </c>
      <c r="D74" s="44">
        <f>1-ABS($C$71-1)</f>
        <v>-6.1</v>
      </c>
      <c r="E74" s="44">
        <f>1-ABS($C$71-2)</f>
        <v>-5.1</v>
      </c>
      <c r="F74" s="44">
        <f>1-ABS($C$71-3)</f>
        <v>-4.1</v>
      </c>
      <c r="G74" s="44">
        <f>1-ABS($C$71-4)</f>
        <v>-3.1</v>
      </c>
      <c r="H74" s="44">
        <f>1-ABS($C$71-5)</f>
        <v>-2.1</v>
      </c>
      <c r="I74" s="44">
        <f>1-ABS($C$71-6)</f>
        <v>-1.1</v>
      </c>
      <c r="J74" s="44">
        <f>1-ABS($C$71-7)</f>
        <v>-0.1</v>
      </c>
      <c r="K74" s="44">
        <f>1-ABS($C$71-8)</f>
        <v>0.9</v>
      </c>
      <c r="L74" s="44">
        <f>1-ABS($C$71-9)</f>
        <v>0.1</v>
      </c>
      <c r="M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6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30" t="s">
        <v>55</v>
      </c>
      <c r="C76" s="44">
        <v>0.0</v>
      </c>
      <c r="D76" s="44">
        <v>0.0</v>
      </c>
      <c r="E76" s="44">
        <v>0.0</v>
      </c>
      <c r="F76" s="44">
        <v>0.0</v>
      </c>
      <c r="G76" s="44">
        <v>0.0</v>
      </c>
      <c r="H76" s="44">
        <v>0.0</v>
      </c>
      <c r="I76" s="44">
        <v>0.0</v>
      </c>
      <c r="J76" s="44">
        <v>0.0</v>
      </c>
      <c r="K76" s="44">
        <v>0.0</v>
      </c>
      <c r="L76" s="44">
        <v>1.0</v>
      </c>
      <c r="M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30" t="s">
        <v>56</v>
      </c>
      <c r="C77" s="44">
        <v>9.0</v>
      </c>
      <c r="D77" s="31"/>
      <c r="E77" s="31"/>
      <c r="F77" s="31"/>
      <c r="G77" s="31"/>
      <c r="H77" s="31"/>
      <c r="I77" s="31"/>
      <c r="J77" s="31"/>
      <c r="K77" s="31"/>
      <c r="L77" s="31"/>
      <c r="M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30" t="s">
        <v>57</v>
      </c>
      <c r="C78" s="44">
        <f>MATCH(MAX(C74:L74),C74:L74,0)-1</f>
        <v>8</v>
      </c>
      <c r="D78" s="31"/>
      <c r="E78" s="31"/>
      <c r="F78" s="31"/>
      <c r="G78" s="31"/>
      <c r="H78" s="31"/>
      <c r="I78" s="31"/>
      <c r="J78" s="31"/>
      <c r="K78" s="31"/>
      <c r="L78" s="31"/>
      <c r="M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6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47" t="s">
        <v>58</v>
      </c>
      <c r="C80" s="44">
        <f t="array" ref="C80">-INDEX(C74:L74,1,C77+1)+LN(EXP(C74)+EXP(D74)+EXP(E74)+EXP(F74)+EXP(G74)+EXP(H74)+EXP(I74)+EXP(J74)+EXP(K74)+EXP(L74))</f>
        <v>1.508582658</v>
      </c>
      <c r="D80" s="31"/>
      <c r="E80" s="31"/>
      <c r="F80" s="31"/>
      <c r="G80" s="31"/>
      <c r="H80" s="31"/>
      <c r="I80" s="31"/>
      <c r="J80" s="31"/>
      <c r="K80" s="31"/>
      <c r="L80" s="31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43" t="s">
        <v>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6"/>
      <c r="C85" s="48" t="s">
        <v>45</v>
      </c>
      <c r="D85" s="49" t="s">
        <v>46</v>
      </c>
      <c r="E85" s="49" t="s">
        <v>7</v>
      </c>
      <c r="F85" s="49" t="s">
        <v>47</v>
      </c>
      <c r="G85" s="49" t="s">
        <v>48</v>
      </c>
      <c r="H85" s="49" t="s">
        <v>49</v>
      </c>
      <c r="I85" s="49" t="s">
        <v>50</v>
      </c>
      <c r="J85" s="49" t="s">
        <v>51</v>
      </c>
      <c r="K85" s="49" t="s">
        <v>52</v>
      </c>
      <c r="L85" s="49" t="s">
        <v>53</v>
      </c>
      <c r="M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30" t="s">
        <v>34</v>
      </c>
      <c r="C86" s="50">
        <f>EXP(C74)/(EXP(C74)+EXP(D74)+EXP(E74)+EXP(F74)+EXP(G74)+EXP(H74)+EXP(I74)+EXP(J74)+EXP(K74)+EXP(L74))-C76</f>
        <v>0.0001651621799</v>
      </c>
      <c r="D86" s="50">
        <f>EXP(D74)/(EXP(C74)+EXP(D74)+EXP(E74)+EXP(F74)+EXP(G74)+EXP(H74)+EXP(I74)+EXP(J74)+EXP(K74)+EXP(L74))-D76</f>
        <v>0.0004489573525</v>
      </c>
      <c r="E86" s="50">
        <f>EXP(E74)/(EXP(C74)+EXP(D74)+EXP(E74)+EXP(F74)+EXP(G74)+EXP(H74)+EXP(I74)+EXP(J74)+EXP(K74)+EXP(L74))-E76</f>
        <v>0.001220392613</v>
      </c>
      <c r="F86" s="50">
        <f>EXP(F74)/(EXP(C74)+EXP(D74)+EXP(E74)+EXP(F74)+EXP(G74)+EXP(H74)+EXP(I74)+EXP(J74)+EXP(K74)+EXP(L74))-F76</f>
        <v>0.003317371064</v>
      </c>
      <c r="G86" s="50">
        <f>EXP(G74)/(EXP(C74)+EXP(D74)+EXP(E74)+EXP(F74)+EXP(G74)+EXP(H74)+EXP(I74)+EXP(J74)+EXP(K74)+EXP(L74))-G76</f>
        <v>0.00901754948</v>
      </c>
      <c r="H86" s="50">
        <f>EXP(H74)/(EXP(C74)+EXP(D74)+EXP(E74)+EXP(F74)+EXP(G74)+EXP(H74)+EXP(I74)+EXP(J74)+EXP(K74)+EXP(L74))-H76</f>
        <v>0.02451224089</v>
      </c>
      <c r="I86" s="50">
        <f>EXP(I74)/(EXP(C74)+EXP(D74)+EXP(E74)+EXP(F74)+EXP(G74)+EXP(H74)+EXP(I74)+EXP(J74)+EXP(K74)+EXP(L74))-I76</f>
        <v>0.06663117899</v>
      </c>
      <c r="J86" s="50">
        <f>EXP(J74)/(EXP(C74)+EXP(D74)+EXP(E74)+EXP(F74)+EXP(G74)+EXP(H74)+EXP(I74)+EXP(J74)+EXP(K74)+EXP(L74))-J76</f>
        <v>0.181122323</v>
      </c>
      <c r="K86" s="50">
        <f>EXP(K74)/(EXP(C74)+EXP(D74)+EXP(E74)+EXP(F74)+EXP(G74)+EXP(H74)+EXP(I74)+EXP(J74)+EXP(K74)+EXP(L74))-K76</f>
        <v>0.4923415195</v>
      </c>
      <c r="L86" s="50">
        <f>EXP(L74)/(EXP(C74)+EXP(D74)+EXP(E74)+EXP(F74)+EXP(G74)+EXP(H74)+EXP(I74)+EXP(J74)+EXP(K74)+EXP(L74))-L76</f>
        <v>-0.7787766951</v>
      </c>
      <c r="M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30" t="s">
        <v>59</v>
      </c>
      <c r="C87" s="44">
        <f>IF($C$71&gt;0,-1,IF($C$71&lt;0,1,0))</f>
        <v>-1</v>
      </c>
      <c r="D87" s="44">
        <f>IF($C$71&gt;1,-1,IF($C$71&lt;1,1,0))</f>
        <v>-1</v>
      </c>
      <c r="E87" s="44">
        <f>IF($C$71&gt;2,-1,IF($C$71&lt;2,1,0))</f>
        <v>-1</v>
      </c>
      <c r="F87" s="44">
        <f>IF($C$71&gt;3,-1,IF($C$71&lt;3,1,0))</f>
        <v>-1</v>
      </c>
      <c r="G87" s="44">
        <f>IF($C$71&gt;4,-1,IF($C$71&lt;4,1,0))</f>
        <v>-1</v>
      </c>
      <c r="H87" s="44">
        <f>IF($C$71&gt;5,-1,IF($C$71&lt;5,1,0))</f>
        <v>-1</v>
      </c>
      <c r="I87" s="44">
        <f>IF($C$71&gt;6,-1,IF($C$71&lt;6,1,0))</f>
        <v>-1</v>
      </c>
      <c r="J87" s="44">
        <f>IF($C$71&gt;7,-1,IF($C$71&lt;7,1,0))</f>
        <v>-1</v>
      </c>
      <c r="K87" s="44">
        <f>IF($C$71&gt;8,-1,IF($C$71&lt;8,1,0))</f>
        <v>-1</v>
      </c>
      <c r="L87" s="44">
        <f>IF($C$71&gt;9,-1,IF($C$71&lt;9,1,0))</f>
        <v>1</v>
      </c>
      <c r="M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30" t="s">
        <v>60</v>
      </c>
      <c r="C88" s="50">
        <f t="shared" ref="C88:L88" si="5">C86*C87</f>
        <v>-0.0001651621799</v>
      </c>
      <c r="D88" s="50">
        <f t="shared" si="5"/>
        <v>-0.0004489573525</v>
      </c>
      <c r="E88" s="50">
        <f t="shared" si="5"/>
        <v>-0.001220392613</v>
      </c>
      <c r="F88" s="50">
        <f t="shared" si="5"/>
        <v>-0.003317371064</v>
      </c>
      <c r="G88" s="50">
        <f t="shared" si="5"/>
        <v>-0.00901754948</v>
      </c>
      <c r="H88" s="50">
        <f t="shared" si="5"/>
        <v>-0.02451224089</v>
      </c>
      <c r="I88" s="50">
        <f t="shared" si="5"/>
        <v>-0.06663117899</v>
      </c>
      <c r="J88" s="50">
        <f t="shared" si="5"/>
        <v>-0.181122323</v>
      </c>
      <c r="K88" s="50">
        <f t="shared" si="5"/>
        <v>-0.4923415195</v>
      </c>
      <c r="L88" s="50">
        <f t="shared" si="5"/>
        <v>-0.7787766951</v>
      </c>
      <c r="M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6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30" t="s">
        <v>61</v>
      </c>
      <c r="C90" s="50">
        <f>SUM(C88:L88)</f>
        <v>-1.55755339</v>
      </c>
      <c r="D90" s="31"/>
      <c r="E90" s="31"/>
      <c r="F90" s="31"/>
      <c r="G90" s="31"/>
      <c r="H90" s="31"/>
      <c r="I90" s="31"/>
      <c r="J90" s="31"/>
      <c r="K90" s="31"/>
      <c r="L90" s="31"/>
      <c r="M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6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30" t="s">
        <v>11</v>
      </c>
      <c r="C92" s="50">
        <f>C90*$C$9</f>
        <v>-1.55755339</v>
      </c>
      <c r="D92" s="31"/>
      <c r="E92" s="31"/>
      <c r="F92" s="31"/>
      <c r="G92" s="31"/>
      <c r="H92" s="31"/>
      <c r="I92" s="31"/>
      <c r="J92" s="31"/>
      <c r="K92" s="31"/>
      <c r="L92" s="31"/>
      <c r="M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30" t="s">
        <v>13</v>
      </c>
      <c r="C93" s="50">
        <f>C90</f>
        <v>-1.55755339</v>
      </c>
      <c r="D93" s="31"/>
      <c r="E93" s="31"/>
      <c r="F93" s="31"/>
      <c r="G93" s="31"/>
      <c r="H93" s="31"/>
      <c r="I93" s="31"/>
      <c r="J93" s="31"/>
      <c r="K93" s="31"/>
      <c r="L93" s="31"/>
      <c r="M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M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3" t="s">
        <v>62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30" t="s">
        <v>2</v>
      </c>
      <c r="C97" s="51">
        <v>0.01</v>
      </c>
      <c r="D97" s="6"/>
      <c r="E97" s="6"/>
      <c r="F97" s="6" t="s">
        <v>19</v>
      </c>
      <c r="G97" s="6"/>
      <c r="H97" s="6"/>
      <c r="I97" s="6"/>
      <c r="J97" s="6"/>
      <c r="K97" s="6"/>
      <c r="L97" s="6"/>
      <c r="M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6"/>
      <c r="C98" s="6"/>
      <c r="D98" s="6"/>
      <c r="E98" s="6"/>
      <c r="F98" s="6" t="s">
        <v>20</v>
      </c>
      <c r="G98" s="6"/>
      <c r="H98" s="6"/>
      <c r="I98" s="6"/>
      <c r="J98" s="6"/>
      <c r="K98" s="6"/>
      <c r="L98" s="6"/>
      <c r="M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52" t="s">
        <v>42</v>
      </c>
      <c r="C99" s="53">
        <f t="shared" ref="C99:C100" si="6">C68-C92*$C$97</f>
        <v>0.9155755339</v>
      </c>
      <c r="D99" s="6"/>
      <c r="E99" s="6"/>
      <c r="F99" s="6" t="s">
        <v>63</v>
      </c>
      <c r="G99" s="6"/>
      <c r="H99" s="6"/>
      <c r="I99" s="6"/>
      <c r="J99" s="6"/>
      <c r="K99" s="6"/>
      <c r="L99" s="6"/>
      <c r="M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52" t="s">
        <v>12</v>
      </c>
      <c r="C100" s="54">
        <f t="shared" si="6"/>
        <v>0.0155755339</v>
      </c>
      <c r="D100" s="6"/>
      <c r="E100" s="6"/>
      <c r="F100" s="6" t="s">
        <v>64</v>
      </c>
      <c r="G100" s="6"/>
      <c r="H100" s="6"/>
      <c r="I100" s="6"/>
      <c r="J100" s="6"/>
      <c r="K100" s="6"/>
      <c r="L100" s="6"/>
      <c r="M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</sheetData>
  <mergeCells count="12">
    <mergeCell ref="L36:N36"/>
    <mergeCell ref="A60:Z60"/>
    <mergeCell ref="B62:L62"/>
    <mergeCell ref="B83:M83"/>
    <mergeCell ref="B95:M95"/>
    <mergeCell ref="A2:Z2"/>
    <mergeCell ref="B6:D6"/>
    <mergeCell ref="G6:I6"/>
    <mergeCell ref="L6:N6"/>
    <mergeCell ref="A32:Z32"/>
    <mergeCell ref="B36:D36"/>
    <mergeCell ref="G36:I36"/>
  </mergeCells>
  <conditionalFormatting sqref="H43:I43 H42:I42">
    <cfRule type="cellIs" dxfId="0" priority="1" operator="greaterThan">
      <formula>0</formula>
    </cfRule>
  </conditionalFormatting>
  <conditionalFormatting sqref="H43:I43 H42:I42">
    <cfRule type="cellIs" dxfId="1" priority="2" operator="lessThan">
      <formula>0</formula>
    </cfRule>
  </conditionalFormatting>
  <conditionalFormatting sqref="H50:I50 H51">
    <cfRule type="cellIs" dxfId="0" priority="3" operator="greaterThan">
      <formula>0</formula>
    </cfRule>
  </conditionalFormatting>
  <conditionalFormatting sqref="H50:I50 H51">
    <cfRule type="cellIs" dxfId="1" priority="4" operator="lessThan">
      <formula>0</formula>
    </cfRule>
  </conditionalFormatting>
  <conditionalFormatting sqref="H13 H12:I12">
    <cfRule type="cellIs" dxfId="0" priority="5" operator="greaterThan">
      <formula>0</formula>
    </cfRule>
  </conditionalFormatting>
  <conditionalFormatting sqref="H13 H12:I12">
    <cfRule type="cellIs" dxfId="2" priority="6" operator="lessThan">
      <formula>0</formula>
    </cfRule>
  </conditionalFormatting>
  <conditionalFormatting sqref="C92:C93">
    <cfRule type="cellIs" dxfId="0" priority="7" operator="greaterThan">
      <formula>0</formula>
    </cfRule>
  </conditionalFormatting>
  <conditionalFormatting sqref="C92:C93">
    <cfRule type="cellIs" dxfId="1" priority="8" operator="lessThan">
      <formula>0</formula>
    </cfRule>
  </conditionalFormatting>
  <conditionalFormatting sqref="C78">
    <cfRule type="cellIs" dxfId="3" priority="9" operator="equal">
      <formula>C77</formula>
    </cfRule>
  </conditionalFormatting>
  <conditionalFormatting sqref="C78">
    <cfRule type="cellIs" dxfId="4" priority="10" operator="notEqual">
      <formula>C77</formula>
    </cfRule>
  </conditionalFormatting>
  <drawing r:id="rId1"/>
</worksheet>
</file>