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mc:Choice Requires="x15">
      <x15ac:absPath xmlns:x15ac="http://schemas.microsoft.com/office/spreadsheetml/2010/11/ac" url="\\10.1.8.4\FileServer\54 OSS\03 RPT\04.Weekly MM Reports\2024\05. May\"/>
    </mc:Choice>
  </mc:AlternateContent>
  <xr:revisionPtr revIDLastSave="0" documentId="13_ncr:1_{E05DB8C2-F7E7-4AC4-8E47-CAFB16BD7575}" xr6:coauthVersionLast="47" xr6:coauthVersionMax="47" xr10:uidLastSave="{00000000-0000-0000-0000-000000000000}"/>
  <bookViews>
    <workbookView xWindow="-120" yWindow="-120" windowWidth="29040" windowHeight="15840" activeTab="4" xr2:uid="{00000000-000D-0000-FFFF-FFFF00000000}"/>
  </bookViews>
  <sheets>
    <sheet name="Summary" sheetId="21" r:id="rId1"/>
    <sheet name="FASE" sheetId="31" state="hidden" r:id="rId2"/>
    <sheet name="DIC" sheetId="24" state="hidden" r:id="rId3"/>
    <sheet name="MODOS" sheetId="26" state="hidden" r:id="rId4"/>
    <sheet name="OSS" sheetId="27" r:id="rId5"/>
    <sheet name="HIME" sheetId="25" state="hidden" r:id="rId6"/>
    <sheet name="Template History" sheetId="20" state="hidden" r:id="rId7"/>
  </sheets>
  <definedNames>
    <definedName name="_xlnm.Print_Area" localSheetId="2">DIC!$A$1:$N$33</definedName>
    <definedName name="_xlnm.Print_Area" localSheetId="1">FASE!$A$1:$N$36</definedName>
    <definedName name="_xlnm.Print_Area" localSheetId="5">HIME!$A$1:$N$48</definedName>
    <definedName name="_xlnm.Print_Area" localSheetId="3">MODOS!$A$1:$N$60</definedName>
    <definedName name="_xlnm.Print_Area" localSheetId="4">OSS!$A$1:$N$49</definedName>
    <definedName name="_xlnm.Print_Area" localSheetId="0">Summary!$A$1:$V$12</definedName>
    <definedName name="_xlnm.Print_Area" localSheetId="6">'Template History'!$A$1:$AY$29</definedName>
    <definedName name="_xlnm.Print_Titles" localSheetId="6">'Template History'!$2:$5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 i="27" l="1"/>
  <c r="J35" i="27"/>
  <c r="J21" i="27"/>
  <c r="J9" i="27"/>
  <c r="J22" i="27"/>
  <c r="I21" i="27"/>
  <c r="I9" i="27"/>
  <c r="H21" i="27"/>
  <c r="H9" i="27"/>
  <c r="H35" i="27"/>
  <c r="G21" i="27"/>
  <c r="G9" i="27"/>
  <c r="G29" i="27"/>
  <c r="G35" i="27"/>
  <c r="F37" i="27"/>
  <c r="F35" i="27"/>
  <c r="F21" i="27"/>
  <c r="F9" i="27"/>
  <c r="J23" i="27"/>
  <c r="I23" i="27"/>
  <c r="H23" i="27"/>
  <c r="G23" i="27"/>
  <c r="G33" i="27"/>
  <c r="H29" i="27"/>
  <c r="F33" i="27"/>
  <c r="F31" i="27"/>
  <c r="F29" i="27"/>
  <c r="F27" i="27"/>
  <c r="F23" i="27"/>
  <c r="K40" i="26"/>
  <c r="L40" i="26" s="1"/>
  <c r="K39" i="26"/>
  <c r="L39" i="26" s="1"/>
  <c r="K38" i="26"/>
  <c r="L38" i="26" s="1"/>
  <c r="K37" i="26"/>
  <c r="L37" i="26" s="1"/>
  <c r="K36" i="26" l="1"/>
  <c r="L36" i="26" s="1"/>
  <c r="K35" i="26"/>
  <c r="K34" i="26"/>
  <c r="K33" i="26"/>
  <c r="L33" i="26" s="1"/>
  <c r="L34" i="26" l="1"/>
  <c r="L35" i="26"/>
  <c r="K30" i="26" l="1"/>
  <c r="L30" i="26" s="1"/>
  <c r="K29" i="26"/>
  <c r="L29" i="26" s="1"/>
  <c r="K28" i="26"/>
  <c r="L28" i="26" s="1"/>
  <c r="K27" i="26"/>
  <c r="L27" i="26" s="1"/>
  <c r="K26" i="26"/>
  <c r="L26" i="26" s="1"/>
  <c r="K25" i="26"/>
  <c r="L25" i="26" s="1"/>
  <c r="I25" i="27" l="1"/>
  <c r="I39" i="27" s="1"/>
  <c r="J25" i="27"/>
  <c r="I26" i="27"/>
  <c r="I40" i="27" s="1"/>
  <c r="I48" i="27" s="1"/>
  <c r="J26" i="27"/>
  <c r="J40" i="27" s="1"/>
  <c r="J48" i="27" s="1"/>
  <c r="J39" i="27" l="1"/>
  <c r="K32" i="26"/>
  <c r="L32" i="26" s="1"/>
  <c r="K31" i="26"/>
  <c r="L31" i="26" s="1"/>
  <c r="K24" i="26"/>
  <c r="L24" i="26" s="1"/>
  <c r="K23" i="26"/>
  <c r="L23" i="26" s="1"/>
  <c r="K22" i="26" l="1"/>
  <c r="K21" i="26"/>
  <c r="K20" i="26"/>
  <c r="K19" i="26"/>
  <c r="L19" i="26" s="1"/>
  <c r="K18" i="26"/>
  <c r="L18" i="26" s="1"/>
  <c r="K17" i="26"/>
  <c r="L17" i="26" s="1"/>
  <c r="K44" i="26"/>
  <c r="K43" i="26"/>
  <c r="L44" i="26" l="1"/>
  <c r="L22" i="26"/>
  <c r="L20" i="26"/>
  <c r="L21" i="26"/>
  <c r="L43" i="26"/>
  <c r="K32" i="27" l="1"/>
  <c r="M32" i="27" s="1"/>
  <c r="O32" i="27" s="1"/>
  <c r="K31" i="27"/>
  <c r="M31" i="27" s="1"/>
  <c r="K34" i="27"/>
  <c r="K33" i="27"/>
  <c r="K20" i="27"/>
  <c r="K19" i="27"/>
  <c r="L32" i="27" l="1"/>
  <c r="L31" i="27"/>
  <c r="L34" i="27"/>
  <c r="L33" i="27"/>
  <c r="L20" i="27"/>
  <c r="L19" i="27"/>
  <c r="V11" i="21" l="1"/>
  <c r="U11" i="21"/>
  <c r="T11" i="21"/>
  <c r="S11" i="21"/>
  <c r="R11" i="21"/>
  <c r="Q11" i="21"/>
  <c r="P11" i="21"/>
  <c r="O11" i="21"/>
  <c r="N11" i="21"/>
  <c r="M11" i="21"/>
  <c r="D7" i="21"/>
  <c r="K56" i="26" l="1"/>
  <c r="L56" i="26" l="1"/>
  <c r="K36" i="27" l="1"/>
  <c r="K35" i="27"/>
  <c r="L36" i="27" l="1"/>
  <c r="L35" i="27"/>
  <c r="K12" i="26" l="1"/>
  <c r="K11" i="26"/>
  <c r="K14" i="26"/>
  <c r="K13" i="26"/>
  <c r="K16" i="26"/>
  <c r="K15" i="26"/>
  <c r="K42" i="26"/>
  <c r="K41" i="26"/>
  <c r="L12" i="26" l="1"/>
  <c r="L11" i="26"/>
  <c r="L14" i="26"/>
  <c r="L13" i="26"/>
  <c r="L16" i="26"/>
  <c r="L15" i="26"/>
  <c r="L42" i="26"/>
  <c r="L41" i="26"/>
  <c r="J29" i="25" l="1"/>
  <c r="I29" i="25"/>
  <c r="H29" i="25"/>
  <c r="G29" i="25"/>
  <c r="F29" i="25"/>
  <c r="K28" i="25" l="1"/>
  <c r="K27" i="25"/>
  <c r="M27" i="25" s="1"/>
  <c r="K36" i="25"/>
  <c r="K35" i="25"/>
  <c r="K34" i="25"/>
  <c r="K33" i="25"/>
  <c r="K32" i="25"/>
  <c r="L28" i="25" l="1"/>
  <c r="L27" i="25"/>
  <c r="K26" i="25" l="1"/>
  <c r="L26" i="25" s="1"/>
  <c r="K25" i="25"/>
  <c r="L25" i="25" l="1"/>
  <c r="K46" i="25" l="1"/>
  <c r="L46" i="25" s="1"/>
  <c r="K45" i="25"/>
  <c r="L45" i="25" s="1"/>
  <c r="K24" i="25" l="1"/>
  <c r="L24" i="25" s="1"/>
  <c r="I37" i="25"/>
  <c r="F37" i="25"/>
  <c r="G37" i="25"/>
  <c r="H37" i="25"/>
  <c r="J37" i="25"/>
  <c r="K20" i="25"/>
  <c r="K19" i="25"/>
  <c r="M19" i="25" s="1"/>
  <c r="K18" i="25"/>
  <c r="L18" i="25" s="1"/>
  <c r="K17" i="25"/>
  <c r="L17" i="25" s="1"/>
  <c r="K16" i="25"/>
  <c r="K15" i="25"/>
  <c r="K14" i="25"/>
  <c r="L14" i="25" s="1"/>
  <c r="K13" i="25"/>
  <c r="L13" i="25" s="1"/>
  <c r="K23" i="25"/>
  <c r="K22" i="25"/>
  <c r="L22" i="25" s="1"/>
  <c r="K21" i="25"/>
  <c r="L21" i="25" s="1"/>
  <c r="M14" i="25" l="1"/>
  <c r="O14" i="25" s="1"/>
  <c r="M18" i="25"/>
  <c r="O18" i="25" s="1"/>
  <c r="M22" i="25"/>
  <c r="O22" i="25" s="1"/>
  <c r="M24" i="25"/>
  <c r="O24" i="25" s="1"/>
  <c r="L20" i="25"/>
  <c r="L19" i="25"/>
  <c r="L16" i="25"/>
  <c r="L15" i="25"/>
  <c r="L23" i="25"/>
  <c r="K22" i="27" l="1"/>
  <c r="K21" i="27"/>
  <c r="L21" i="27" l="1"/>
  <c r="L22" i="27"/>
  <c r="K50" i="26" l="1"/>
  <c r="K49" i="26"/>
  <c r="L50" i="26" l="1"/>
  <c r="L49" i="26"/>
  <c r="K16" i="31" l="1"/>
  <c r="L16" i="31" s="1"/>
  <c r="K15" i="31"/>
  <c r="M15" i="31" s="1"/>
  <c r="M16" i="31" l="1"/>
  <c r="O16" i="31" s="1"/>
  <c r="L15" i="31"/>
  <c r="K30" i="27" l="1"/>
  <c r="M30" i="27" s="1"/>
  <c r="O30" i="27" s="1"/>
  <c r="K29" i="27"/>
  <c r="M29" i="27" s="1"/>
  <c r="L30" i="27" l="1"/>
  <c r="L29" i="27"/>
  <c r="K16" i="27" l="1"/>
  <c r="K15" i="27"/>
  <c r="L16" i="27" l="1"/>
  <c r="L15" i="27"/>
  <c r="K32" i="31" l="1"/>
  <c r="L32" i="31" s="1"/>
  <c r="K55" i="26" l="1"/>
  <c r="M55" i="26" s="1"/>
  <c r="O55" i="26" s="1"/>
  <c r="L55" i="26" l="1"/>
  <c r="K43" i="25" l="1"/>
  <c r="M43" i="25" s="1"/>
  <c r="O43" i="25" s="1"/>
  <c r="L43" i="25" l="1"/>
  <c r="G30" i="25" l="1"/>
  <c r="H30" i="25"/>
  <c r="I30" i="25"/>
  <c r="J30" i="25"/>
  <c r="F30" i="25"/>
  <c r="I38" i="25" l="1"/>
  <c r="J38" i="25"/>
  <c r="H38" i="25"/>
  <c r="G38" i="25"/>
  <c r="J47" i="25" l="1"/>
  <c r="G47" i="25"/>
  <c r="H47" i="25"/>
  <c r="I47" i="25"/>
  <c r="F38" i="25"/>
  <c r="F47" i="25" s="1"/>
  <c r="H26" i="27"/>
  <c r="H40" i="27" s="1"/>
  <c r="G26" i="27"/>
  <c r="G40" i="27" s="1"/>
  <c r="F26" i="27"/>
  <c r="F40" i="27" s="1"/>
  <c r="F48" i="27" s="1"/>
  <c r="H25" i="27"/>
  <c r="H39" i="27" s="1"/>
  <c r="G25" i="27"/>
  <c r="G39" i="27" s="1"/>
  <c r="F25" i="27"/>
  <c r="F39" i="27" s="1"/>
  <c r="J46" i="26"/>
  <c r="I46" i="26"/>
  <c r="H46" i="26"/>
  <c r="G46" i="26"/>
  <c r="F46" i="26"/>
  <c r="J45" i="26"/>
  <c r="J51" i="26" s="1"/>
  <c r="I45" i="26"/>
  <c r="I51" i="26" s="1"/>
  <c r="H45" i="26"/>
  <c r="H51" i="26" s="1"/>
  <c r="G45" i="26"/>
  <c r="G51" i="26" s="1"/>
  <c r="F45" i="26"/>
  <c r="F51" i="26" s="1"/>
  <c r="J18" i="24"/>
  <c r="I18" i="24"/>
  <c r="H18" i="24"/>
  <c r="G18" i="24"/>
  <c r="F18" i="24"/>
  <c r="J17" i="24"/>
  <c r="J25" i="24" s="1"/>
  <c r="I17" i="24"/>
  <c r="I25" i="24" s="1"/>
  <c r="H17" i="24"/>
  <c r="H25" i="24" s="1"/>
  <c r="G17" i="24"/>
  <c r="G25" i="24" s="1"/>
  <c r="F17" i="24"/>
  <c r="F25" i="24" s="1"/>
  <c r="J20" i="31"/>
  <c r="I20" i="31"/>
  <c r="H20" i="31"/>
  <c r="G20" i="31"/>
  <c r="F20" i="31"/>
  <c r="J19" i="31"/>
  <c r="J27" i="31" s="1"/>
  <c r="I19" i="31"/>
  <c r="I27" i="31" s="1"/>
  <c r="H19" i="31"/>
  <c r="H27" i="31" s="1"/>
  <c r="G19" i="31"/>
  <c r="G27" i="31" s="1"/>
  <c r="F19" i="31"/>
  <c r="F27" i="31" s="1"/>
  <c r="G48" i="27" l="1"/>
  <c r="H48" i="27"/>
  <c r="J26" i="24"/>
  <c r="I52" i="26"/>
  <c r="F52" i="26"/>
  <c r="J52" i="26"/>
  <c r="J59" i="26" s="1"/>
  <c r="G52" i="26"/>
  <c r="H52" i="26"/>
  <c r="I28" i="31"/>
  <c r="H28" i="31"/>
  <c r="F28" i="31"/>
  <c r="F35" i="31" s="1"/>
  <c r="J28" i="31"/>
  <c r="G28" i="31"/>
  <c r="G26" i="24"/>
  <c r="H26" i="24"/>
  <c r="F26" i="24"/>
  <c r="I26" i="24"/>
  <c r="K9" i="31" l="1"/>
  <c r="K47" i="26" l="1"/>
  <c r="K9" i="26"/>
  <c r="K45" i="26" s="1"/>
  <c r="K51" i="26" l="1"/>
  <c r="K41" i="27" l="1"/>
  <c r="K37" i="27"/>
  <c r="K27" i="27"/>
  <c r="K23" i="27"/>
  <c r="K17" i="27"/>
  <c r="K13" i="27"/>
  <c r="K11" i="27"/>
  <c r="K9" i="27"/>
  <c r="K12" i="27"/>
  <c r="K25" i="27" l="1"/>
  <c r="K39" i="27" s="1"/>
  <c r="L11" i="27"/>
  <c r="L12" i="27"/>
  <c r="K11" i="25" l="1"/>
  <c r="K9" i="25"/>
  <c r="K29" i="25" l="1"/>
  <c r="K25" i="31"/>
  <c r="K23" i="31"/>
  <c r="K21" i="31"/>
  <c r="K17" i="31"/>
  <c r="K13" i="31"/>
  <c r="K11" i="31"/>
  <c r="K23" i="24"/>
  <c r="K21" i="24"/>
  <c r="K19" i="24"/>
  <c r="K15" i="24"/>
  <c r="K13" i="24"/>
  <c r="K11" i="24"/>
  <c r="K9" i="24"/>
  <c r="K17" i="24" l="1"/>
  <c r="K25" i="24" s="1"/>
  <c r="K19" i="31"/>
  <c r="K27" i="31" s="1"/>
  <c r="L21" i="24" l="1"/>
  <c r="L23" i="24"/>
  <c r="M23" i="24"/>
  <c r="L19" i="24"/>
  <c r="L23" i="31"/>
  <c r="M23" i="31"/>
  <c r="L25" i="31"/>
  <c r="M25" i="31"/>
  <c r="L21" i="31"/>
  <c r="K26" i="31"/>
  <c r="L26" i="31" s="1"/>
  <c r="K24" i="31"/>
  <c r="L24" i="31" s="1"/>
  <c r="K22" i="31"/>
  <c r="K30" i="31"/>
  <c r="L30" i="31" s="1"/>
  <c r="K31" i="31"/>
  <c r="L31" i="31" s="1"/>
  <c r="K33" i="31"/>
  <c r="L33" i="31" s="1"/>
  <c r="K34" i="31"/>
  <c r="L34" i="31" s="1"/>
  <c r="K29" i="31"/>
  <c r="M29" i="31" s="1"/>
  <c r="L29" i="31" l="1"/>
  <c r="M26" i="31"/>
  <c r="M24" i="31"/>
  <c r="L22" i="31"/>
  <c r="K44" i="25" l="1"/>
  <c r="L44" i="25" s="1"/>
  <c r="F7" i="31" l="1"/>
  <c r="O29" i="31" l="1"/>
  <c r="O26" i="31"/>
  <c r="O24" i="31"/>
  <c r="J35" i="31"/>
  <c r="I35" i="31"/>
  <c r="H35" i="31"/>
  <c r="G35" i="31"/>
  <c r="K18" i="31"/>
  <c r="M18" i="31" s="1"/>
  <c r="O18" i="31" s="1"/>
  <c r="M17" i="31"/>
  <c r="L17" i="31"/>
  <c r="K14" i="31"/>
  <c r="L13" i="31"/>
  <c r="K12" i="31"/>
  <c r="L11" i="31"/>
  <c r="K10" i="31"/>
  <c r="L9" i="31"/>
  <c r="J7" i="31"/>
  <c r="I7" i="31"/>
  <c r="H7" i="31"/>
  <c r="G7" i="31"/>
  <c r="L5" i="31"/>
  <c r="M1" i="31" s="1"/>
  <c r="M32" i="31" s="1"/>
  <c r="D11" i="21"/>
  <c r="L1" i="21"/>
  <c r="M9" i="31" l="1"/>
  <c r="M34" i="31"/>
  <c r="O34" i="31" s="1"/>
  <c r="M30" i="31"/>
  <c r="O30" i="31" s="1"/>
  <c r="M13" i="31"/>
  <c r="M14" i="31"/>
  <c r="O14" i="31" s="1"/>
  <c r="M11" i="31"/>
  <c r="M12" i="31"/>
  <c r="O12" i="31" s="1"/>
  <c r="M21" i="31"/>
  <c r="M31" i="31"/>
  <c r="O31" i="31" s="1"/>
  <c r="M22" i="31"/>
  <c r="M33" i="31"/>
  <c r="O33" i="31" s="1"/>
  <c r="L19" i="31"/>
  <c r="L27" i="31" s="1"/>
  <c r="M10" i="31"/>
  <c r="K20" i="31"/>
  <c r="K28" i="31" s="1"/>
  <c r="K35" i="31" s="1"/>
  <c r="G36" i="31"/>
  <c r="I36" i="31"/>
  <c r="F53" i="31"/>
  <c r="L12" i="31"/>
  <c r="L18" i="31"/>
  <c r="F36" i="31"/>
  <c r="J36" i="31"/>
  <c r="H36" i="31"/>
  <c r="K7" i="31"/>
  <c r="L10" i="31"/>
  <c r="L14" i="31"/>
  <c r="M19" i="31" l="1"/>
  <c r="F52" i="31" s="1"/>
  <c r="M20" i="31"/>
  <c r="M28" i="31" s="1"/>
  <c r="M35" i="31" s="1"/>
  <c r="M27" i="31"/>
  <c r="L20" i="31"/>
  <c r="L28" i="31" s="1"/>
  <c r="L35" i="31" s="1"/>
  <c r="O10" i="31"/>
  <c r="G53" i="31"/>
  <c r="O22" i="31"/>
  <c r="M7" i="31"/>
  <c r="L7" i="31"/>
  <c r="U20" i="31" s="1"/>
  <c r="K36" i="31"/>
  <c r="O20" i="31" l="1"/>
  <c r="K5" i="21"/>
  <c r="K6" i="21" s="1"/>
  <c r="I5" i="21"/>
  <c r="I6" i="21" s="1"/>
  <c r="H5" i="21"/>
  <c r="H6" i="21" s="1"/>
  <c r="J5" i="21"/>
  <c r="J6" i="21" s="1"/>
  <c r="G52" i="31"/>
  <c r="R20" i="31"/>
  <c r="Q20" i="31"/>
  <c r="S20" i="31"/>
  <c r="T20" i="31"/>
  <c r="L36" i="31"/>
  <c r="A6" i="21"/>
  <c r="G5" i="21"/>
  <c r="O35" i="31"/>
  <c r="O28" i="31"/>
  <c r="G6" i="21" l="1"/>
  <c r="L5" i="21"/>
  <c r="M36" i="31"/>
  <c r="L6" i="21" l="1"/>
  <c r="B3" i="27"/>
  <c r="B3" i="26"/>
  <c r="K47" i="27"/>
  <c r="M47" i="27" s="1"/>
  <c r="O47" i="27" s="1"/>
  <c r="K46" i="27"/>
  <c r="M46" i="27" s="1"/>
  <c r="O46" i="27" s="1"/>
  <c r="K45" i="27"/>
  <c r="M45" i="27" s="1"/>
  <c r="O45" i="27" s="1"/>
  <c r="K44" i="27"/>
  <c r="K43" i="27"/>
  <c r="K42" i="27"/>
  <c r="L42" i="27" s="1"/>
  <c r="M41" i="27"/>
  <c r="L41" i="27"/>
  <c r="K38" i="27"/>
  <c r="L37" i="27"/>
  <c r="K28" i="27"/>
  <c r="L28" i="27" s="1"/>
  <c r="M27" i="27"/>
  <c r="L27" i="27"/>
  <c r="K24" i="27"/>
  <c r="L23" i="27"/>
  <c r="K18" i="27"/>
  <c r="L17" i="27"/>
  <c r="K14" i="27"/>
  <c r="L13" i="27"/>
  <c r="K10" i="27"/>
  <c r="L9" i="27"/>
  <c r="J7" i="27"/>
  <c r="J49" i="27" s="1"/>
  <c r="I7" i="27"/>
  <c r="I49" i="27" s="1"/>
  <c r="H7" i="27"/>
  <c r="G7" i="27"/>
  <c r="F7" i="27"/>
  <c r="L5" i="27"/>
  <c r="M1" i="27" s="1"/>
  <c r="K58" i="26"/>
  <c r="K57" i="26"/>
  <c r="K54" i="26"/>
  <c r="M54" i="26" s="1"/>
  <c r="O54" i="26" s="1"/>
  <c r="K53" i="26"/>
  <c r="M53" i="26" s="1"/>
  <c r="O53" i="26" s="1"/>
  <c r="K48" i="26"/>
  <c r="M47" i="26"/>
  <c r="L47" i="26"/>
  <c r="I59" i="26"/>
  <c r="H59" i="26"/>
  <c r="G59" i="26"/>
  <c r="F59" i="26"/>
  <c r="K10" i="26"/>
  <c r="K46" i="26" s="1"/>
  <c r="L9" i="26"/>
  <c r="J7" i="26"/>
  <c r="I7" i="26"/>
  <c r="H7" i="26"/>
  <c r="G7" i="26"/>
  <c r="F7" i="26"/>
  <c r="L5" i="26"/>
  <c r="M1" i="26" s="1"/>
  <c r="K42" i="25"/>
  <c r="K41" i="25"/>
  <c r="K40" i="25"/>
  <c r="K39" i="25"/>
  <c r="L36" i="25"/>
  <c r="L35" i="25"/>
  <c r="M33" i="25"/>
  <c r="L33" i="25"/>
  <c r="K12" i="25"/>
  <c r="L11" i="25"/>
  <c r="K10" i="25"/>
  <c r="L9" i="25"/>
  <c r="J7" i="25"/>
  <c r="I7" i="25"/>
  <c r="H7" i="25"/>
  <c r="G7" i="25"/>
  <c r="F7" i="25"/>
  <c r="L5" i="25"/>
  <c r="M1" i="25" s="1"/>
  <c r="K31" i="24"/>
  <c r="M31" i="24" s="1"/>
  <c r="O31" i="24" s="1"/>
  <c r="K30" i="24"/>
  <c r="M30" i="24" s="1"/>
  <c r="O30" i="24" s="1"/>
  <c r="K29" i="24"/>
  <c r="K28" i="24"/>
  <c r="M28" i="24" s="1"/>
  <c r="O28" i="24" s="1"/>
  <c r="K27" i="24"/>
  <c r="H32" i="24"/>
  <c r="K24" i="24"/>
  <c r="K22" i="24"/>
  <c r="K20" i="24"/>
  <c r="J32" i="24"/>
  <c r="I32" i="24"/>
  <c r="G32" i="24"/>
  <c r="K16" i="24"/>
  <c r="L16" i="24" s="1"/>
  <c r="M15" i="24"/>
  <c r="L15" i="24"/>
  <c r="K14" i="24"/>
  <c r="M14" i="24" s="1"/>
  <c r="O14" i="24" s="1"/>
  <c r="M13" i="24"/>
  <c r="L13" i="24"/>
  <c r="K12" i="24"/>
  <c r="M12" i="24" s="1"/>
  <c r="O12" i="24" s="1"/>
  <c r="M11" i="24"/>
  <c r="L11" i="24"/>
  <c r="K10" i="24"/>
  <c r="M9" i="24"/>
  <c r="L9" i="24"/>
  <c r="J7" i="24"/>
  <c r="I7" i="24"/>
  <c r="H7" i="24"/>
  <c r="G7" i="24"/>
  <c r="F7" i="24"/>
  <c r="L5" i="24"/>
  <c r="M1" i="24" s="1"/>
  <c r="M21" i="24" l="1"/>
  <c r="M19" i="24"/>
  <c r="M27" i="24"/>
  <c r="O27" i="24" s="1"/>
  <c r="M25" i="25"/>
  <c r="M26" i="25"/>
  <c r="O26" i="25" s="1"/>
  <c r="M45" i="25"/>
  <c r="O45" i="25" s="1"/>
  <c r="M23" i="25"/>
  <c r="M17" i="25"/>
  <c r="M15" i="25"/>
  <c r="M13" i="25"/>
  <c r="M21" i="25"/>
  <c r="M16" i="25"/>
  <c r="O16" i="25" s="1"/>
  <c r="M38" i="26"/>
  <c r="O38" i="26" s="1"/>
  <c r="M37" i="26"/>
  <c r="M39" i="26"/>
  <c r="M40" i="26"/>
  <c r="O40" i="26" s="1"/>
  <c r="M33" i="26"/>
  <c r="M34" i="26"/>
  <c r="O34" i="26" s="1"/>
  <c r="M36" i="26"/>
  <c r="O36" i="26" s="1"/>
  <c r="M35" i="26"/>
  <c r="M25" i="26"/>
  <c r="M29" i="26"/>
  <c r="M27" i="26"/>
  <c r="M28" i="26"/>
  <c r="O28" i="26" s="1"/>
  <c r="M26" i="26"/>
  <c r="O26" i="26" s="1"/>
  <c r="M30" i="26"/>
  <c r="O30" i="26" s="1"/>
  <c r="M19" i="27"/>
  <c r="M34" i="27"/>
  <c r="O34" i="27" s="1"/>
  <c r="M20" i="27"/>
  <c r="O20" i="27" s="1"/>
  <c r="M33" i="27"/>
  <c r="M21" i="27"/>
  <c r="M22" i="27"/>
  <c r="O22" i="27" s="1"/>
  <c r="M23" i="27"/>
  <c r="M24" i="26"/>
  <c r="O24" i="26" s="1"/>
  <c r="M23" i="26"/>
  <c r="M31" i="26"/>
  <c r="M32" i="26"/>
  <c r="O32" i="26" s="1"/>
  <c r="M19" i="26"/>
  <c r="M44" i="26"/>
  <c r="O44" i="26" s="1"/>
  <c r="M43" i="26"/>
  <c r="M22" i="26"/>
  <c r="O22" i="26" s="1"/>
  <c r="M18" i="26"/>
  <c r="O18" i="26" s="1"/>
  <c r="M21" i="26"/>
  <c r="M20" i="26"/>
  <c r="O20" i="26" s="1"/>
  <c r="M17" i="26"/>
  <c r="M17" i="27"/>
  <c r="M36" i="27"/>
  <c r="O36" i="27" s="1"/>
  <c r="M35" i="27"/>
  <c r="M56" i="26"/>
  <c r="O56" i="26" s="1"/>
  <c r="M34" i="25"/>
  <c r="O34" i="25" s="1"/>
  <c r="M46" i="25"/>
  <c r="O46" i="25" s="1"/>
  <c r="M20" i="25"/>
  <c r="O20" i="25" s="1"/>
  <c r="M35" i="25"/>
  <c r="M58" i="26"/>
  <c r="O58" i="26" s="1"/>
  <c r="M9" i="26"/>
  <c r="M48" i="26"/>
  <c r="O48" i="26" s="1"/>
  <c r="M57" i="26"/>
  <c r="O57" i="26" s="1"/>
  <c r="M38" i="27"/>
  <c r="O38" i="27" s="1"/>
  <c r="M43" i="27"/>
  <c r="O43" i="27" s="1"/>
  <c r="M14" i="27"/>
  <c r="O14" i="27" s="1"/>
  <c r="M9" i="27"/>
  <c r="M37" i="27"/>
  <c r="F66" i="27" s="1"/>
  <c r="M29" i="24"/>
  <c r="O29" i="24" s="1"/>
  <c r="M9" i="25"/>
  <c r="M12" i="26"/>
  <c r="O12" i="26" s="1"/>
  <c r="M42" i="26"/>
  <c r="O42" i="26" s="1"/>
  <c r="M15" i="26"/>
  <c r="M11" i="26"/>
  <c r="M16" i="26"/>
  <c r="O16" i="26" s="1"/>
  <c r="M14" i="26"/>
  <c r="O14" i="26" s="1"/>
  <c r="M41" i="26"/>
  <c r="M13" i="26"/>
  <c r="M49" i="26"/>
  <c r="M50" i="26"/>
  <c r="O50" i="26" s="1"/>
  <c r="M15" i="27"/>
  <c r="M16" i="27"/>
  <c r="O16" i="27" s="1"/>
  <c r="M11" i="27"/>
  <c r="M12" i="27"/>
  <c r="O12" i="27" s="1"/>
  <c r="M44" i="27"/>
  <c r="O44" i="27" s="1"/>
  <c r="M28" i="25"/>
  <c r="M11" i="25"/>
  <c r="M44" i="25"/>
  <c r="O44" i="25" s="1"/>
  <c r="M10" i="25"/>
  <c r="O10" i="25" s="1"/>
  <c r="M13" i="27"/>
  <c r="M18" i="27"/>
  <c r="O18" i="27" s="1"/>
  <c r="L12" i="25"/>
  <c r="M12" i="25"/>
  <c r="O12" i="25" s="1"/>
  <c r="L22" i="24"/>
  <c r="M22" i="24"/>
  <c r="O22" i="24" s="1"/>
  <c r="K52" i="26"/>
  <c r="K59" i="26" s="1"/>
  <c r="M16" i="24"/>
  <c r="O16" i="24" s="1"/>
  <c r="M42" i="27"/>
  <c r="O42" i="27" s="1"/>
  <c r="L28" i="24"/>
  <c r="K26" i="27"/>
  <c r="K40" i="27" s="1"/>
  <c r="L29" i="25"/>
  <c r="L54" i="26"/>
  <c r="L45" i="26"/>
  <c r="L51" i="26" s="1"/>
  <c r="M36" i="25"/>
  <c r="O36" i="25" s="1"/>
  <c r="K30" i="25"/>
  <c r="K38" i="25" s="1"/>
  <c r="K47" i="25" s="1"/>
  <c r="L27" i="24"/>
  <c r="L31" i="24"/>
  <c r="L30" i="24"/>
  <c r="M24" i="24"/>
  <c r="O24" i="24" s="1"/>
  <c r="L24" i="24"/>
  <c r="L17" i="24"/>
  <c r="L25" i="24" s="1"/>
  <c r="K18" i="24"/>
  <c r="K26" i="24" s="1"/>
  <c r="K32" i="24" s="1"/>
  <c r="M17" i="24"/>
  <c r="F77" i="26"/>
  <c r="M24" i="27"/>
  <c r="L25" i="27"/>
  <c r="L39" i="27" s="1"/>
  <c r="L12" i="24"/>
  <c r="I33" i="24"/>
  <c r="L48" i="26"/>
  <c r="M10" i="26"/>
  <c r="L57" i="26"/>
  <c r="M28" i="27"/>
  <c r="M10" i="24"/>
  <c r="M20" i="24"/>
  <c r="O20" i="24" s="1"/>
  <c r="L20" i="24"/>
  <c r="L32" i="25"/>
  <c r="M32" i="25"/>
  <c r="L41" i="25"/>
  <c r="M41" i="25"/>
  <c r="L42" i="25"/>
  <c r="M42" i="25"/>
  <c r="O42" i="25" s="1"/>
  <c r="M39" i="25"/>
  <c r="O39" i="25" s="1"/>
  <c r="L39" i="25"/>
  <c r="L40" i="25"/>
  <c r="M40" i="25"/>
  <c r="O40" i="25" s="1"/>
  <c r="H60" i="26"/>
  <c r="L53" i="26"/>
  <c r="L58" i="26"/>
  <c r="I60" i="26"/>
  <c r="M10" i="27"/>
  <c r="L14" i="27"/>
  <c r="L44" i="27"/>
  <c r="L46" i="27"/>
  <c r="L24" i="27"/>
  <c r="L43" i="27"/>
  <c r="L45" i="27"/>
  <c r="L47" i="27"/>
  <c r="H33" i="24"/>
  <c r="H48" i="25"/>
  <c r="G48" i="25"/>
  <c r="I48" i="25"/>
  <c r="F48" i="25"/>
  <c r="J48" i="25"/>
  <c r="L29" i="24"/>
  <c r="F32" i="24"/>
  <c r="F33" i="24" s="1"/>
  <c r="K7" i="25"/>
  <c r="K7" i="24"/>
  <c r="K7" i="27"/>
  <c r="K7" i="26"/>
  <c r="F60" i="26"/>
  <c r="J60" i="26"/>
  <c r="J33" i="24"/>
  <c r="L38" i="27"/>
  <c r="L10" i="27"/>
  <c r="L18" i="27"/>
  <c r="G60" i="26"/>
  <c r="L10" i="26"/>
  <c r="L46" i="26" s="1"/>
  <c r="L34" i="25"/>
  <c r="L10" i="25"/>
  <c r="G33" i="24"/>
  <c r="L10" i="24"/>
  <c r="L14" i="24"/>
  <c r="M25" i="24" l="1"/>
  <c r="F50" i="24"/>
  <c r="L7" i="25"/>
  <c r="A10" i="21" s="1"/>
  <c r="K9" i="21"/>
  <c r="K10" i="21" s="1"/>
  <c r="H9" i="21"/>
  <c r="H10" i="21" s="1"/>
  <c r="I9" i="21"/>
  <c r="I10" i="21" s="1"/>
  <c r="J9" i="21"/>
  <c r="J10" i="21" s="1"/>
  <c r="G77" i="26"/>
  <c r="M45" i="26"/>
  <c r="F76" i="26" s="1"/>
  <c r="M29" i="25"/>
  <c r="F64" i="25" s="1"/>
  <c r="M25" i="27"/>
  <c r="M39" i="27" s="1"/>
  <c r="M46" i="26"/>
  <c r="M52" i="26" s="1"/>
  <c r="M18" i="24"/>
  <c r="G49" i="24" s="1"/>
  <c r="G66" i="27"/>
  <c r="L18" i="24"/>
  <c r="L26" i="24" s="1"/>
  <c r="L32" i="24" s="1"/>
  <c r="M7" i="25"/>
  <c r="L7" i="27"/>
  <c r="Q30" i="25"/>
  <c r="S30" i="25"/>
  <c r="R30" i="25"/>
  <c r="T30" i="25"/>
  <c r="U30" i="25"/>
  <c r="M26" i="27"/>
  <c r="M40" i="27" s="1"/>
  <c r="L26" i="27"/>
  <c r="L40" i="27" s="1"/>
  <c r="O28" i="27"/>
  <c r="L52" i="26"/>
  <c r="L59" i="26" s="1"/>
  <c r="G65" i="25"/>
  <c r="L30" i="25"/>
  <c r="L38" i="25" s="1"/>
  <c r="L47" i="25" s="1"/>
  <c r="O32" i="25"/>
  <c r="G50" i="24"/>
  <c r="M30" i="25"/>
  <c r="M38" i="25" s="1"/>
  <c r="M47" i="25" s="1"/>
  <c r="O10" i="26"/>
  <c r="O10" i="27"/>
  <c r="L7" i="24"/>
  <c r="O24" i="27"/>
  <c r="O10" i="24"/>
  <c r="K60" i="26"/>
  <c r="O41" i="25"/>
  <c r="F49" i="24"/>
  <c r="K48" i="25"/>
  <c r="G9" i="21"/>
  <c r="K33" i="24"/>
  <c r="M7" i="24"/>
  <c r="M7" i="27"/>
  <c r="M7" i="26"/>
  <c r="L7" i="26"/>
  <c r="H7" i="21" l="1"/>
  <c r="H8" i="21" s="1"/>
  <c r="I7" i="21"/>
  <c r="I8" i="21" s="1"/>
  <c r="T26" i="27"/>
  <c r="A8" i="21"/>
  <c r="J7" i="21"/>
  <c r="J8" i="21" s="1"/>
  <c r="K7" i="21"/>
  <c r="K8" i="21" s="1"/>
  <c r="M51" i="26"/>
  <c r="G7" i="21"/>
  <c r="G8" i="21" s="1"/>
  <c r="F65" i="27"/>
  <c r="G76" i="26"/>
  <c r="O46" i="26"/>
  <c r="O18" i="24"/>
  <c r="M26" i="24"/>
  <c r="M32" i="24" s="1"/>
  <c r="U26" i="27"/>
  <c r="S26" i="27"/>
  <c r="Q26" i="27"/>
  <c r="R26" i="27"/>
  <c r="G65" i="27"/>
  <c r="O26" i="27"/>
  <c r="U46" i="26"/>
  <c r="T46" i="26"/>
  <c r="R46" i="26"/>
  <c r="S46" i="26"/>
  <c r="Q46" i="26"/>
  <c r="L33" i="24"/>
  <c r="Q18" i="24"/>
  <c r="R18" i="24"/>
  <c r="S18" i="24"/>
  <c r="T18" i="24"/>
  <c r="U18" i="24"/>
  <c r="G64" i="25"/>
  <c r="O30" i="25"/>
  <c r="L48" i="25"/>
  <c r="L60" i="26"/>
  <c r="G10" i="21"/>
  <c r="L9" i="21"/>
  <c r="M59" i="26"/>
  <c r="O52" i="26"/>
  <c r="O38" i="25"/>
  <c r="H11" i="21" l="1"/>
  <c r="G11" i="21"/>
  <c r="K11" i="21"/>
  <c r="I11" i="21"/>
  <c r="J11" i="21"/>
  <c r="L10" i="21"/>
  <c r="O26" i="24"/>
  <c r="O59" i="26"/>
  <c r="M60" i="26"/>
  <c r="O47" i="25"/>
  <c r="M48" i="25"/>
  <c r="O32" i="24"/>
  <c r="M33" i="24"/>
  <c r="A12" i="21" l="1"/>
  <c r="K31" i="25"/>
  <c r="K37" i="25" s="1"/>
  <c r="S12" i="21" l="1"/>
  <c r="O12" i="21"/>
  <c r="Q12" i="21"/>
  <c r="M12" i="21"/>
  <c r="N12" i="21"/>
  <c r="U12" i="21"/>
  <c r="R12" i="21"/>
  <c r="P12" i="21"/>
  <c r="V12" i="21"/>
  <c r="T12" i="21"/>
  <c r="K12" i="21"/>
  <c r="G12" i="21"/>
  <c r="J12" i="21"/>
  <c r="I12" i="21"/>
  <c r="H12" i="21"/>
  <c r="M31" i="25"/>
  <c r="M37" i="25" s="1"/>
  <c r="L31" i="25"/>
  <c r="L37" i="25" s="1"/>
  <c r="F65" i="25" l="1"/>
  <c r="F49" i="27" l="1"/>
  <c r="K48" i="27"/>
  <c r="K49" i="27" s="1"/>
  <c r="G49" i="27"/>
  <c r="H49" i="27"/>
  <c r="O40" i="27"/>
  <c r="L48" i="27"/>
  <c r="L49" i="27" s="1"/>
  <c r="M48" i="27"/>
  <c r="M49" i="27" s="1"/>
  <c r="L7" i="21" l="1"/>
  <c r="O48" i="27"/>
  <c r="L8" i="21" l="1"/>
  <c r="L11" i="21"/>
  <c r="L12"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Kyi Saw Win/基幹システム開発第一部</author>
  </authors>
  <commentList>
    <comment ref="L6" authorId="0" shapeId="0" xr:uid="{00000000-0006-0000-0600-000001000000}">
      <text>
        <r>
          <rPr>
            <b/>
            <sz val="9"/>
            <color indexed="81"/>
            <rFont val="MS P ゴシック"/>
            <family val="2"/>
          </rPr>
          <t>Calculated with 20 days</t>
        </r>
      </text>
    </comment>
    <comment ref="M6" authorId="0" shapeId="0" xr:uid="{00000000-0006-0000-0600-000002000000}">
      <text>
        <r>
          <rPr>
            <b/>
            <sz val="9"/>
            <color indexed="81"/>
            <rFont val="MS P ゴシック"/>
            <family val="2"/>
          </rPr>
          <t>Calculated with Acutal Working 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Kyi Saw Win/基幹システム開発第一部</author>
  </authors>
  <commentList>
    <comment ref="L6" authorId="0" shapeId="0" xr:uid="{00000000-0006-0000-0700-000001000000}">
      <text>
        <r>
          <rPr>
            <b/>
            <sz val="9"/>
            <color indexed="81"/>
            <rFont val="MS P ゴシック"/>
            <family val="2"/>
          </rPr>
          <t>Calculated with 20 days</t>
        </r>
      </text>
    </comment>
    <comment ref="M6" authorId="0" shapeId="0" xr:uid="{00000000-0006-0000-0700-000002000000}">
      <text>
        <r>
          <rPr>
            <b/>
            <sz val="9"/>
            <color indexed="81"/>
            <rFont val="MS P ゴシック"/>
            <family val="2"/>
          </rPr>
          <t>Calculated with Acutal Working 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Kyi Saw Win/基幹システム開発第一部</author>
  </authors>
  <commentList>
    <comment ref="L6" authorId="0" shapeId="0" xr:uid="{00000000-0006-0000-0900-000001000000}">
      <text>
        <r>
          <rPr>
            <b/>
            <sz val="9"/>
            <color indexed="81"/>
            <rFont val="MS P ゴシック"/>
            <family val="2"/>
          </rPr>
          <t>Calculated with 20 days</t>
        </r>
      </text>
    </comment>
    <comment ref="M6" authorId="0" shapeId="0" xr:uid="{00000000-0006-0000-0900-000002000000}">
      <text>
        <r>
          <rPr>
            <b/>
            <sz val="9"/>
            <color indexed="81"/>
            <rFont val="MS P ゴシック"/>
            <family val="2"/>
          </rPr>
          <t>Calculated with Acutal Working 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Kyi Saw Win/基幹システム開発第一部</author>
  </authors>
  <commentList>
    <comment ref="L6" authorId="0" shapeId="0" xr:uid="{00000000-0006-0000-0A00-000001000000}">
      <text>
        <r>
          <rPr>
            <b/>
            <sz val="9"/>
            <color indexed="81"/>
            <rFont val="MS P ゴシック"/>
            <family val="2"/>
          </rPr>
          <t>Calculated with 20 days</t>
        </r>
      </text>
    </comment>
    <comment ref="M6" authorId="0" shapeId="0" xr:uid="{00000000-0006-0000-0A00-000002000000}">
      <text>
        <r>
          <rPr>
            <b/>
            <sz val="9"/>
            <color indexed="81"/>
            <rFont val="MS P ゴシック"/>
            <family val="2"/>
          </rPr>
          <t>Calculated with Acutal Working 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Kyi Saw Win/基幹システム開発第一部</author>
  </authors>
  <commentList>
    <comment ref="L6" authorId="0" shapeId="0" xr:uid="{00000000-0006-0000-0800-000001000000}">
      <text>
        <r>
          <rPr>
            <b/>
            <sz val="9"/>
            <color indexed="81"/>
            <rFont val="MS P ゴシック"/>
            <family val="2"/>
          </rPr>
          <t>Calculated with 20 days</t>
        </r>
      </text>
    </comment>
    <comment ref="M6" authorId="0" shapeId="0" xr:uid="{00000000-0006-0000-0800-000002000000}">
      <text>
        <r>
          <rPr>
            <b/>
            <sz val="9"/>
            <color indexed="81"/>
            <rFont val="MS P ゴシック"/>
            <family val="2"/>
          </rPr>
          <t>Calculated with Acutal Working Day</t>
        </r>
      </text>
    </comment>
  </commentList>
</comments>
</file>

<file path=xl/sharedStrings.xml><?xml version="1.0" encoding="utf-8"?>
<sst xmlns="http://schemas.openxmlformats.org/spreadsheetml/2006/main" count="632" uniqueCount="191">
  <si>
    <t>Actual work days of this month</t>
  </si>
  <si>
    <t>1st  week</t>
  </si>
  <si>
    <t>2nd  week</t>
  </si>
  <si>
    <t>3rd week</t>
  </si>
  <si>
    <t>4th week</t>
  </si>
  <si>
    <t>5th week</t>
  </si>
  <si>
    <t>Total</t>
  </si>
  <si>
    <t>Actual work 
days</t>
  </si>
  <si>
    <t xml:space="preserve">ContractMM
</t>
    <phoneticPr fontId="23"/>
  </si>
  <si>
    <t>MM</t>
    <phoneticPr fontId="23"/>
  </si>
  <si>
    <t>Project ID</t>
  </si>
  <si>
    <t>Project Name</t>
  </si>
  <si>
    <t>Tasks</t>
  </si>
  <si>
    <t>Plan</t>
    <phoneticPr fontId="19"/>
  </si>
  <si>
    <t>Actual</t>
    <phoneticPr fontId="19"/>
  </si>
  <si>
    <t>Project</t>
    <phoneticPr fontId="19"/>
  </si>
  <si>
    <t>Training</t>
    <phoneticPr fontId="19"/>
  </si>
  <si>
    <r>
      <t xml:space="preserve">                                                  </t>
    </r>
    <r>
      <rPr>
        <b/>
        <sz val="9"/>
        <color rgb="FF000000"/>
        <rFont val="Calibri"/>
        <family val="2"/>
      </rPr>
      <t>Sub Total(Project Only)</t>
    </r>
    <phoneticPr fontId="19"/>
  </si>
  <si>
    <r>
      <t xml:space="preserve">                                                  </t>
    </r>
    <r>
      <rPr>
        <b/>
        <sz val="9"/>
        <color rgb="FF000000"/>
        <rFont val="Calibri"/>
        <family val="2"/>
      </rPr>
      <t>Sub Total(Project and Training/Improvement)</t>
    </r>
    <phoneticPr fontId="19"/>
  </si>
  <si>
    <t xml:space="preserve">                                                     Total</t>
  </si>
  <si>
    <t xml:space="preserve">                                                     Difference (Contract Vs. Actual)</t>
  </si>
  <si>
    <t>Plan/Actual</t>
    <phoneticPr fontId="26"/>
  </si>
  <si>
    <t>* The upper part of "Orange Line : Sub Total(Project Only)" is need to create only Project.</t>
    <phoneticPr fontId="19"/>
  </si>
  <si>
    <t>* The middle part between "Orange Line : Sub Total(Project Only)" and "Red Line : Sub Total(Project and Training/Improvement)" is for Charged Member Training and Improvement by DIR and Internal while waiting reviews or project.</t>
    <phoneticPr fontId="19"/>
  </si>
  <si>
    <t>* The last part under "Red Line : Sub Total(Project and Training/Improvement)" is DAT Internal Works, Jinwa Training Paid by DAT and Uncharged Member Training.</t>
    <phoneticPr fontId="19"/>
  </si>
  <si>
    <t>MM</t>
    <phoneticPr fontId="17"/>
  </si>
  <si>
    <t>Template History</t>
  </si>
  <si>
    <t>If you change or update template, you have to fill history in the content</t>
  </si>
  <si>
    <t>No.</t>
  </si>
  <si>
    <t>Version</t>
  </si>
  <si>
    <t>Effected Date</t>
  </si>
  <si>
    <t>Person In-Charge</t>
  </si>
  <si>
    <t>Action</t>
  </si>
  <si>
    <t>Effected Sheets</t>
  </si>
  <si>
    <t>Description</t>
  </si>
  <si>
    <t>template ver 1.0</t>
  </si>
  <si>
    <t>Kyi Saw Win</t>
    <phoneticPr fontId="17"/>
  </si>
  <si>
    <t>Create</t>
  </si>
  <si>
    <t>All sheets in template</t>
  </si>
  <si>
    <t>Created standard template for Weekly MM Reprot.
Purpose : To reduce workload.
Changed : 
 1. Deleted "Data" Sheet.
 2. Deleted "Summary" Sheet.
 3. Modified equation for General MM and Actual Working Day MM.
 4. Added Plan Row.
 5. Added Plan and Actual Status Graphs.</t>
    <phoneticPr fontId="17"/>
  </si>
  <si>
    <t>Division</t>
  </si>
  <si>
    <t>Each Month</t>
  </si>
  <si>
    <t>May</t>
  </si>
  <si>
    <t>Dec</t>
  </si>
  <si>
    <t>Jan</t>
  </si>
  <si>
    <t>Actual</t>
  </si>
  <si>
    <t>KPI rate</t>
  </si>
  <si>
    <t>Team</t>
  </si>
  <si>
    <t>HIME</t>
  </si>
  <si>
    <t>Distributed Infrastructure Construction(DIC)</t>
  </si>
  <si>
    <t>Host Infrastructure Maintenance(HIME)</t>
  </si>
  <si>
    <t>Actual Working
Hour</t>
    <phoneticPr fontId="15"/>
  </si>
  <si>
    <t>DAT2018-08-16-002</t>
  </si>
  <si>
    <t>JLPT Training Program</t>
  </si>
  <si>
    <t>Japanese  Language Training</t>
  </si>
  <si>
    <t>DAT2021-08-16-005-01</t>
  </si>
  <si>
    <t>QC circle</t>
  </si>
  <si>
    <t>QC Tasks for improving prductivity and quality</t>
  </si>
  <si>
    <t>Other</t>
  </si>
  <si>
    <t>DAT Knowledge sharing, Internal meeting,  Internal Event, Leave, etc.</t>
  </si>
  <si>
    <t>HIME Project Knowledge Improvement and Training</t>
  </si>
  <si>
    <t>Staff Development Program(Training)</t>
  </si>
  <si>
    <t>DAT Internal Tools</t>
  </si>
  <si>
    <t>Email Sending Tool Modification
Tax Calculation Tool</t>
  </si>
  <si>
    <t>DAT Internal Management</t>
  </si>
  <si>
    <t>―</t>
  </si>
  <si>
    <t>Un-charge Member</t>
  </si>
  <si>
    <t>OSS Development</t>
  </si>
  <si>
    <t>OSS Project Knowledge Improvement and Training</t>
  </si>
  <si>
    <t>MODOS Development</t>
  </si>
  <si>
    <t>- Offshore Certification Training</t>
  </si>
  <si>
    <t>un-charge members</t>
  </si>
  <si>
    <t>DIC Development</t>
  </si>
  <si>
    <t>DIC DIR Training</t>
  </si>
  <si>
    <t>Jun</t>
  </si>
  <si>
    <t>Jul</t>
  </si>
  <si>
    <t>Aug</t>
  </si>
  <si>
    <t>Sep</t>
  </si>
  <si>
    <t>Staff Improvement Trainings</t>
  </si>
  <si>
    <t>C Training</t>
  </si>
  <si>
    <t>DAT2022-08-29-001-01</t>
  </si>
  <si>
    <t>Maintenance of Documents for Business</t>
  </si>
  <si>
    <t>Maintenance of documents for business</t>
  </si>
  <si>
    <t>Genral and System related document listup</t>
  </si>
  <si>
    <t>Oct</t>
  </si>
  <si>
    <t>C Trainings</t>
  </si>
  <si>
    <t>Nov</t>
  </si>
  <si>
    <t>Staff Improvement C Trainings</t>
  </si>
  <si>
    <t>Offshore certificate level up training. (Web Client Level 2 training)</t>
  </si>
  <si>
    <t>Training for Unchargeable Member</t>
  </si>
  <si>
    <t>HIME Opeation(定型タスク)</t>
  </si>
  <si>
    <t>HIME Development(通常案件)</t>
  </si>
  <si>
    <t>Feb</t>
  </si>
  <si>
    <t>Plan</t>
  </si>
  <si>
    <t>Mar</t>
  </si>
  <si>
    <t>MODOS Project Knowledge Improvement &amp; Training</t>
  </si>
  <si>
    <t>- Getting project knowledge improvement from past projects
- Training for projects
- Support for New Members</t>
  </si>
  <si>
    <t>New Member Supporting</t>
  </si>
  <si>
    <t>DIC Project Knowledge Improvement &amp; Training</t>
  </si>
  <si>
    <t>Offshore certificate level up training. (Frontend Level 3 training)</t>
  </si>
  <si>
    <t>DIR Internal Tasks(THiNC account,SW list,Report…)</t>
  </si>
  <si>
    <t>FASE</t>
  </si>
  <si>
    <t>DAT2024-02-27-001-01</t>
  </si>
  <si>
    <t>DAT2024-02-27-003-01</t>
  </si>
  <si>
    <t>DAT2022-08-16-006-01</t>
  </si>
  <si>
    <t>DAT2024-2-14-001-01</t>
  </si>
  <si>
    <t>DAT2024-02-21-001-01</t>
  </si>
  <si>
    <t>DAT2024-02-21-003-01</t>
  </si>
  <si>
    <t>DAT2023-08-07-001-01</t>
  </si>
  <si>
    <t xml:space="preserve">DAT2024-02-25-001-01       </t>
  </si>
  <si>
    <t xml:space="preserve">DAT2024-02-25-002-01                 </t>
  </si>
  <si>
    <t xml:space="preserve">DAT2024-02-25-003-01                 </t>
  </si>
  <si>
    <t>DAT2024-02-12-001-01</t>
  </si>
  <si>
    <t>FASE Development</t>
  </si>
  <si>
    <t>RPA development
Orchestrator maintenance</t>
  </si>
  <si>
    <t>DAT2024-02-13-001-01</t>
  </si>
  <si>
    <t>DAT2024-02-12-003-01</t>
  </si>
  <si>
    <t>FASE offshore level development and Training</t>
  </si>
  <si>
    <t>DAT2024-02-13-003-01</t>
  </si>
  <si>
    <t>社内_SNS Project Knowledge Improvement and Training</t>
  </si>
  <si>
    <t>-SNS operation training</t>
  </si>
  <si>
    <t>DX推進部</t>
  </si>
  <si>
    <t>基盤技術第二部</t>
  </si>
  <si>
    <t>KPI 2024</t>
  </si>
  <si>
    <t>FY2024</t>
  </si>
  <si>
    <t>基盤技術第一部</t>
  </si>
  <si>
    <t>Systems Management Division</t>
  </si>
  <si>
    <t>DIC,MODOS, OSS</t>
  </si>
  <si>
    <t>社内SNS Operations and Development</t>
  </si>
  <si>
    <t>‐受付者
‐ユーザー登録．削除
‐チームメンバー登録．削除
.UUID　作業
‐事後照査システム(Chatwork)開発・運用
‐事後照査システム(Teams)開発・運用</t>
  </si>
  <si>
    <t>QC Tasks for improving productivity and quality</t>
  </si>
  <si>
    <t>- Regular Training Meeting</t>
  </si>
  <si>
    <t>-DIC Internal Improvement training</t>
  </si>
  <si>
    <t>DAT Knowledge sharing,MM Report, Internal meeting,  Internal Event, Leave, etc.</t>
  </si>
  <si>
    <t>-JLPT Training Program</t>
  </si>
  <si>
    <t>FOC</t>
  </si>
  <si>
    <t>-FOC member</t>
  </si>
  <si>
    <t>System Maintenance Course</t>
  </si>
  <si>
    <t>Automation</t>
  </si>
  <si>
    <t>Unit Testing &amp; E2E testing</t>
  </si>
  <si>
    <t>- New Member Training
- Performance Testing for jobarranger server and proxy
- Testing for External command in proxy server and connector</t>
  </si>
  <si>
    <t xml:space="preserve">Tasks which has code lines
・O生命VOL管理台帳の更新(124, 138,171)　　
・O生命VOLバックアップJOBの修正
(117,147)
・(社保)配布先マスターの変更作業の引継ぎ
(118,123, 137, 151,155,160,165,170,173, 177)
・VOL追加に伴うJCL修正(2VOL追加) 
 (130, 134, 136, 140,162,168)
・(外販)帳票印刷数のカウントPython(111)
・(SONAR-MF)銀行マスタの更新Python(115) </t>
  </si>
  <si>
    <t xml:space="preserve">Tasks which haven't code lines.
・(外販)帳票印刷数のカウント(111)
・(SONAR-MF)銀行マスタの更新(115) </t>
  </si>
  <si>
    <t>SMART DB自動化レベルアップ
(106,143,152,153,156)</t>
  </si>
  <si>
    <t>SMART ATOM自動化レベルアップ
(113,148)</t>
  </si>
  <si>
    <t>SMART DB/ATOM業務案件
 (154,158,161,169)</t>
  </si>
  <si>
    <t>HIME Development(余裕がある場合)</t>
  </si>
  <si>
    <t xml:space="preserve">・ASHサーバーPython化詳細設計書作成と保守対応作業(53_C0517800)
・CPU使用率監視メールの死活監視
(159_C0517800)
</t>
  </si>
  <si>
    <t>MSTX95(TSOユーザIDマスタ)の週次更新</t>
  </si>
  <si>
    <t>SMARTのDB定義変更関連(172,174)</t>
  </si>
  <si>
    <t>SMARTクライアント無影響試験準備(175)</t>
  </si>
  <si>
    <t>チャンネル運用の停止( SMART,MARK), ATOMリソース資源の抹消(176)</t>
  </si>
  <si>
    <t>Acquire Knowledge
Sharing Knowledge
HIME Internal  Skill Up</t>
  </si>
  <si>
    <t>DAT2020-08-16-004-01</t>
  </si>
  <si>
    <t>DAT2022-08-16-002-01</t>
  </si>
  <si>
    <t>Intensive OJT Program_2023</t>
  </si>
  <si>
    <t>(VII)
- Virus scan engine information checking operation
- Certificate information checking operation
- TMCM schedule download status checking operation</t>
  </si>
  <si>
    <t>(JCU)
- JOB Center Tool Modification</t>
  </si>
  <si>
    <t>- Learning and discussion about Quality control management</t>
  </si>
  <si>
    <t>Project Management
       (Team, Tasks, Meeting, Discussion, Reports, Issues, etc.,)</t>
  </si>
  <si>
    <t>Orchestrator training
Windows server administration training</t>
  </si>
  <si>
    <t>#8840,(SVK)
-【OOO】 Request for change of department name</t>
  </si>
  <si>
    <t>#8826,T0017300(BSS)
- JAZ Server Installation
- Collecting the required rpms to install Zabbix Server</t>
  </si>
  <si>
    <t>(Sharepoint &amp; PA Flow)
- Investigate about sharepoint access permission due to department changing 
- Investigate about UFA record list inconsistency  problem
- R&amp;D for PA flow suspend due to inactive 
- Discuss about Support for Contents Migration due to Organization Change</t>
  </si>
  <si>
    <t>KNO Project: Automation Input and Unit test procedre manual creation
DBP Project: Automation Input(Common, Node list, OS) and SVK Unit test
SPP Project: tools version of JOB materials
VLS Project: JCU agent deployment</t>
  </si>
  <si>
    <t>#8890,A2010000-F0600(SharePoint)
- Support for Contents Migration due to Organization Change</t>
  </si>
  <si>
    <t>#8897,A2010000-U0100(SVK)
- Creation of SVKIII version of monitoring state traffic congestion map
  (For April)</t>
  </si>
  <si>
    <t>Apr</t>
  </si>
  <si>
    <t>02~03</t>
  </si>
  <si>
    <t>06~10</t>
  </si>
  <si>
    <t>13~17</t>
  </si>
  <si>
    <t>20~24</t>
  </si>
  <si>
    <t>27~31</t>
  </si>
  <si>
    <t xml:space="preserve">(IDC/RRS)
- IDC User Account Maintenance operation </t>
  </si>
  <si>
    <t>(FASE)
- FASE admission form operation
- Request operation for permission to use Production environment's
   servers</t>
  </si>
  <si>
    <t>(UMP)
- Past File Acquisition Request Operation(UMP)(#8490)</t>
  </si>
  <si>
    <t>(SVK)
For Operation:
(1)  Creating time table monitoring On/Off operation
(2)  Creating event calendar operation
(3)  Checking zabbix01 disk utilization operation
(4)  Cache Clear operation (Disk usage over 90%)
(5)  Information collect for URL/Trans monitoring operation
(6)  Information collect for interval time monitoring operation
(7)  Creating UMR list operation
(8)  Docker Container Restart Failed Operation
(9)  Check weekday and weekend SVKIII JOBNET running status 
         in Toyosu and Tama(#7238)</t>
  </si>
  <si>
    <t>#7307,(SVK)
-【SVK】 Zabbix Trap Item and Trigger Creation by Tool(ZBX Sender)
    (Specification, Development, Testing)</t>
  </si>
  <si>
    <t>Preparation of acquire new knowledge for upcoming actual tasks
- Redmine Environment Construction(V5.1.2) on Rhel9.3</t>
  </si>
  <si>
    <t>Necessary Preparation
 - #7307(SVK)
 - #8897,A2010000-U0100(SVK)</t>
  </si>
  <si>
    <t>DAT2024-2-14-003-01</t>
  </si>
  <si>
    <t>Offshore certificate level up training. (C or Go Level 2 training)</t>
  </si>
  <si>
    <r>
      <rPr>
        <b/>
        <sz val="11"/>
        <color theme="1"/>
        <rFont val="Calibri"/>
        <family val="2"/>
        <scheme val="minor"/>
      </rPr>
      <t>A2025500-E0000</t>
    </r>
    <r>
      <rPr>
        <sz val="11"/>
        <color theme="1"/>
        <rFont val="Calibri"/>
        <family val="2"/>
        <scheme val="minor"/>
      </rPr>
      <t xml:space="preserve">
Project Management(Team meeting, daily progress report cretion, WBS creation, issue management, Translation)</t>
    </r>
  </si>
  <si>
    <r>
      <rPr>
        <b/>
        <sz val="11"/>
        <color theme="1"/>
        <rFont val="Calibri"/>
        <family val="2"/>
        <scheme val="minor"/>
      </rPr>
      <t>A2025500-C0000</t>
    </r>
    <r>
      <rPr>
        <sz val="11"/>
        <color theme="1"/>
        <rFont val="Calibri"/>
        <family val="2"/>
        <scheme val="minor"/>
      </rPr>
      <t xml:space="preserve">
JAZ 6.1.1 Development (JAZ 6.1.1)
'- Bug Fix
- Unit Test Spec Modification
- Unit Test Execution </t>
    </r>
  </si>
  <si>
    <r>
      <rPr>
        <b/>
        <sz val="11"/>
        <color theme="1"/>
        <rFont val="Calibri"/>
        <family val="2"/>
        <scheme val="minor"/>
      </rPr>
      <t>A2025500-C0000</t>
    </r>
    <r>
      <rPr>
        <sz val="11"/>
        <color theme="1"/>
        <rFont val="Calibri"/>
        <family val="2"/>
        <scheme val="minor"/>
      </rPr>
      <t xml:space="preserve">
JAZ 6.0.4 Development
Unit Testing
- Coding Development
- Basic Design Creation
- Bug fix
- Code review
- Testing.
</t>
    </r>
  </si>
  <si>
    <r>
      <rPr>
        <b/>
        <sz val="11"/>
        <color theme="1"/>
        <rFont val="Calibri"/>
        <family val="2"/>
        <scheme val="minor"/>
      </rPr>
      <t>A2025500-C0000</t>
    </r>
    <r>
      <rPr>
        <sz val="11"/>
        <color theme="1"/>
        <rFont val="Calibri"/>
        <family val="2"/>
        <scheme val="minor"/>
      </rPr>
      <t xml:space="preserve">
JAZ 7.0 Frontend Development
</t>
    </r>
  </si>
  <si>
    <t xml:space="preserve">A2025500-C0000
JAZ 7.0 Backend Development
</t>
  </si>
  <si>
    <r>
      <rPr>
        <b/>
        <sz val="11"/>
        <color theme="1"/>
        <rFont val="Calibri"/>
        <family val="2"/>
        <scheme val="minor"/>
      </rPr>
      <t>A2025500-C0000</t>
    </r>
    <r>
      <rPr>
        <sz val="11"/>
        <color theme="1"/>
        <rFont val="Calibri"/>
        <family val="2"/>
        <scheme val="minor"/>
      </rPr>
      <t xml:space="preserve">
JAZ 6.0.5.1 Development
- Environment preparation.
- RPM Creation
Development
- #1046 UI and error logs enhancement for 
zabbix api
- #1045 PHP version error on setup screen 
Unit Testing
-  Testing</t>
    </r>
  </si>
  <si>
    <r>
      <rPr>
        <b/>
        <sz val="11"/>
        <color theme="1"/>
        <rFont val="Calibri"/>
        <family val="2"/>
        <scheme val="minor"/>
      </rPr>
      <t>A2025500-B0000</t>
    </r>
    <r>
      <rPr>
        <sz val="11"/>
        <color theme="1"/>
        <rFont val="Calibri"/>
        <family val="2"/>
        <scheme val="minor"/>
      </rPr>
      <t xml:space="preserve">
Customer Inquires Support (For all released version 2.0~6.1.1)
JAZ 2.1.1 &amp; 6.0
- Investigation for 1119, 1121, 1122, 1126,1136,1137, 1139, 1175, 1174, 1179</t>
    </r>
  </si>
  <si>
    <t>System Design &amp; knowledge sharing
- signal handling, Unix Domain Socket, Pipe</t>
  </si>
  <si>
    <r>
      <rPr>
        <b/>
        <sz val="11"/>
        <color theme="1"/>
        <rFont val="Calibri"/>
        <family val="2"/>
        <scheme val="minor"/>
      </rPr>
      <t>A2025500-C0000</t>
    </r>
    <r>
      <rPr>
        <sz val="11"/>
        <color theme="1"/>
        <rFont val="Calibri"/>
        <family val="2"/>
        <scheme val="minor"/>
      </rPr>
      <t xml:space="preserve">
JAZ 6.1.5.1 Development
- Environment preparation.
- Bug Fix
- Release notes list up
- RPM Build
- JAZ Home Page Manual Update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</si>
</sst>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a\c\t\uee\a\l\ \w\oee\k\ \ d\ayys\ \=\ "/>
  </numFmts>
  <fonts count="45">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6"/>
      <name val="Calibri"/>
      <family val="2"/>
      <charset val="128"/>
      <scheme val="minor"/>
    </font>
    <font>
      <b/>
      <sz val="28"/>
      <color rgb="FFFFFFFF"/>
      <name val="Calibri"/>
      <family val="2"/>
    </font>
    <font>
      <sz val="6"/>
      <name val="Calibri"/>
      <family val="3"/>
      <charset val="128"/>
      <scheme val="minor"/>
    </font>
    <font>
      <b/>
      <sz val="20"/>
      <color rgb="FF0070C0"/>
      <name val="Calibri"/>
      <family val="2"/>
    </font>
    <font>
      <sz val="11"/>
      <color theme="0"/>
      <name val="Calibri"/>
      <family val="2"/>
      <scheme val="minor"/>
    </font>
    <font>
      <sz val="10"/>
      <color theme="0"/>
      <name val="Calibri"/>
      <family val="2"/>
      <scheme val="minor"/>
    </font>
    <font>
      <sz val="11"/>
      <color theme="1"/>
      <name val="Calibri"/>
      <family val="2"/>
      <scheme val="minor"/>
    </font>
    <font>
      <b/>
      <sz val="11"/>
      <color rgb="FF000000"/>
      <name val="Calibri"/>
      <family val="2"/>
    </font>
    <font>
      <sz val="11"/>
      <name val="Calibri"/>
      <family val="2"/>
      <scheme val="minor"/>
    </font>
    <font>
      <b/>
      <sz val="11"/>
      <color rgb="FF000000"/>
      <name val="Calibri"/>
      <family val="2"/>
      <scheme val="minor"/>
    </font>
    <font>
      <sz val="10"/>
      <color theme="1"/>
      <name val="Calibri"/>
      <family val="2"/>
      <scheme val="minor"/>
    </font>
    <font>
      <sz val="9"/>
      <color rgb="FF000000"/>
      <name val="Calibri"/>
      <family val="2"/>
      <scheme val="minor"/>
    </font>
    <font>
      <sz val="9"/>
      <color rgb="FF000000"/>
      <name val="Calibri"/>
      <family val="2"/>
    </font>
    <font>
      <b/>
      <sz val="9"/>
      <color rgb="FF000000"/>
      <name val="Calibri"/>
      <family val="2"/>
    </font>
    <font>
      <sz val="11"/>
      <name val="Calibri"/>
      <family val="2"/>
    </font>
    <font>
      <sz val="11"/>
      <color rgb="FF000000"/>
      <name val="Calibri"/>
      <family val="2"/>
    </font>
    <font>
      <b/>
      <sz val="9"/>
      <color indexed="81"/>
      <name val="MS P ゴシック"/>
      <family val="2"/>
    </font>
    <font>
      <sz val="11"/>
      <name val="ＭＳ Ｐゴシック"/>
      <family val="3"/>
      <charset val="128"/>
    </font>
    <font>
      <sz val="9"/>
      <name val="Calibri"/>
      <family val="2"/>
      <scheme val="minor"/>
    </font>
    <font>
      <b/>
      <sz val="16"/>
      <color theme="1" tint="4.9989318521683403E-2"/>
      <name val="Calibri"/>
      <family val="2"/>
      <scheme val="minor"/>
    </font>
    <font>
      <sz val="10"/>
      <name val="Calibri"/>
      <family val="2"/>
      <scheme val="minor"/>
    </font>
    <font>
      <b/>
      <sz val="10"/>
      <name val="Calibri"/>
      <family val="2"/>
      <scheme val="minor"/>
    </font>
    <font>
      <sz val="10"/>
      <color theme="0" tint="-4.9989318521683403E-2"/>
      <name val="Calibri"/>
      <family val="2"/>
      <scheme val="minor"/>
    </font>
    <font>
      <sz val="11"/>
      <color rgb="FFFF0000"/>
      <name val="Calibri"/>
      <family val="2"/>
      <scheme val="minor"/>
    </font>
    <font>
      <sz val="7"/>
      <color theme="0" tint="-0.249977111117893"/>
      <name val="Calibri"/>
      <family val="2"/>
      <scheme val="minor"/>
    </font>
    <font>
      <sz val="8"/>
      <name val="Calibri"/>
      <family val="2"/>
      <charset val="128"/>
      <scheme val="minor"/>
    </font>
    <font>
      <sz val="11"/>
      <color theme="2"/>
      <name val="Calibri"/>
      <family val="2"/>
      <charset val="128"/>
      <scheme val="minor"/>
    </font>
    <font>
      <b/>
      <sz val="11"/>
      <color theme="1"/>
      <name val="Calibri"/>
      <family val="2"/>
      <scheme val="minor"/>
    </font>
  </fonts>
  <fills count="14">
    <fill>
      <patternFill patternType="none"/>
    </fill>
    <fill>
      <patternFill patternType="gray125"/>
    </fill>
    <fill>
      <patternFill patternType="solid">
        <fgColor rgb="FF595959"/>
        <bgColor indexed="64"/>
      </patternFill>
    </fill>
    <fill>
      <patternFill patternType="solid">
        <fgColor rgb="FFFFFF99"/>
        <bgColor indexed="64"/>
      </patternFill>
    </fill>
    <fill>
      <patternFill patternType="solid">
        <fgColor theme="4"/>
        <bgColor indexed="64"/>
      </patternFill>
    </fill>
    <fill>
      <patternFill patternType="solid">
        <fgColor rgb="FF93CDDD"/>
        <bgColor indexed="64"/>
      </patternFill>
    </fill>
    <fill>
      <patternFill patternType="solid">
        <fgColor rgb="FFE6B9B8"/>
        <bgColor indexed="64"/>
      </patternFill>
    </fill>
    <fill>
      <patternFill patternType="solid">
        <fgColor theme="5" tint="0.59999389629810485"/>
        <bgColor indexed="64"/>
      </patternFill>
    </fill>
    <fill>
      <patternFill patternType="solid">
        <fgColor rgb="FFB3A2C7"/>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s>
  <borders count="6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bottom/>
      <diagonal/>
    </border>
    <border>
      <left style="thin">
        <color theme="1" tint="0.499984740745262"/>
      </left>
      <right/>
      <top/>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top style="thick">
        <color rgb="FFFFFFFF"/>
      </top>
      <bottom/>
      <diagonal/>
    </border>
    <border>
      <left style="thin">
        <color theme="1" tint="0.499984740745262"/>
      </left>
      <right style="thin">
        <color theme="0" tint="-0.34998626667073579"/>
      </right>
      <top style="thin">
        <color theme="0" tint="-0.34998626667073579"/>
      </top>
      <bottom/>
      <diagonal/>
    </border>
    <border>
      <left style="thin">
        <color theme="1" tint="0.499984740745262"/>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1" tint="0.499984740745262"/>
      </right>
      <top style="hair">
        <color theme="0" tint="-0.34998626667073579"/>
      </top>
      <bottom style="hair">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hair">
        <color theme="0" tint="-0.34998626667073579"/>
      </top>
      <bottom style="thin">
        <color theme="0" tint="-0.34998626667073579"/>
      </bottom>
      <diagonal/>
    </border>
    <border>
      <left style="thin">
        <color theme="0" tint="-0.34998626667073579"/>
      </left>
      <right style="thin">
        <color theme="1" tint="0.499984740745262"/>
      </right>
      <top style="hair">
        <color theme="0" tint="-0.34998626667073579"/>
      </top>
      <bottom style="thin">
        <color theme="0" tint="-0.34998626667073579"/>
      </bottom>
      <diagonal/>
    </border>
    <border>
      <left style="thin">
        <color theme="1" tint="0.499984740745262"/>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hair">
        <color theme="0" tint="-0.34998626667073579"/>
      </top>
      <bottom/>
      <diagonal/>
    </border>
    <border>
      <left style="thin">
        <color theme="0" tint="-0.34998626667073579"/>
      </left>
      <right style="thin">
        <color theme="1" tint="0.499984740745262"/>
      </right>
      <top style="hair">
        <color theme="0" tint="-0.34998626667073579"/>
      </top>
      <bottom/>
      <diagonal/>
    </border>
    <border>
      <left style="thin">
        <color theme="1" tint="0.499984740745262"/>
      </left>
      <right style="thin">
        <color theme="1" tint="0.499984740745262"/>
      </right>
      <top style="thin">
        <color theme="1" tint="0.499984740745262"/>
      </top>
      <bottom style="hair">
        <color theme="1" tint="0.499984740745262"/>
      </bottom>
      <diagonal/>
    </border>
    <border>
      <left style="thin">
        <color theme="1" tint="0.499984740745262"/>
      </left>
      <right style="thin">
        <color theme="1" tint="0.499984740745262"/>
      </right>
      <top style="hair">
        <color theme="1" tint="0.499984740745262"/>
      </top>
      <bottom/>
      <diagonal/>
    </border>
    <border>
      <left style="thin">
        <color theme="0" tint="-0.34998626667073579"/>
      </left>
      <right style="thin">
        <color theme="1" tint="0.499984740745262"/>
      </right>
      <top style="thin">
        <color theme="0" tint="-0.34998626667073579"/>
      </top>
      <bottom/>
      <diagonal/>
    </border>
    <border>
      <left style="thin">
        <color theme="0" tint="-0.34998626667073579"/>
      </left>
      <right style="thin">
        <color theme="1" tint="0.499984740745262"/>
      </right>
      <top/>
      <bottom style="thin">
        <color theme="0" tint="-0.34998626667073579"/>
      </bottom>
      <diagonal/>
    </border>
    <border>
      <left style="thin">
        <color theme="1" tint="0.499984740745262"/>
      </left>
      <right style="thin">
        <color theme="1" tint="0.499984740745262"/>
      </right>
      <top style="hair">
        <color theme="1" tint="0.499984740745262"/>
      </top>
      <bottom style="thin">
        <color theme="1" tint="0.499984740745262"/>
      </bottom>
      <diagonal/>
    </border>
    <border>
      <left style="thin">
        <color theme="1" tint="0.499984740745262"/>
      </left>
      <right style="thin">
        <color theme="1" tint="0.499984740745262"/>
      </right>
      <top/>
      <bottom style="hair">
        <color theme="1" tint="0.499984740745262"/>
      </bottom>
      <diagonal/>
    </border>
    <border>
      <left style="thin">
        <color theme="1" tint="0.499984740745262"/>
      </left>
      <right style="thin">
        <color theme="1" tint="0.499984740745262"/>
      </right>
      <top style="hair">
        <color theme="1" tint="0.499984740745262"/>
      </top>
      <bottom style="hair">
        <color theme="1" tint="0.499984740745262"/>
      </bottom>
      <diagonal/>
    </border>
  </borders>
  <cellStyleXfs count="35">
    <xf numFmtId="0" fontId="0" fillId="0" borderId="0">
      <alignment vertical="center"/>
    </xf>
    <xf numFmtId="9" fontId="16" fillId="0" borderId="0" applyFont="0" applyFill="0" applyBorder="0" applyAlignment="0" applyProtection="0">
      <alignment vertical="center"/>
    </xf>
    <xf numFmtId="0" fontId="34" fillId="0" borderId="0"/>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cellStyleXfs>
  <cellXfs count="233">
    <xf numFmtId="0" fontId="0" fillId="0" borderId="0" xfId="0">
      <alignment vertical="center"/>
    </xf>
    <xf numFmtId="0" fontId="35" fillId="0" borderId="0" xfId="2" applyFont="1" applyAlignment="1">
      <alignment vertical="center"/>
    </xf>
    <xf numFmtId="49" fontId="35" fillId="0" borderId="0" xfId="2" applyNumberFormat="1" applyFont="1" applyAlignment="1">
      <alignment horizontal="center" vertical="center"/>
    </xf>
    <xf numFmtId="0" fontId="37" fillId="0" borderId="0" xfId="2" applyFont="1" applyAlignment="1">
      <alignment vertical="center"/>
    </xf>
    <xf numFmtId="0" fontId="38" fillId="0" borderId="0" xfId="2" applyFont="1" applyAlignment="1">
      <alignment vertical="center"/>
    </xf>
    <xf numFmtId="0" fontId="37" fillId="0" borderId="22" xfId="2" applyFont="1" applyBorder="1" applyAlignment="1">
      <alignment vertical="center"/>
    </xf>
    <xf numFmtId="49" fontId="37" fillId="0" borderId="22" xfId="2" applyNumberFormat="1" applyFont="1" applyBorder="1" applyAlignment="1">
      <alignment horizontal="center" vertical="center"/>
    </xf>
    <xf numFmtId="14" fontId="37" fillId="0" borderId="0" xfId="2" applyNumberFormat="1" applyFont="1" applyAlignment="1">
      <alignment vertical="center"/>
    </xf>
    <xf numFmtId="49" fontId="37" fillId="0" borderId="0" xfId="2" applyNumberFormat="1" applyFont="1" applyAlignment="1">
      <alignment horizontal="center" vertical="center"/>
    </xf>
    <xf numFmtId="0" fontId="18" fillId="0" borderId="0" xfId="0" applyFont="1" applyAlignment="1">
      <alignment horizontal="center" vertical="center" wrapText="1"/>
    </xf>
    <xf numFmtId="0" fontId="21" fillId="0" borderId="0" xfId="0" applyFont="1" applyAlignment="1">
      <alignment horizontal="center" vertical="center"/>
    </xf>
    <xf numFmtId="0" fontId="22" fillId="0" borderId="0" xfId="0" applyFont="1" applyAlignment="1">
      <alignment horizontal="center" vertical="center" wrapText="1"/>
    </xf>
    <xf numFmtId="9" fontId="0" fillId="0" borderId="0" xfId="1" applyFont="1" applyAlignment="1">
      <alignment vertical="center"/>
    </xf>
    <xf numFmtId="2" fontId="25" fillId="0" borderId="0" xfId="0" applyNumberFormat="1" applyFont="1" applyAlignment="1">
      <alignment horizontal="center" vertical="center"/>
    </xf>
    <xf numFmtId="2" fontId="0" fillId="0" borderId="0" xfId="0" applyNumberFormat="1">
      <alignment vertical="center"/>
    </xf>
    <xf numFmtId="2" fontId="32" fillId="0" borderId="0" xfId="0" applyNumberFormat="1" applyFont="1" applyAlignment="1">
      <alignment vertical="center" wrapText="1"/>
    </xf>
    <xf numFmtId="2" fontId="31" fillId="0" borderId="0" xfId="0" applyNumberFormat="1" applyFont="1" applyAlignment="1">
      <alignment vertical="center" wrapText="1"/>
    </xf>
    <xf numFmtId="2" fontId="24" fillId="8" borderId="1" xfId="0" applyNumberFormat="1" applyFont="1" applyFill="1" applyBorder="1" applyAlignment="1">
      <alignment vertical="center" wrapText="1"/>
    </xf>
    <xf numFmtId="2" fontId="24" fillId="0" borderId="0" xfId="0" applyNumberFormat="1" applyFont="1" applyAlignment="1">
      <alignment vertical="center" wrapText="1"/>
    </xf>
    <xf numFmtId="2" fontId="24" fillId="9" borderId="1" xfId="0" applyNumberFormat="1" applyFont="1" applyFill="1" applyBorder="1" applyAlignment="1">
      <alignment vertical="center" wrapText="1"/>
    </xf>
    <xf numFmtId="9" fontId="25" fillId="0" borderId="0" xfId="1" applyFont="1" applyAlignment="1">
      <alignment vertical="center"/>
    </xf>
    <xf numFmtId="9" fontId="25" fillId="0" borderId="0" xfId="1" applyFont="1" applyFill="1" applyAlignment="1">
      <alignment vertical="center"/>
    </xf>
    <xf numFmtId="0" fontId="0" fillId="0" borderId="0" xfId="0" applyAlignment="1">
      <alignment horizontal="center" vertical="center"/>
    </xf>
    <xf numFmtId="0" fontId="14" fillId="0" borderId="0" xfId="5"/>
    <xf numFmtId="0" fontId="14" fillId="11" borderId="0" xfId="5" applyFill="1"/>
    <xf numFmtId="0" fontId="0" fillId="11" borderId="0" xfId="5" applyFont="1" applyFill="1"/>
    <xf numFmtId="2" fontId="14" fillId="11" borderId="0" xfId="5" applyNumberFormat="1" applyFill="1"/>
    <xf numFmtId="2" fontId="25" fillId="11" borderId="0" xfId="5" applyNumberFormat="1" applyFont="1" applyFill="1"/>
    <xf numFmtId="2" fontId="41" fillId="0" borderId="0" xfId="5" applyNumberFormat="1" applyFont="1"/>
    <xf numFmtId="10" fontId="0" fillId="0" borderId="0" xfId="6" applyNumberFormat="1" applyFont="1" applyFill="1"/>
    <xf numFmtId="10" fontId="25" fillId="0" borderId="0" xfId="6" applyNumberFormat="1" applyFont="1" applyFill="1"/>
    <xf numFmtId="10" fontId="0" fillId="0" borderId="0" xfId="6" applyNumberFormat="1" applyFont="1"/>
    <xf numFmtId="0" fontId="41" fillId="0" borderId="0" xfId="5" applyFont="1"/>
    <xf numFmtId="0" fontId="0" fillId="0" borderId="0" xfId="5" applyFont="1"/>
    <xf numFmtId="10" fontId="25" fillId="11" borderId="0" xfId="6" applyNumberFormat="1" applyFont="1" applyFill="1"/>
    <xf numFmtId="10" fontId="40" fillId="0" borderId="0" xfId="5" applyNumberFormat="1" applyFont="1"/>
    <xf numFmtId="0" fontId="25" fillId="12" borderId="0" xfId="5" applyFont="1" applyFill="1" applyAlignment="1">
      <alignment horizontal="left"/>
    </xf>
    <xf numFmtId="0" fontId="25" fillId="12" borderId="0" xfId="5" applyFont="1" applyFill="1"/>
    <xf numFmtId="0" fontId="14" fillId="8" borderId="0" xfId="5" applyFill="1"/>
    <xf numFmtId="2" fontId="14" fillId="8" borderId="0" xfId="5" applyNumberFormat="1" applyFill="1"/>
    <xf numFmtId="10" fontId="0" fillId="8" borderId="0" xfId="6" applyNumberFormat="1" applyFont="1" applyFill="1"/>
    <xf numFmtId="10" fontId="25" fillId="8" borderId="0" xfId="5" applyNumberFormat="1" applyFont="1" applyFill="1"/>
    <xf numFmtId="0" fontId="0" fillId="0" borderId="1" xfId="0" quotePrefix="1" applyBorder="1" applyAlignment="1">
      <alignment horizontal="left" vertical="top"/>
    </xf>
    <xf numFmtId="10" fontId="0" fillId="0" borderId="0" xfId="1" applyNumberFormat="1" applyFont="1" applyAlignment="1">
      <alignment vertical="center"/>
    </xf>
    <xf numFmtId="9" fontId="43" fillId="0" borderId="0" xfId="1" applyFont="1" applyAlignment="1">
      <alignment vertical="center"/>
    </xf>
    <xf numFmtId="0" fontId="15" fillId="0" borderId="0" xfId="3" applyAlignment="1">
      <alignment vertical="center"/>
    </xf>
    <xf numFmtId="0" fontId="21" fillId="4" borderId="13" xfId="3" applyFont="1" applyFill="1" applyBorder="1" applyAlignment="1">
      <alignment horizontal="center" vertical="center"/>
    </xf>
    <xf numFmtId="0" fontId="22" fillId="4" borderId="14" xfId="3" applyFont="1" applyFill="1" applyBorder="1" applyAlignment="1">
      <alignment horizontal="center" vertical="center" wrapText="1"/>
    </xf>
    <xf numFmtId="0" fontId="22" fillId="4" borderId="14" xfId="3" applyFont="1" applyFill="1" applyBorder="1" applyAlignment="1">
      <alignment horizontal="center" vertical="center"/>
    </xf>
    <xf numFmtId="0" fontId="21" fillId="4" borderId="15" xfId="3" applyFont="1" applyFill="1" applyBorder="1" applyAlignment="1">
      <alignment horizontal="center" vertical="center"/>
    </xf>
    <xf numFmtId="2" fontId="31" fillId="7" borderId="1" xfId="0" applyNumberFormat="1" applyFont="1" applyFill="1" applyBorder="1" applyAlignment="1">
      <alignment vertical="center" wrapText="1"/>
    </xf>
    <xf numFmtId="2" fontId="31" fillId="6" borderId="1" xfId="0" applyNumberFormat="1" applyFont="1" applyFill="1" applyBorder="1" applyAlignment="1">
      <alignment vertical="center" wrapText="1"/>
    </xf>
    <xf numFmtId="0" fontId="30" fillId="8" borderId="1" xfId="0" applyFont="1" applyFill="1" applyBorder="1" applyAlignment="1">
      <alignment horizontal="center" vertical="center" wrapText="1"/>
    </xf>
    <xf numFmtId="0" fontId="30" fillId="9"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0" fontId="29" fillId="6" borderId="1" xfId="0" applyFont="1" applyFill="1" applyBorder="1" applyAlignment="1">
      <alignment horizontal="center" vertical="center" wrapText="1"/>
    </xf>
    <xf numFmtId="0" fontId="30" fillId="8" borderId="1" xfId="0" applyFont="1" applyFill="1" applyBorder="1" applyAlignment="1">
      <alignment vertical="center" wrapText="1"/>
    </xf>
    <xf numFmtId="0" fontId="21" fillId="4" borderId="2" xfId="3" applyFont="1" applyFill="1" applyBorder="1" applyAlignment="1">
      <alignment horizontal="center" vertical="center"/>
    </xf>
    <xf numFmtId="0" fontId="21" fillId="4" borderId="3" xfId="3" applyFont="1" applyFill="1" applyBorder="1" applyAlignment="1">
      <alignment horizontal="center" vertical="center"/>
    </xf>
    <xf numFmtId="0" fontId="21" fillId="4" borderId="4" xfId="3" applyFont="1" applyFill="1" applyBorder="1" applyAlignment="1">
      <alignment horizontal="center" vertical="center"/>
    </xf>
    <xf numFmtId="0" fontId="22" fillId="4" borderId="6" xfId="3" applyFont="1" applyFill="1" applyBorder="1" applyAlignment="1">
      <alignment horizontal="center" vertical="center"/>
    </xf>
    <xf numFmtId="164" fontId="22" fillId="4" borderId="2" xfId="3" applyNumberFormat="1" applyFont="1" applyFill="1" applyBorder="1" applyAlignment="1">
      <alignment horizontal="center" vertical="center" wrapText="1"/>
    </xf>
    <xf numFmtId="0" fontId="22" fillId="4" borderId="4" xfId="3" applyFont="1" applyFill="1" applyBorder="1" applyAlignment="1">
      <alignment horizontal="center" vertical="center" wrapText="1"/>
    </xf>
    <xf numFmtId="1" fontId="22" fillId="4" borderId="1" xfId="3" applyNumberFormat="1" applyFont="1" applyFill="1" applyBorder="1" applyAlignment="1">
      <alignment horizontal="center" vertical="center" wrapText="1"/>
    </xf>
    <xf numFmtId="0" fontId="22" fillId="4" borderId="1" xfId="3" applyFont="1" applyFill="1" applyBorder="1" applyAlignment="1">
      <alignment horizontal="center" vertical="center" wrapText="1"/>
    </xf>
    <xf numFmtId="0" fontId="21" fillId="4" borderId="10" xfId="3" applyFont="1" applyFill="1" applyBorder="1" applyAlignment="1">
      <alignment horizontal="center" vertical="center"/>
    </xf>
    <xf numFmtId="0" fontId="21" fillId="4" borderId="1" xfId="3" applyFont="1" applyFill="1" applyBorder="1" applyAlignment="1">
      <alignment horizontal="center" vertical="center"/>
    </xf>
    <xf numFmtId="0" fontId="24" fillId="5" borderId="0" xfId="3" applyFont="1" applyFill="1" applyAlignment="1">
      <alignment horizontal="center" vertical="center" wrapText="1"/>
    </xf>
    <xf numFmtId="2" fontId="25" fillId="8" borderId="0" xfId="3" applyNumberFormat="1" applyFont="1" applyFill="1" applyAlignment="1">
      <alignment horizontal="center" vertical="center"/>
    </xf>
    <xf numFmtId="2" fontId="25" fillId="8" borderId="5" xfId="3" applyNumberFormat="1" applyFont="1" applyFill="1" applyBorder="1" applyAlignment="1">
      <alignment horizontal="center" vertical="center"/>
    </xf>
    <xf numFmtId="0" fontId="21" fillId="4" borderId="2" xfId="3" applyFont="1" applyFill="1" applyBorder="1" applyAlignment="1">
      <alignment vertical="center"/>
    </xf>
    <xf numFmtId="0" fontId="21" fillId="4" borderId="3" xfId="3" applyFont="1" applyFill="1" applyBorder="1" applyAlignment="1">
      <alignment vertical="center"/>
    </xf>
    <xf numFmtId="2" fontId="15" fillId="4" borderId="3" xfId="3" applyNumberFormat="1" applyFill="1" applyBorder="1" applyAlignment="1">
      <alignment vertical="center"/>
    </xf>
    <xf numFmtId="0" fontId="15" fillId="4" borderId="3" xfId="3" applyFill="1" applyBorder="1" applyAlignment="1">
      <alignment vertical="center"/>
    </xf>
    <xf numFmtId="2" fontId="15" fillId="4" borderId="4" xfId="3" applyNumberFormat="1" applyFill="1" applyBorder="1" applyAlignment="1">
      <alignment vertical="center"/>
    </xf>
    <xf numFmtId="0" fontId="28" fillId="0" borderId="45" xfId="3" applyFont="1" applyBorder="1" applyAlignment="1">
      <alignment horizontal="center" vertical="center" wrapText="1"/>
    </xf>
    <xf numFmtId="2" fontId="25" fillId="0" borderId="45" xfId="3" applyNumberFormat="1" applyFont="1" applyBorder="1" applyAlignment="1">
      <alignment vertical="center" wrapText="1"/>
    </xf>
    <xf numFmtId="2" fontId="25" fillId="0" borderId="45" xfId="3" applyNumberFormat="1" applyFont="1" applyBorder="1" applyAlignment="1">
      <alignment vertical="center"/>
    </xf>
    <xf numFmtId="2" fontId="15" fillId="0" borderId="45" xfId="3" applyNumberFormat="1" applyBorder="1" applyAlignment="1">
      <alignment vertical="center"/>
    </xf>
    <xf numFmtId="2" fontId="15" fillId="0" borderId="46" xfId="3" applyNumberFormat="1" applyBorder="1" applyAlignment="1">
      <alignment vertical="center"/>
    </xf>
    <xf numFmtId="0" fontId="28" fillId="0" borderId="48" xfId="3" applyFont="1" applyBorder="1" applyAlignment="1">
      <alignment horizontal="center" vertical="center" wrapText="1"/>
    </xf>
    <xf numFmtId="2" fontId="25" fillId="0" borderId="48" xfId="3" applyNumberFormat="1" applyFont="1" applyBorder="1" applyAlignment="1">
      <alignment vertical="center" wrapText="1"/>
    </xf>
    <xf numFmtId="2" fontId="25" fillId="0" borderId="48" xfId="3" applyNumberFormat="1" applyFont="1" applyBorder="1" applyAlignment="1">
      <alignment vertical="center"/>
    </xf>
    <xf numFmtId="2" fontId="15" fillId="0" borderId="48" xfId="3" applyNumberFormat="1" applyBorder="1" applyAlignment="1">
      <alignment vertical="center"/>
    </xf>
    <xf numFmtId="2" fontId="15" fillId="0" borderId="49" xfId="3" applyNumberFormat="1" applyBorder="1" applyAlignment="1">
      <alignment vertical="center"/>
    </xf>
    <xf numFmtId="0" fontId="28" fillId="0" borderId="52" xfId="3" applyFont="1" applyBorder="1" applyAlignment="1">
      <alignment horizontal="center" vertical="center" wrapText="1"/>
    </xf>
    <xf numFmtId="2" fontId="25" fillId="0" borderId="52" xfId="3" applyNumberFormat="1" applyFont="1" applyBorder="1" applyAlignment="1">
      <alignment vertical="center"/>
    </xf>
    <xf numFmtId="2" fontId="15" fillId="0" borderId="52" xfId="3" applyNumberFormat="1" applyBorder="1" applyAlignment="1">
      <alignment vertical="center"/>
    </xf>
    <xf numFmtId="2" fontId="15" fillId="0" borderId="53" xfId="3" applyNumberFormat="1" applyBorder="1" applyAlignment="1">
      <alignment vertical="center"/>
    </xf>
    <xf numFmtId="0" fontId="28" fillId="0" borderId="54" xfId="3" applyFont="1" applyBorder="1" applyAlignment="1">
      <alignment horizontal="center" vertical="center" wrapText="1"/>
    </xf>
    <xf numFmtId="2" fontId="25" fillId="0" borderId="54" xfId="3" applyNumberFormat="1" applyFont="1" applyBorder="1" applyAlignment="1">
      <alignment vertical="center" wrapText="1"/>
    </xf>
    <xf numFmtId="2" fontId="25" fillId="0" borderId="54" xfId="3" applyNumberFormat="1" applyFont="1" applyBorder="1" applyAlignment="1">
      <alignment vertical="center"/>
    </xf>
    <xf numFmtId="2" fontId="15" fillId="0" borderId="54" xfId="3" applyNumberFormat="1" applyBorder="1" applyAlignment="1">
      <alignment vertical="center"/>
    </xf>
    <xf numFmtId="0" fontId="28" fillId="0" borderId="55" xfId="3" applyFont="1" applyBorder="1" applyAlignment="1">
      <alignment horizontal="center" vertical="center" wrapText="1"/>
    </xf>
    <xf numFmtId="2" fontId="25" fillId="0" borderId="55" xfId="3" applyNumberFormat="1" applyFont="1" applyBorder="1" applyAlignment="1">
      <alignment vertical="center" wrapText="1"/>
    </xf>
    <xf numFmtId="2" fontId="25" fillId="0" borderId="55" xfId="3" applyNumberFormat="1" applyFont="1" applyBorder="1" applyAlignment="1">
      <alignment vertical="center"/>
    </xf>
    <xf numFmtId="2" fontId="15" fillId="0" borderId="55" xfId="3" applyNumberFormat="1" applyBorder="1" applyAlignment="1">
      <alignment vertical="center"/>
    </xf>
    <xf numFmtId="0" fontId="28" fillId="0" borderId="58" xfId="3" applyFont="1" applyBorder="1" applyAlignment="1">
      <alignment horizontal="center" vertical="center" wrapText="1"/>
    </xf>
    <xf numFmtId="2" fontId="25" fillId="0" borderId="58" xfId="3" applyNumberFormat="1" applyFont="1" applyBorder="1" applyAlignment="1">
      <alignment vertical="center" wrapText="1"/>
    </xf>
    <xf numFmtId="2" fontId="25" fillId="0" borderId="58" xfId="3" applyNumberFormat="1" applyFont="1" applyBorder="1" applyAlignment="1">
      <alignment vertical="center"/>
    </xf>
    <xf numFmtId="2" fontId="15" fillId="0" borderId="58" xfId="3" applyNumberFormat="1" applyBorder="1" applyAlignment="1">
      <alignment vertical="center"/>
    </xf>
    <xf numFmtId="0" fontId="28" fillId="0" borderId="59" xfId="3" applyFont="1" applyBorder="1" applyAlignment="1">
      <alignment horizontal="center" vertical="center" wrapText="1"/>
    </xf>
    <xf numFmtId="2" fontId="25" fillId="0" borderId="59" xfId="3" applyNumberFormat="1" applyFont="1" applyBorder="1" applyAlignment="1">
      <alignment vertical="center" wrapText="1"/>
    </xf>
    <xf numFmtId="2" fontId="25" fillId="0" borderId="59" xfId="3" applyNumberFormat="1" applyFont="1" applyBorder="1" applyAlignment="1">
      <alignment vertical="center"/>
    </xf>
    <xf numFmtId="2" fontId="15" fillId="0" borderId="59" xfId="3" applyNumberFormat="1" applyBorder="1" applyAlignment="1">
      <alignment vertical="center"/>
    </xf>
    <xf numFmtId="0" fontId="15" fillId="0" borderId="1" xfId="3" applyBorder="1" applyAlignment="1">
      <alignment horizontal="left" vertical="top"/>
    </xf>
    <xf numFmtId="0" fontId="15" fillId="0" borderId="1" xfId="3" applyBorder="1" applyAlignment="1">
      <alignment horizontal="left" vertical="top" wrapText="1"/>
    </xf>
    <xf numFmtId="0" fontId="28" fillId="0" borderId="1" xfId="3" applyFont="1" applyBorder="1" applyAlignment="1">
      <alignment horizontal="center" vertical="center" wrapText="1"/>
    </xf>
    <xf numFmtId="2" fontId="25" fillId="0" borderId="1" xfId="3" applyNumberFormat="1" applyFont="1" applyBorder="1" applyAlignment="1">
      <alignment vertical="center"/>
    </xf>
    <xf numFmtId="2" fontId="15" fillId="0" borderId="1" xfId="3" applyNumberFormat="1" applyBorder="1" applyAlignment="1">
      <alignment vertical="center"/>
    </xf>
    <xf numFmtId="2" fontId="25" fillId="11" borderId="0" xfId="13" applyNumberFormat="1" applyFont="1" applyFill="1"/>
    <xf numFmtId="10" fontId="0" fillId="0" borderId="0" xfId="14" applyNumberFormat="1" applyFont="1" applyFill="1"/>
    <xf numFmtId="10" fontId="25" fillId="0" borderId="0" xfId="14" applyNumberFormat="1" applyFont="1" applyFill="1"/>
    <xf numFmtId="2" fontId="12" fillId="8" borderId="0" xfId="13" applyNumberFormat="1" applyFill="1"/>
    <xf numFmtId="10" fontId="25" fillId="8" borderId="0" xfId="13" applyNumberFormat="1" applyFont="1" applyFill="1"/>
    <xf numFmtId="2" fontId="25" fillId="0" borderId="1" xfId="0" applyNumberFormat="1" applyFont="1" applyBorder="1">
      <alignment vertical="center"/>
    </xf>
    <xf numFmtId="2" fontId="25" fillId="11" borderId="0" xfId="21" applyNumberFormat="1" applyFont="1" applyFill="1"/>
    <xf numFmtId="10" fontId="0" fillId="0" borderId="0" xfId="22" applyNumberFormat="1" applyFont="1" applyFill="1"/>
    <xf numFmtId="10" fontId="25" fillId="0" borderId="0" xfId="22" applyNumberFormat="1" applyFont="1" applyFill="1"/>
    <xf numFmtId="2" fontId="10" fillId="8" borderId="0" xfId="21" applyNumberFormat="1" applyFill="1"/>
    <xf numFmtId="10" fontId="25" fillId="8" borderId="0" xfId="21" applyNumberFormat="1" applyFont="1" applyFill="1"/>
    <xf numFmtId="0" fontId="9" fillId="0" borderId="1" xfId="3" applyFont="1" applyBorder="1" applyAlignment="1">
      <alignment horizontal="left" vertical="top"/>
    </xf>
    <xf numFmtId="0" fontId="9" fillId="0" borderId="1" xfId="3" applyFont="1" applyBorder="1" applyAlignment="1">
      <alignment horizontal="left" vertical="top" wrapText="1"/>
    </xf>
    <xf numFmtId="2" fontId="25" fillId="0" borderId="54" xfId="0" applyNumberFormat="1" applyFont="1" applyBorder="1" applyAlignment="1">
      <alignment vertical="center" wrapText="1"/>
    </xf>
    <xf numFmtId="2" fontId="25" fillId="13" borderId="1" xfId="3" applyNumberFormat="1" applyFont="1" applyFill="1" applyBorder="1" applyAlignment="1">
      <alignment vertical="center"/>
    </xf>
    <xf numFmtId="0" fontId="28" fillId="0" borderId="51" xfId="3" applyFont="1" applyBorder="1" applyAlignment="1">
      <alignment horizontal="center" vertical="center" wrapText="1"/>
    </xf>
    <xf numFmtId="2" fontId="25" fillId="0" borderId="51" xfId="3" applyNumberFormat="1" applyFont="1" applyBorder="1" applyAlignment="1">
      <alignment vertical="center" wrapText="1"/>
    </xf>
    <xf numFmtId="2" fontId="25" fillId="0" borderId="51" xfId="3" applyNumberFormat="1" applyFont="1" applyBorder="1" applyAlignment="1">
      <alignment vertical="center"/>
    </xf>
    <xf numFmtId="2" fontId="15" fillId="0" borderId="51" xfId="3" applyNumberFormat="1" applyBorder="1" applyAlignment="1">
      <alignment vertical="center"/>
    </xf>
    <xf numFmtId="1" fontId="15" fillId="0" borderId="0" xfId="3" applyNumberFormat="1" applyAlignment="1">
      <alignment vertical="center"/>
    </xf>
    <xf numFmtId="0" fontId="8" fillId="0" borderId="1" xfId="3" applyFont="1" applyBorder="1" applyAlignment="1">
      <alignment horizontal="left" vertical="top"/>
    </xf>
    <xf numFmtId="0" fontId="8" fillId="11" borderId="0" xfId="5" applyFont="1" applyFill="1"/>
    <xf numFmtId="0" fontId="4" fillId="0" borderId="1" xfId="3" applyFont="1" applyBorder="1" applyAlignment="1">
      <alignment horizontal="left" vertical="top" wrapText="1"/>
    </xf>
    <xf numFmtId="0" fontId="21" fillId="4" borderId="41" xfId="5" applyFont="1" applyFill="1" applyBorder="1" applyAlignment="1">
      <alignment horizontal="center" vertical="center"/>
    </xf>
    <xf numFmtId="0" fontId="21" fillId="4" borderId="0" xfId="5" applyFont="1" applyFill="1" applyAlignment="1">
      <alignment horizontal="center" vertical="center"/>
    </xf>
    <xf numFmtId="0" fontId="18" fillId="2" borderId="39" xfId="5" applyFont="1" applyFill="1" applyBorder="1" applyAlignment="1">
      <alignment horizontal="center" vertical="center" wrapText="1" readingOrder="1"/>
    </xf>
    <xf numFmtId="0" fontId="18" fillId="2" borderId="40" xfId="5" applyFont="1" applyFill="1" applyBorder="1" applyAlignment="1">
      <alignment horizontal="center" vertical="center" wrapText="1" readingOrder="1"/>
    </xf>
    <xf numFmtId="0" fontId="29" fillId="6" borderId="1" xfId="0" applyFont="1" applyFill="1" applyBorder="1" applyAlignment="1">
      <alignment horizontal="center" vertical="center" wrapText="1"/>
    </xf>
    <xf numFmtId="0" fontId="30" fillId="8" borderId="1" xfId="0" applyFont="1" applyFill="1" applyBorder="1" applyAlignment="1">
      <alignment vertical="center" wrapText="1"/>
    </xf>
    <xf numFmtId="0" fontId="30" fillId="9" borderId="1" xfId="0" applyFont="1" applyFill="1" applyBorder="1" applyAlignment="1">
      <alignment vertical="center" wrapText="1"/>
    </xf>
    <xf numFmtId="0" fontId="15" fillId="0" borderId="42" xfId="3" applyBorder="1" applyAlignment="1">
      <alignment horizontal="left" vertical="top" wrapText="1"/>
    </xf>
    <xf numFmtId="0" fontId="15" fillId="0" borderId="43" xfId="3" applyBorder="1" applyAlignment="1">
      <alignment horizontal="left" vertical="top" wrapText="1"/>
    </xf>
    <xf numFmtId="0" fontId="27" fillId="0" borderId="44" xfId="3" applyFont="1" applyBorder="1" applyAlignment="1">
      <alignment horizontal="left" vertical="top" wrapText="1"/>
    </xf>
    <xf numFmtId="0" fontId="27" fillId="0" borderId="47" xfId="3" applyFont="1" applyBorder="1" applyAlignment="1">
      <alignment horizontal="left" vertical="top" wrapText="1"/>
    </xf>
    <xf numFmtId="0" fontId="15" fillId="0" borderId="56" xfId="3" applyBorder="1" applyAlignment="1">
      <alignment horizontal="left" vertical="top" wrapText="1"/>
    </xf>
    <xf numFmtId="0" fontId="15" fillId="0" borderId="57" xfId="3" applyBorder="1" applyAlignment="1">
      <alignment horizontal="left" vertical="top" wrapText="1"/>
    </xf>
    <xf numFmtId="0" fontId="15" fillId="0" borderId="59" xfId="3" applyBorder="1" applyAlignment="1">
      <alignment horizontal="left" vertical="top" wrapText="1"/>
    </xf>
    <xf numFmtId="0" fontId="15" fillId="0" borderId="60" xfId="3" applyBorder="1" applyAlignment="1">
      <alignment horizontal="left" vertical="top" wrapText="1"/>
    </xf>
    <xf numFmtId="0" fontId="27" fillId="0" borderId="59" xfId="3" applyFont="1" applyBorder="1" applyAlignment="1">
      <alignment horizontal="left" vertical="top" wrapText="1"/>
    </xf>
    <xf numFmtId="0" fontId="27" fillId="0" borderId="55" xfId="3" applyFont="1" applyBorder="1" applyAlignment="1">
      <alignment horizontal="left" vertical="top" wrapText="1"/>
    </xf>
    <xf numFmtId="0" fontId="15" fillId="0" borderId="55" xfId="3" applyBorder="1" applyAlignment="1">
      <alignment horizontal="left" vertical="top" wrapText="1"/>
    </xf>
    <xf numFmtId="0" fontId="15" fillId="0" borderId="50" xfId="3" applyBorder="1" applyAlignment="1">
      <alignment horizontal="left" vertical="top" wrapText="1"/>
    </xf>
    <xf numFmtId="0" fontId="27" fillId="0" borderId="51" xfId="3" applyFont="1" applyBorder="1" applyAlignment="1">
      <alignment horizontal="left" vertical="top" wrapText="1"/>
    </xf>
    <xf numFmtId="0" fontId="15" fillId="0" borderId="44" xfId="3" applyBorder="1" applyAlignment="1">
      <alignment horizontal="left" vertical="top" wrapText="1"/>
    </xf>
    <xf numFmtId="0" fontId="15" fillId="0" borderId="47" xfId="3" applyBorder="1" applyAlignment="1">
      <alignment horizontal="left" vertical="top" wrapText="1"/>
    </xf>
    <xf numFmtId="0" fontId="29" fillId="7" borderId="1" xfId="0" applyFont="1" applyFill="1" applyBorder="1" applyAlignment="1">
      <alignment horizontal="center" vertical="center" wrapText="1"/>
    </xf>
    <xf numFmtId="0" fontId="11" fillId="0" borderId="44" xfId="3" applyFont="1" applyBorder="1" applyAlignment="1">
      <alignment horizontal="left" vertical="top" wrapText="1"/>
    </xf>
    <xf numFmtId="0" fontId="15" fillId="0" borderId="0" xfId="3" applyAlignment="1">
      <alignment horizontal="center" vertical="center" wrapText="1"/>
    </xf>
    <xf numFmtId="0" fontId="18" fillId="2" borderId="7" xfId="3" applyFont="1" applyFill="1" applyBorder="1" applyAlignment="1">
      <alignment horizontal="center" vertical="center" wrapText="1"/>
    </xf>
    <xf numFmtId="0" fontId="18" fillId="2" borderId="8" xfId="3" applyFont="1" applyFill="1" applyBorder="1" applyAlignment="1">
      <alignment horizontal="center" vertical="center" wrapText="1"/>
    </xf>
    <xf numFmtId="0" fontId="18" fillId="2" borderId="9" xfId="3" applyFont="1" applyFill="1" applyBorder="1" applyAlignment="1">
      <alignment horizontal="center" vertical="center" wrapText="1"/>
    </xf>
    <xf numFmtId="0" fontId="20" fillId="3" borderId="2" xfId="3" applyFont="1" applyFill="1" applyBorder="1" applyAlignment="1">
      <alignment horizontal="center" vertical="center"/>
    </xf>
    <xf numFmtId="0" fontId="20" fillId="3" borderId="3" xfId="3" applyFont="1" applyFill="1" applyBorder="1" applyAlignment="1">
      <alignment horizontal="center" vertical="center"/>
    </xf>
    <xf numFmtId="0" fontId="20" fillId="3" borderId="4" xfId="3" applyFont="1" applyFill="1" applyBorder="1" applyAlignment="1">
      <alignment horizontal="center" vertical="center"/>
    </xf>
    <xf numFmtId="0" fontId="20" fillId="3" borderId="6" xfId="3" applyFont="1" applyFill="1" applyBorder="1" applyAlignment="1">
      <alignment horizontal="center" vertical="center"/>
    </xf>
    <xf numFmtId="0" fontId="20" fillId="3" borderId="0" xfId="3" applyFont="1" applyFill="1" applyAlignment="1">
      <alignment horizontal="center" vertical="center"/>
    </xf>
    <xf numFmtId="0" fontId="20" fillId="3" borderId="5" xfId="3" applyFont="1" applyFill="1" applyBorder="1" applyAlignment="1">
      <alignment horizontal="center" vertical="center"/>
    </xf>
    <xf numFmtId="0" fontId="20" fillId="3" borderId="10" xfId="3" applyFont="1" applyFill="1" applyBorder="1" applyAlignment="1">
      <alignment horizontal="center" vertical="center"/>
    </xf>
    <xf numFmtId="0" fontId="20" fillId="3" borderId="11" xfId="3" applyFont="1" applyFill="1" applyBorder="1" applyAlignment="1">
      <alignment horizontal="center" vertical="center"/>
    </xf>
    <xf numFmtId="0" fontId="20" fillId="3" borderId="12" xfId="3" applyFont="1" applyFill="1" applyBorder="1" applyAlignment="1">
      <alignment horizontal="center" vertical="center"/>
    </xf>
    <xf numFmtId="0" fontId="24" fillId="5" borderId="6" xfId="3" applyFont="1" applyFill="1" applyBorder="1" applyAlignment="1">
      <alignment horizontal="center" vertical="center" wrapText="1"/>
    </xf>
    <xf numFmtId="0" fontId="24" fillId="5" borderId="0" xfId="3" applyFont="1" applyFill="1" applyAlignment="1">
      <alignment horizontal="center" vertical="center" wrapText="1"/>
    </xf>
    <xf numFmtId="0" fontId="15" fillId="0" borderId="51" xfId="3" applyBorder="1" applyAlignment="1">
      <alignment horizontal="left" vertical="top" wrapText="1"/>
    </xf>
    <xf numFmtId="0" fontId="8" fillId="0" borderId="44" xfId="3" applyFont="1" applyBorder="1" applyAlignment="1">
      <alignment horizontal="left" vertical="top" wrapText="1"/>
    </xf>
    <xf numFmtId="0" fontId="6" fillId="0" borderId="44" xfId="3" applyFont="1" applyBorder="1" applyAlignment="1">
      <alignment horizontal="left" vertical="top" wrapText="1"/>
    </xf>
    <xf numFmtId="0" fontId="6" fillId="0" borderId="42" xfId="3" applyFont="1" applyBorder="1" applyAlignment="1">
      <alignment horizontal="left" vertical="top" wrapText="1"/>
    </xf>
    <xf numFmtId="0" fontId="8" fillId="0" borderId="42" xfId="3" applyFont="1" applyBorder="1" applyAlignment="1">
      <alignment horizontal="left" vertical="top" wrapText="1"/>
    </xf>
    <xf numFmtId="0" fontId="5" fillId="0" borderId="59" xfId="3" applyFont="1" applyBorder="1" applyAlignment="1">
      <alignment horizontal="left" vertical="top" wrapText="1"/>
    </xf>
    <xf numFmtId="0" fontId="4" fillId="0" borderId="44" xfId="3" applyFont="1" applyBorder="1" applyAlignment="1">
      <alignment horizontal="left" vertical="top" wrapText="1"/>
    </xf>
    <xf numFmtId="0" fontId="5" fillId="0" borderId="44" xfId="3" applyFont="1" applyBorder="1" applyAlignment="1">
      <alignment horizontal="left" vertical="top" wrapText="1"/>
    </xf>
    <xf numFmtId="0" fontId="5" fillId="0" borderId="56" xfId="3" applyFont="1" applyBorder="1" applyAlignment="1">
      <alignment horizontal="left" vertical="top" wrapText="1"/>
    </xf>
    <xf numFmtId="0" fontId="3" fillId="0" borderId="42" xfId="3" applyFont="1" applyBorder="1" applyAlignment="1">
      <alignment horizontal="left" vertical="top" wrapText="1"/>
    </xf>
    <xf numFmtId="0" fontId="3" fillId="0" borderId="56" xfId="3" applyFont="1" applyBorder="1" applyAlignment="1">
      <alignment horizontal="left" vertical="top" wrapText="1"/>
    </xf>
    <xf numFmtId="0" fontId="2" fillId="0" borderId="44" xfId="3" applyFont="1" applyBorder="1" applyAlignment="1">
      <alignment horizontal="left" vertical="top" wrapText="1"/>
    </xf>
    <xf numFmtId="0" fontId="7" fillId="0" borderId="44" xfId="3" applyFont="1" applyBorder="1" applyAlignment="1">
      <alignment horizontal="left" vertical="top" wrapText="1"/>
    </xf>
    <xf numFmtId="0" fontId="35" fillId="0" borderId="36" xfId="2" applyFont="1" applyBorder="1" applyAlignment="1">
      <alignment horizontal="left" vertical="center" wrapText="1"/>
    </xf>
    <xf numFmtId="0" fontId="35" fillId="0" borderId="37" xfId="2" applyFont="1" applyBorder="1" applyAlignment="1">
      <alignment horizontal="left" vertical="center" wrapText="1"/>
    </xf>
    <xf numFmtId="0" fontId="35" fillId="0" borderId="38" xfId="2" applyFont="1" applyBorder="1" applyAlignment="1">
      <alignment horizontal="left" vertical="center" wrapText="1"/>
    </xf>
    <xf numFmtId="0" fontId="35" fillId="0" borderId="35" xfId="2" applyFont="1" applyBorder="1" applyAlignment="1">
      <alignment horizontal="center" vertical="center"/>
    </xf>
    <xf numFmtId="49" fontId="35" fillId="0" borderId="35" xfId="2" applyNumberFormat="1" applyFont="1" applyBorder="1" applyAlignment="1">
      <alignment horizontal="center" vertical="center" shrinkToFit="1"/>
    </xf>
    <xf numFmtId="14" fontId="35" fillId="0" borderId="35" xfId="2" applyNumberFormat="1" applyFont="1" applyBorder="1" applyAlignment="1">
      <alignment horizontal="center" vertical="center"/>
    </xf>
    <xf numFmtId="0" fontId="35" fillId="0" borderId="35" xfId="2" applyFont="1" applyBorder="1" applyAlignment="1">
      <alignment horizontal="left" vertical="center" shrinkToFit="1"/>
    </xf>
    <xf numFmtId="0" fontId="35" fillId="0" borderId="36" xfId="2" applyFont="1" applyBorder="1" applyAlignment="1">
      <alignment vertical="center" shrinkToFit="1"/>
    </xf>
    <xf numFmtId="0" fontId="35" fillId="0" borderId="37" xfId="2" applyFont="1" applyBorder="1" applyAlignment="1">
      <alignment vertical="center" shrinkToFit="1"/>
    </xf>
    <xf numFmtId="0" fontId="35" fillId="0" borderId="38" xfId="2" applyFont="1" applyBorder="1" applyAlignment="1">
      <alignment vertical="center" shrinkToFit="1"/>
    </xf>
    <xf numFmtId="0" fontId="35" fillId="0" borderId="31" xfId="2" applyFont="1" applyBorder="1" applyAlignment="1">
      <alignment horizontal="left" vertical="center" wrapText="1"/>
    </xf>
    <xf numFmtId="0" fontId="35" fillId="0" borderId="32" xfId="2" applyFont="1" applyBorder="1" applyAlignment="1">
      <alignment horizontal="left" vertical="center" wrapText="1"/>
    </xf>
    <xf numFmtId="0" fontId="35" fillId="0" borderId="33" xfId="2" applyFont="1" applyBorder="1" applyAlignment="1">
      <alignment horizontal="left" vertical="center" wrapText="1"/>
    </xf>
    <xf numFmtId="0" fontId="35" fillId="0" borderId="34" xfId="2" applyFont="1" applyBorder="1" applyAlignment="1">
      <alignment horizontal="center" vertical="center"/>
    </xf>
    <xf numFmtId="49" fontId="35" fillId="0" borderId="27" xfId="2" applyNumberFormat="1" applyFont="1" applyBorder="1" applyAlignment="1">
      <alignment horizontal="center" vertical="center" shrinkToFit="1"/>
    </xf>
    <xf numFmtId="14" fontId="35" fillId="0" borderId="27" xfId="2" applyNumberFormat="1" applyFont="1" applyBorder="1" applyAlignment="1">
      <alignment horizontal="center" vertical="center"/>
    </xf>
    <xf numFmtId="0" fontId="35" fillId="0" borderId="27" xfId="2" applyFont="1" applyBorder="1" applyAlignment="1">
      <alignment horizontal="left" vertical="center" shrinkToFit="1"/>
    </xf>
    <xf numFmtId="0" fontId="35" fillId="0" borderId="31" xfId="2" applyFont="1" applyBorder="1" applyAlignment="1">
      <alignment vertical="center" shrinkToFit="1"/>
    </xf>
    <xf numFmtId="0" fontId="35" fillId="0" borderId="32" xfId="2" applyFont="1" applyBorder="1" applyAlignment="1">
      <alignment vertical="center" shrinkToFit="1"/>
    </xf>
    <xf numFmtId="0" fontId="35" fillId="0" borderId="33" xfId="2" applyFont="1" applyBorder="1" applyAlignment="1">
      <alignment vertical="center" shrinkToFit="1"/>
    </xf>
    <xf numFmtId="0" fontId="35" fillId="0" borderId="27" xfId="2" applyFont="1" applyBorder="1" applyAlignment="1">
      <alignment horizontal="center" vertical="center"/>
    </xf>
    <xf numFmtId="49" fontId="35" fillId="0" borderId="31" xfId="2" applyNumberFormat="1" applyFont="1" applyBorder="1" applyAlignment="1">
      <alignment horizontal="center" vertical="center" shrinkToFit="1"/>
    </xf>
    <xf numFmtId="49" fontId="35" fillId="0" borderId="32" xfId="2" applyNumberFormat="1" applyFont="1" applyBorder="1" applyAlignment="1">
      <alignment horizontal="center" vertical="center" shrinkToFit="1"/>
    </xf>
    <xf numFmtId="49" fontId="35" fillId="0" borderId="33" xfId="2" applyNumberFormat="1" applyFont="1" applyBorder="1" applyAlignment="1">
      <alignment horizontal="center" vertical="center" shrinkToFit="1"/>
    </xf>
    <xf numFmtId="0" fontId="35" fillId="0" borderId="31" xfId="2" applyFont="1" applyBorder="1" applyAlignment="1">
      <alignment horizontal="left" vertical="center" shrinkToFit="1"/>
    </xf>
    <xf numFmtId="0" fontId="35" fillId="0" borderId="32" xfId="2" applyFont="1" applyBorder="1" applyAlignment="1">
      <alignment horizontal="left" vertical="center" shrinkToFit="1"/>
    </xf>
    <xf numFmtId="0" fontId="35" fillId="0" borderId="33" xfId="2" applyFont="1" applyBorder="1" applyAlignment="1">
      <alignment horizontal="left" vertical="center" shrinkToFit="1"/>
    </xf>
    <xf numFmtId="0" fontId="35" fillId="0" borderId="31" xfId="2" applyFont="1" applyBorder="1" applyAlignment="1">
      <alignment horizontal="center" vertical="center"/>
    </xf>
    <xf numFmtId="0" fontId="35" fillId="0" borderId="33" xfId="2" applyFont="1" applyBorder="1" applyAlignment="1">
      <alignment horizontal="center" vertical="center"/>
    </xf>
    <xf numFmtId="0" fontId="35" fillId="0" borderId="26" xfId="2" applyFont="1" applyBorder="1" applyAlignment="1">
      <alignment horizontal="center" vertical="center"/>
    </xf>
    <xf numFmtId="14" fontId="35" fillId="0" borderId="27" xfId="2" quotePrefix="1" applyNumberFormat="1" applyFont="1" applyBorder="1" applyAlignment="1">
      <alignment horizontal="center" vertical="center"/>
    </xf>
    <xf numFmtId="0" fontId="35" fillId="0" borderId="28" xfId="2" applyFont="1" applyBorder="1" applyAlignment="1">
      <alignment vertical="center" shrinkToFit="1"/>
    </xf>
    <xf numFmtId="0" fontId="35" fillId="0" borderId="29" xfId="2" applyFont="1" applyBorder="1" applyAlignment="1">
      <alignment vertical="center" shrinkToFit="1"/>
    </xf>
    <xf numFmtId="0" fontId="35" fillId="0" borderId="30" xfId="2" applyFont="1" applyBorder="1" applyAlignment="1">
      <alignment vertical="center" shrinkToFit="1"/>
    </xf>
    <xf numFmtId="0" fontId="36" fillId="0" borderId="16" xfId="2" applyFont="1" applyBorder="1" applyAlignment="1">
      <alignment horizontal="center" vertical="center"/>
    </xf>
    <xf numFmtId="0" fontId="36" fillId="0" borderId="17" xfId="2" applyFont="1" applyBorder="1" applyAlignment="1">
      <alignment horizontal="center" vertical="center"/>
    </xf>
    <xf numFmtId="0" fontId="36" fillId="0" borderId="18" xfId="2" applyFont="1" applyBorder="1" applyAlignment="1">
      <alignment horizontal="center" vertical="center"/>
    </xf>
    <xf numFmtId="0" fontId="36" fillId="0" borderId="19" xfId="2" applyFont="1" applyBorder="1" applyAlignment="1">
      <alignment horizontal="center" vertical="center"/>
    </xf>
    <xf numFmtId="0" fontId="36" fillId="0" borderId="20" xfId="2" applyFont="1" applyBorder="1" applyAlignment="1">
      <alignment horizontal="center" vertical="center"/>
    </xf>
    <xf numFmtId="0" fontId="36" fillId="0" borderId="21" xfId="2" applyFont="1" applyBorder="1" applyAlignment="1">
      <alignment horizontal="center" vertical="center"/>
    </xf>
    <xf numFmtId="0" fontId="39" fillId="10" borderId="23" xfId="2" applyFont="1" applyFill="1" applyBorder="1" applyAlignment="1">
      <alignment horizontal="center" vertical="center"/>
    </xf>
    <xf numFmtId="49" fontId="39" fillId="10" borderId="23" xfId="2" applyNumberFormat="1" applyFont="1" applyFill="1" applyBorder="1" applyAlignment="1">
      <alignment horizontal="center" vertical="center"/>
    </xf>
    <xf numFmtId="49" fontId="39" fillId="10" borderId="24" xfId="2" applyNumberFormat="1" applyFont="1" applyFill="1" applyBorder="1" applyAlignment="1">
      <alignment horizontal="center" vertical="center"/>
    </xf>
    <xf numFmtId="49" fontId="39" fillId="10" borderId="22" xfId="2" applyNumberFormat="1" applyFont="1" applyFill="1" applyBorder="1" applyAlignment="1">
      <alignment horizontal="center" vertical="center"/>
    </xf>
    <xf numFmtId="49" fontId="39" fillId="10" borderId="25" xfId="2" applyNumberFormat="1" applyFont="1" applyFill="1" applyBorder="1" applyAlignment="1">
      <alignment horizontal="center" vertical="center"/>
    </xf>
    <xf numFmtId="0" fontId="35" fillId="0" borderId="28" xfId="2" applyFont="1" applyBorder="1" applyAlignment="1">
      <alignment horizontal="left" vertical="center" wrapText="1"/>
    </xf>
    <xf numFmtId="0" fontId="35" fillId="0" borderId="29" xfId="2" applyFont="1" applyBorder="1" applyAlignment="1">
      <alignment horizontal="left" vertical="center" wrapText="1"/>
    </xf>
    <xf numFmtId="0" fontId="35" fillId="0" borderId="30" xfId="2" applyFont="1" applyBorder="1" applyAlignment="1">
      <alignment horizontal="left" vertical="center" wrapText="1"/>
    </xf>
  </cellXfs>
  <cellStyles count="35">
    <cellStyle name="0,0_x000d__x000a_NA_x000d__x000a_" xfId="2" xr:uid="{00000000-0005-0000-0000-000000000000}"/>
    <cellStyle name="Normal" xfId="0" builtinId="0"/>
    <cellStyle name="Normal 2" xfId="3" xr:uid="{00000000-0005-0000-0000-000002000000}"/>
    <cellStyle name="Normal 2 2" xfId="7" xr:uid="{00000000-0005-0000-0000-000003000000}"/>
    <cellStyle name="Normal 2 2 2" xfId="15" xr:uid="{00000000-0005-0000-0000-000004000000}"/>
    <cellStyle name="Normal 2 2 2 2" xfId="31" xr:uid="{00000000-0005-0000-0000-000005000000}"/>
    <cellStyle name="Normal 2 2 3" xfId="23" xr:uid="{00000000-0005-0000-0000-000006000000}"/>
    <cellStyle name="Normal 2 3" xfId="5" xr:uid="{00000000-0005-0000-0000-000007000000}"/>
    <cellStyle name="Normal 2 3 2" xfId="9" xr:uid="{00000000-0005-0000-0000-000008000000}"/>
    <cellStyle name="Normal 2 3 2 2" xfId="17" xr:uid="{00000000-0005-0000-0000-000009000000}"/>
    <cellStyle name="Normal 2 3 2 2 2" xfId="33" xr:uid="{00000000-0005-0000-0000-00000A000000}"/>
    <cellStyle name="Normal 2 3 2 3" xfId="25" xr:uid="{00000000-0005-0000-0000-00000B000000}"/>
    <cellStyle name="Normal 2 3 3" xfId="13" xr:uid="{00000000-0005-0000-0000-00000C000000}"/>
    <cellStyle name="Normal 2 3 3 2" xfId="29" xr:uid="{00000000-0005-0000-0000-00000D000000}"/>
    <cellStyle name="Normal 2 3 4" xfId="21" xr:uid="{00000000-0005-0000-0000-00000E000000}"/>
    <cellStyle name="Normal 2 4" xfId="11" xr:uid="{00000000-0005-0000-0000-00000F000000}"/>
    <cellStyle name="Normal 2 4 2" xfId="27" xr:uid="{00000000-0005-0000-0000-000010000000}"/>
    <cellStyle name="Normal 2 5" xfId="19" xr:uid="{00000000-0005-0000-0000-000011000000}"/>
    <cellStyle name="Percent" xfId="1" builtinId="5"/>
    <cellStyle name="Percent 2" xfId="4" xr:uid="{00000000-0005-0000-0000-000013000000}"/>
    <cellStyle name="Percent 2 2" xfId="8" xr:uid="{00000000-0005-0000-0000-000014000000}"/>
    <cellStyle name="Percent 2 2 2" xfId="16" xr:uid="{00000000-0005-0000-0000-000015000000}"/>
    <cellStyle name="Percent 2 2 2 2" xfId="32" xr:uid="{00000000-0005-0000-0000-000016000000}"/>
    <cellStyle name="Percent 2 2 3" xfId="24" xr:uid="{00000000-0005-0000-0000-000017000000}"/>
    <cellStyle name="Percent 2 3" xfId="6" xr:uid="{00000000-0005-0000-0000-000018000000}"/>
    <cellStyle name="Percent 2 3 2" xfId="10" xr:uid="{00000000-0005-0000-0000-000019000000}"/>
    <cellStyle name="Percent 2 3 2 2" xfId="18" xr:uid="{00000000-0005-0000-0000-00001A000000}"/>
    <cellStyle name="Percent 2 3 2 2 2" xfId="34" xr:uid="{00000000-0005-0000-0000-00001B000000}"/>
    <cellStyle name="Percent 2 3 2 3" xfId="26" xr:uid="{00000000-0005-0000-0000-00001C000000}"/>
    <cellStyle name="Percent 2 3 3" xfId="14" xr:uid="{00000000-0005-0000-0000-00001D000000}"/>
    <cellStyle name="Percent 2 3 3 2" xfId="30" xr:uid="{00000000-0005-0000-0000-00001E000000}"/>
    <cellStyle name="Percent 2 3 4" xfId="22" xr:uid="{00000000-0005-0000-0000-00001F000000}"/>
    <cellStyle name="Percent 2 4" xfId="12" xr:uid="{00000000-0005-0000-0000-000020000000}"/>
    <cellStyle name="Percent 2 4 2" xfId="28" xr:uid="{00000000-0005-0000-0000-000021000000}"/>
    <cellStyle name="Percent 2 5" xfId="20" xr:uid="{00000000-0005-0000-0000-000022000000}"/>
  </cellStyles>
  <dxfs count="0"/>
  <tableStyles count="0" defaultTableStyle="TableStyleMedium2" defaultPivotStyle="PivotStyleLight16"/>
  <colors>
    <mruColors>
      <color rgb="FFB3A2C7"/>
      <color rgb="FFE6B9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Project and Training Plan Vs Actual</a:t>
            </a:r>
            <a:endParaRPr lang="ja-JP"/>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FASE!$F$51</c:f>
              <c:strCache>
                <c:ptCount val="1"/>
                <c:pt idx="0">
                  <c:v>Plan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FASE!$E$52:$E$53</c:f>
              <c:strCache>
                <c:ptCount val="2"/>
                <c:pt idx="0">
                  <c:v>Project</c:v>
                </c:pt>
                <c:pt idx="1">
                  <c:v>Training</c:v>
                </c:pt>
              </c:strCache>
            </c:strRef>
          </c:cat>
          <c:val>
            <c:numRef>
              <c:f>FASE!$F$52:$F$53</c:f>
              <c:numCache>
                <c:formatCode>0.00</c:formatCode>
                <c:ptCount val="2"/>
                <c:pt idx="0">
                  <c:v>0</c:v>
                </c:pt>
                <c:pt idx="1">
                  <c:v>0</c:v>
                </c:pt>
              </c:numCache>
            </c:numRef>
          </c:val>
          <c:extLst>
            <c:ext xmlns:c16="http://schemas.microsoft.com/office/drawing/2014/chart" uri="{C3380CC4-5D6E-409C-BE32-E72D297353CC}">
              <c16:uniqueId val="{00000000-2332-41EC-B08D-5314DD9E2FF5}"/>
            </c:ext>
          </c:extLst>
        </c:ser>
        <c:ser>
          <c:idx val="1"/>
          <c:order val="1"/>
          <c:tx>
            <c:strRef>
              <c:f>FASE!$G$51</c:f>
              <c:strCache>
                <c:ptCount val="1"/>
                <c:pt idx="0">
                  <c:v>Actual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FASE!$E$52:$E$53</c:f>
              <c:strCache>
                <c:ptCount val="2"/>
                <c:pt idx="0">
                  <c:v>Project</c:v>
                </c:pt>
                <c:pt idx="1">
                  <c:v>Training</c:v>
                </c:pt>
              </c:strCache>
            </c:strRef>
          </c:cat>
          <c:val>
            <c:numRef>
              <c:f>FASE!$G$52:$G$53</c:f>
              <c:numCache>
                <c:formatCode>0.00</c:formatCode>
                <c:ptCount val="2"/>
                <c:pt idx="0">
                  <c:v>0</c:v>
                </c:pt>
                <c:pt idx="1">
                  <c:v>0</c:v>
                </c:pt>
              </c:numCache>
            </c:numRef>
          </c:val>
          <c:extLst>
            <c:ext xmlns:c16="http://schemas.microsoft.com/office/drawing/2014/chart" uri="{C3380CC4-5D6E-409C-BE32-E72D297353CC}">
              <c16:uniqueId val="{00000001-2332-41EC-B08D-5314DD9E2FF5}"/>
            </c:ext>
          </c:extLst>
        </c:ser>
        <c:dLbls>
          <c:showLegendKey val="0"/>
          <c:showVal val="1"/>
          <c:showCatName val="0"/>
          <c:showSerName val="0"/>
          <c:showPercent val="0"/>
          <c:showBubbleSize val="0"/>
        </c:dLbls>
        <c:gapWidth val="150"/>
        <c:shape val="box"/>
        <c:axId val="146295040"/>
        <c:axId val="146296192"/>
        <c:axId val="0"/>
      </c:bar3DChart>
      <c:catAx>
        <c:axId val="14629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296192"/>
        <c:crosses val="autoZero"/>
        <c:auto val="1"/>
        <c:lblAlgn val="ctr"/>
        <c:lblOffset val="100"/>
        <c:noMultiLvlLbl val="0"/>
      </c:catAx>
      <c:valAx>
        <c:axId val="146296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295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Training</a:t>
            </a:r>
          </a:p>
        </c:rich>
      </c:tx>
      <c:overlay val="0"/>
      <c:spPr>
        <a:noFill/>
        <a:ln>
          <a:noFill/>
        </a:ln>
        <a:effectLst/>
      </c:spPr>
    </c:title>
    <c:autoTitleDeleted val="0"/>
    <c:plotArea>
      <c:layout/>
      <c:pieChart>
        <c:varyColors val="1"/>
        <c:ser>
          <c:idx val="0"/>
          <c:order val="0"/>
          <c:tx>
            <c:strRef>
              <c:f>HIME!$G$63</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1-A949-49E8-85C6-94E513F24C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3-A949-49E8-85C6-94E513F24CC6}"/>
              </c:ext>
            </c:extLst>
          </c:dPt>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uri="{CE6537A1-D6FC-4f65-9D91-7224C49458BB}"/>
            </c:extLst>
          </c:dLbls>
          <c:cat>
            <c:strRef>
              <c:f>HIME!$E$64:$E$65</c:f>
              <c:strCache>
                <c:ptCount val="2"/>
                <c:pt idx="0">
                  <c:v>Project</c:v>
                </c:pt>
                <c:pt idx="1">
                  <c:v>Training</c:v>
                </c:pt>
              </c:strCache>
            </c:strRef>
          </c:cat>
          <c:val>
            <c:numRef>
              <c:f>HIME!$G$64:$G$65</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4-A949-49E8-85C6-94E513F24CC6}"/>
            </c:ext>
          </c:extLst>
        </c:ser>
        <c:dLbls>
          <c:dLblPos val="ctr"/>
          <c:showLegendKey val="0"/>
          <c:showVal val="0"/>
          <c:showCatName val="0"/>
          <c:showSerName val="0"/>
          <c:showPercent val="1"/>
          <c:showBubbleSize val="0"/>
          <c:showLeaderLines val="1"/>
        </c:dLbls>
        <c:firstSliceAng val="0"/>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Training</a:t>
            </a:r>
          </a:p>
        </c:rich>
      </c:tx>
      <c:overlay val="0"/>
      <c:spPr>
        <a:noFill/>
        <a:ln>
          <a:noFill/>
        </a:ln>
        <a:effectLst/>
      </c:spPr>
    </c:title>
    <c:autoTitleDeleted val="0"/>
    <c:plotArea>
      <c:layout/>
      <c:pieChart>
        <c:varyColors val="1"/>
        <c:ser>
          <c:idx val="0"/>
          <c:order val="0"/>
          <c:tx>
            <c:strRef>
              <c:f>FASE!$G$51</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1-7638-4204-83AC-6FCD18FB0D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3-7638-4204-83AC-6FCD18FB0D1D}"/>
              </c:ext>
            </c:extLst>
          </c:dPt>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uri="{CE6537A1-D6FC-4f65-9D91-7224C49458BB}"/>
            </c:extLst>
          </c:dLbls>
          <c:cat>
            <c:strRef>
              <c:f>FASE!$E$52:$E$53</c:f>
              <c:strCache>
                <c:ptCount val="2"/>
                <c:pt idx="0">
                  <c:v>Project</c:v>
                </c:pt>
                <c:pt idx="1">
                  <c:v>Training</c:v>
                </c:pt>
              </c:strCache>
            </c:strRef>
          </c:cat>
          <c:val>
            <c:numRef>
              <c:f>FASE!$G$52:$G$53</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4-7638-4204-83AC-6FCD18FB0D1D}"/>
            </c:ext>
          </c:extLst>
        </c:ser>
        <c:dLbls>
          <c:dLblPos val="ctr"/>
          <c:showLegendKey val="0"/>
          <c:showVal val="0"/>
          <c:showCatName val="0"/>
          <c:showSerName val="0"/>
          <c:showPercent val="1"/>
          <c:showBubbleSize val="0"/>
          <c:showLeaderLines val="1"/>
        </c:dLbls>
        <c:firstSliceAng val="0"/>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Project and Training Plan Vs Actual</a:t>
            </a:r>
            <a:endParaRPr lang="ja-JP"/>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DIC!$F$48</c:f>
              <c:strCache>
                <c:ptCount val="1"/>
                <c:pt idx="0">
                  <c:v>Plan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DIC!$E$49:$E$50</c:f>
              <c:strCache>
                <c:ptCount val="2"/>
                <c:pt idx="0">
                  <c:v>Project</c:v>
                </c:pt>
                <c:pt idx="1">
                  <c:v>Training</c:v>
                </c:pt>
              </c:strCache>
            </c:strRef>
          </c:cat>
          <c:val>
            <c:numRef>
              <c:f>DIC!$F$49:$F$50</c:f>
              <c:numCache>
                <c:formatCode>0.00</c:formatCode>
                <c:ptCount val="2"/>
                <c:pt idx="0">
                  <c:v>0</c:v>
                </c:pt>
                <c:pt idx="1">
                  <c:v>0</c:v>
                </c:pt>
              </c:numCache>
            </c:numRef>
          </c:val>
          <c:extLst>
            <c:ext xmlns:c16="http://schemas.microsoft.com/office/drawing/2014/chart" uri="{C3380CC4-5D6E-409C-BE32-E72D297353CC}">
              <c16:uniqueId val="{00000000-F524-4335-BD5A-79A948341E46}"/>
            </c:ext>
          </c:extLst>
        </c:ser>
        <c:ser>
          <c:idx val="1"/>
          <c:order val="1"/>
          <c:tx>
            <c:strRef>
              <c:f>DIC!$G$48</c:f>
              <c:strCache>
                <c:ptCount val="1"/>
                <c:pt idx="0">
                  <c:v>Actual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DIC!$E$49:$E$50</c:f>
              <c:strCache>
                <c:ptCount val="2"/>
                <c:pt idx="0">
                  <c:v>Project</c:v>
                </c:pt>
                <c:pt idx="1">
                  <c:v>Training</c:v>
                </c:pt>
              </c:strCache>
            </c:strRef>
          </c:cat>
          <c:val>
            <c:numRef>
              <c:f>DIC!$G$49:$G$50</c:f>
              <c:numCache>
                <c:formatCode>0.00</c:formatCode>
                <c:ptCount val="2"/>
                <c:pt idx="0">
                  <c:v>0</c:v>
                </c:pt>
                <c:pt idx="1">
                  <c:v>0</c:v>
                </c:pt>
              </c:numCache>
            </c:numRef>
          </c:val>
          <c:extLst>
            <c:ext xmlns:c16="http://schemas.microsoft.com/office/drawing/2014/chart" uri="{C3380CC4-5D6E-409C-BE32-E72D297353CC}">
              <c16:uniqueId val="{00000001-F524-4335-BD5A-79A948341E46}"/>
            </c:ext>
          </c:extLst>
        </c:ser>
        <c:dLbls>
          <c:showLegendKey val="0"/>
          <c:showVal val="1"/>
          <c:showCatName val="0"/>
          <c:showSerName val="0"/>
          <c:showPercent val="0"/>
          <c:showBubbleSize val="0"/>
        </c:dLbls>
        <c:gapWidth val="150"/>
        <c:shape val="box"/>
        <c:axId val="145788288"/>
        <c:axId val="145798272"/>
        <c:axId val="0"/>
      </c:bar3DChart>
      <c:catAx>
        <c:axId val="14578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5798272"/>
        <c:crosses val="autoZero"/>
        <c:auto val="1"/>
        <c:lblAlgn val="ctr"/>
        <c:lblOffset val="100"/>
        <c:noMultiLvlLbl val="0"/>
      </c:catAx>
      <c:valAx>
        <c:axId val="145798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578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Training</a:t>
            </a:r>
          </a:p>
        </c:rich>
      </c:tx>
      <c:overlay val="0"/>
      <c:spPr>
        <a:noFill/>
        <a:ln>
          <a:noFill/>
        </a:ln>
        <a:effectLst/>
      </c:spPr>
    </c:title>
    <c:autoTitleDeleted val="0"/>
    <c:plotArea>
      <c:layout/>
      <c:pieChart>
        <c:varyColors val="1"/>
        <c:ser>
          <c:idx val="0"/>
          <c:order val="0"/>
          <c:tx>
            <c:strRef>
              <c:f>DIC!$G$48</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1-5709-446D-B75A-2AF875BA43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3-5709-446D-B75A-2AF875BA437E}"/>
              </c:ext>
            </c:extLst>
          </c:dPt>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uri="{CE6537A1-D6FC-4f65-9D91-7224C49458BB}"/>
            </c:extLst>
          </c:dLbls>
          <c:cat>
            <c:strRef>
              <c:f>DIC!$E$49:$E$50</c:f>
              <c:strCache>
                <c:ptCount val="2"/>
                <c:pt idx="0">
                  <c:v>Project</c:v>
                </c:pt>
                <c:pt idx="1">
                  <c:v>Training</c:v>
                </c:pt>
              </c:strCache>
            </c:strRef>
          </c:cat>
          <c:val>
            <c:numRef>
              <c:f>DIC!$G$49:$G$50</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4-5709-446D-B75A-2AF875BA437E}"/>
            </c:ext>
          </c:extLst>
        </c:ser>
        <c:dLbls>
          <c:dLblPos val="ctr"/>
          <c:showLegendKey val="0"/>
          <c:showVal val="0"/>
          <c:showCatName val="0"/>
          <c:showSerName val="0"/>
          <c:showPercent val="1"/>
          <c:showBubbleSize val="0"/>
          <c:showLeaderLines val="1"/>
        </c:dLbls>
        <c:firstSliceAng val="0"/>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Project and Training Plan Vs Actual</a:t>
            </a:r>
            <a:endParaRPr lang="ja-JP"/>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MODOS!$F$75</c:f>
              <c:strCache>
                <c:ptCount val="1"/>
                <c:pt idx="0">
                  <c:v>Plan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MODOS!$E$76:$E$77</c:f>
              <c:strCache>
                <c:ptCount val="2"/>
                <c:pt idx="0">
                  <c:v>Project</c:v>
                </c:pt>
                <c:pt idx="1">
                  <c:v>Training</c:v>
                </c:pt>
              </c:strCache>
            </c:strRef>
          </c:cat>
          <c:val>
            <c:numRef>
              <c:f>MODOS!$F$76:$F$77</c:f>
              <c:numCache>
                <c:formatCode>0.00</c:formatCode>
                <c:ptCount val="2"/>
                <c:pt idx="0">
                  <c:v>5.7301587301587293</c:v>
                </c:pt>
                <c:pt idx="1">
                  <c:v>0</c:v>
                </c:pt>
              </c:numCache>
            </c:numRef>
          </c:val>
          <c:extLst>
            <c:ext xmlns:c16="http://schemas.microsoft.com/office/drawing/2014/chart" uri="{C3380CC4-5D6E-409C-BE32-E72D297353CC}">
              <c16:uniqueId val="{00000000-0D89-45B9-A6F2-9A0F8348035F}"/>
            </c:ext>
          </c:extLst>
        </c:ser>
        <c:ser>
          <c:idx val="1"/>
          <c:order val="1"/>
          <c:tx>
            <c:strRef>
              <c:f>MODOS!$G$75</c:f>
              <c:strCache>
                <c:ptCount val="1"/>
                <c:pt idx="0">
                  <c:v>Actual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MODOS!$E$76:$E$77</c:f>
              <c:strCache>
                <c:ptCount val="2"/>
                <c:pt idx="0">
                  <c:v>Project</c:v>
                </c:pt>
                <c:pt idx="1">
                  <c:v>Training</c:v>
                </c:pt>
              </c:strCache>
            </c:strRef>
          </c:cat>
          <c:val>
            <c:numRef>
              <c:f>MODOS!$G$76:$G$77</c:f>
              <c:numCache>
                <c:formatCode>0.00</c:formatCode>
                <c:ptCount val="2"/>
                <c:pt idx="0">
                  <c:v>5.7285714285714278</c:v>
                </c:pt>
                <c:pt idx="1">
                  <c:v>0</c:v>
                </c:pt>
              </c:numCache>
            </c:numRef>
          </c:val>
          <c:extLst>
            <c:ext xmlns:c16="http://schemas.microsoft.com/office/drawing/2014/chart" uri="{C3380CC4-5D6E-409C-BE32-E72D297353CC}">
              <c16:uniqueId val="{00000001-0D89-45B9-A6F2-9A0F8348035F}"/>
            </c:ext>
          </c:extLst>
        </c:ser>
        <c:dLbls>
          <c:showLegendKey val="0"/>
          <c:showVal val="1"/>
          <c:showCatName val="0"/>
          <c:showSerName val="0"/>
          <c:showPercent val="0"/>
          <c:showBubbleSize val="0"/>
        </c:dLbls>
        <c:gapWidth val="150"/>
        <c:shape val="box"/>
        <c:axId val="146688640"/>
        <c:axId val="146698624"/>
        <c:axId val="0"/>
      </c:bar3DChart>
      <c:catAx>
        <c:axId val="146688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698624"/>
        <c:crosses val="autoZero"/>
        <c:auto val="1"/>
        <c:lblAlgn val="ctr"/>
        <c:lblOffset val="100"/>
        <c:noMultiLvlLbl val="0"/>
      </c:catAx>
      <c:valAx>
        <c:axId val="146698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68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Training</a:t>
            </a:r>
          </a:p>
        </c:rich>
      </c:tx>
      <c:overlay val="0"/>
      <c:spPr>
        <a:noFill/>
        <a:ln>
          <a:noFill/>
        </a:ln>
        <a:effectLst/>
      </c:spPr>
    </c:title>
    <c:autoTitleDeleted val="0"/>
    <c:plotArea>
      <c:layout/>
      <c:pieChart>
        <c:varyColors val="1"/>
        <c:ser>
          <c:idx val="0"/>
          <c:order val="0"/>
          <c:tx>
            <c:strRef>
              <c:f>MODOS!$G$75</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1-DCF2-47B6-9F75-E6C2FBC8F6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3-DCF2-47B6-9F75-E6C2FBC8F6C6}"/>
              </c:ext>
            </c:extLst>
          </c:dPt>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uri="{CE6537A1-D6FC-4f65-9D91-7224C49458BB}"/>
            </c:extLst>
          </c:dLbls>
          <c:cat>
            <c:strRef>
              <c:f>MODOS!$E$76:$E$77</c:f>
              <c:strCache>
                <c:ptCount val="2"/>
                <c:pt idx="0">
                  <c:v>Project</c:v>
                </c:pt>
                <c:pt idx="1">
                  <c:v>Training</c:v>
                </c:pt>
              </c:strCache>
            </c:strRef>
          </c:cat>
          <c:val>
            <c:numRef>
              <c:f>MODOS!$G$76:$G$77</c:f>
              <c:numCache>
                <c:formatCode>0.00</c:formatCode>
                <c:ptCount val="2"/>
                <c:pt idx="0">
                  <c:v>5.7285714285714278</c:v>
                </c:pt>
                <c:pt idx="1">
                  <c:v>0</c:v>
                </c:pt>
              </c:numCache>
            </c:numRef>
          </c:val>
          <c:extLst xmlns:c15="http://schemas.microsoft.com/office/drawing/2012/chart">
            <c:ext xmlns:c16="http://schemas.microsoft.com/office/drawing/2014/chart" uri="{C3380CC4-5D6E-409C-BE32-E72D297353CC}">
              <c16:uniqueId val="{00000004-DCF2-47B6-9F75-E6C2FBC8F6C6}"/>
            </c:ext>
          </c:extLst>
        </c:ser>
        <c:dLbls>
          <c:dLblPos val="ctr"/>
          <c:showLegendKey val="0"/>
          <c:showVal val="0"/>
          <c:showCatName val="0"/>
          <c:showSerName val="0"/>
          <c:showPercent val="1"/>
          <c:showBubbleSize val="0"/>
          <c:showLeaderLines val="1"/>
        </c:dLbls>
        <c:firstSliceAng val="0"/>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Project and Training Plan Vs Actual</a:t>
            </a:r>
            <a:endParaRPr lang="ja-JP"/>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OSS!$F$64</c:f>
              <c:strCache>
                <c:ptCount val="1"/>
                <c:pt idx="0">
                  <c:v>Plan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OSS!$E$65:$E$66</c:f>
              <c:strCache>
                <c:ptCount val="2"/>
                <c:pt idx="0">
                  <c:v>Project</c:v>
                </c:pt>
                <c:pt idx="1">
                  <c:v>Training</c:v>
                </c:pt>
              </c:strCache>
            </c:strRef>
          </c:cat>
          <c:val>
            <c:numRef>
              <c:f>OSS!$F$65:$F$66</c:f>
              <c:numCache>
                <c:formatCode>0.00</c:formatCode>
                <c:ptCount val="2"/>
                <c:pt idx="0">
                  <c:v>8</c:v>
                </c:pt>
                <c:pt idx="1">
                  <c:v>3.8095238095238099E-2</c:v>
                </c:pt>
              </c:numCache>
            </c:numRef>
          </c:val>
          <c:extLst>
            <c:ext xmlns:c16="http://schemas.microsoft.com/office/drawing/2014/chart" uri="{C3380CC4-5D6E-409C-BE32-E72D297353CC}">
              <c16:uniqueId val="{00000000-8383-4C45-8C23-94C02D4C41B0}"/>
            </c:ext>
          </c:extLst>
        </c:ser>
        <c:ser>
          <c:idx val="1"/>
          <c:order val="1"/>
          <c:tx>
            <c:strRef>
              <c:f>OSS!$G$64</c:f>
              <c:strCache>
                <c:ptCount val="1"/>
                <c:pt idx="0">
                  <c:v>Actual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OSS!$E$65:$E$66</c:f>
              <c:strCache>
                <c:ptCount val="2"/>
                <c:pt idx="0">
                  <c:v>Project</c:v>
                </c:pt>
                <c:pt idx="1">
                  <c:v>Training</c:v>
                </c:pt>
              </c:strCache>
            </c:strRef>
          </c:cat>
          <c:val>
            <c:numRef>
              <c:f>OSS!$G$65:$G$66</c:f>
              <c:numCache>
                <c:formatCode>0.00</c:formatCode>
                <c:ptCount val="2"/>
                <c:pt idx="0">
                  <c:v>8.0777777777777775</c:v>
                </c:pt>
                <c:pt idx="1">
                  <c:v>7.7777777777777779E-2</c:v>
                </c:pt>
              </c:numCache>
            </c:numRef>
          </c:val>
          <c:extLst>
            <c:ext xmlns:c16="http://schemas.microsoft.com/office/drawing/2014/chart" uri="{C3380CC4-5D6E-409C-BE32-E72D297353CC}">
              <c16:uniqueId val="{00000001-8383-4C45-8C23-94C02D4C41B0}"/>
            </c:ext>
          </c:extLst>
        </c:ser>
        <c:dLbls>
          <c:showLegendKey val="0"/>
          <c:showVal val="1"/>
          <c:showCatName val="0"/>
          <c:showSerName val="0"/>
          <c:showPercent val="0"/>
          <c:showBubbleSize val="0"/>
        </c:dLbls>
        <c:gapWidth val="150"/>
        <c:shape val="box"/>
        <c:axId val="147562880"/>
        <c:axId val="147564416"/>
        <c:axId val="0"/>
      </c:bar3DChart>
      <c:catAx>
        <c:axId val="14756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7564416"/>
        <c:crosses val="autoZero"/>
        <c:auto val="1"/>
        <c:lblAlgn val="ctr"/>
        <c:lblOffset val="100"/>
        <c:noMultiLvlLbl val="0"/>
      </c:catAx>
      <c:valAx>
        <c:axId val="147564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756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Training</a:t>
            </a:r>
          </a:p>
        </c:rich>
      </c:tx>
      <c:overlay val="0"/>
      <c:spPr>
        <a:noFill/>
        <a:ln>
          <a:noFill/>
        </a:ln>
        <a:effectLst/>
      </c:spPr>
    </c:title>
    <c:autoTitleDeleted val="0"/>
    <c:plotArea>
      <c:layout/>
      <c:pieChart>
        <c:varyColors val="1"/>
        <c:ser>
          <c:idx val="0"/>
          <c:order val="0"/>
          <c:tx>
            <c:strRef>
              <c:f>OSS!$G$64</c:f>
              <c:strCache>
                <c:ptCount val="1"/>
                <c:pt idx="0">
                  <c:v>Actual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1-C7D0-4D6B-81D4-4E5D55D4F8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3-C7D0-4D6B-81D4-4E5D55D4F8C9}"/>
              </c:ext>
            </c:extLst>
          </c:dPt>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uri="{CE6537A1-D6FC-4f65-9D91-7224C49458BB}"/>
            </c:extLst>
          </c:dLbls>
          <c:cat>
            <c:strRef>
              <c:f>OSS!$E$65:$E$66</c:f>
              <c:strCache>
                <c:ptCount val="2"/>
                <c:pt idx="0">
                  <c:v>Project</c:v>
                </c:pt>
                <c:pt idx="1">
                  <c:v>Training</c:v>
                </c:pt>
              </c:strCache>
            </c:strRef>
          </c:cat>
          <c:val>
            <c:numRef>
              <c:f>OSS!$G$65:$G$66</c:f>
              <c:numCache>
                <c:formatCode>0.00</c:formatCode>
                <c:ptCount val="2"/>
                <c:pt idx="0">
                  <c:v>8.0777777777777775</c:v>
                </c:pt>
                <c:pt idx="1">
                  <c:v>7.7777777777777779E-2</c:v>
                </c:pt>
              </c:numCache>
            </c:numRef>
          </c:val>
          <c:extLst xmlns:c15="http://schemas.microsoft.com/office/drawing/2012/chart">
            <c:ext xmlns:c16="http://schemas.microsoft.com/office/drawing/2014/chart" uri="{C3380CC4-5D6E-409C-BE32-E72D297353CC}">
              <c16:uniqueId val="{00000004-C7D0-4D6B-81D4-4E5D55D4F8C9}"/>
            </c:ext>
          </c:extLst>
        </c:ser>
        <c:dLbls>
          <c:dLblPos val="ctr"/>
          <c:showLegendKey val="0"/>
          <c:showVal val="0"/>
          <c:showCatName val="0"/>
          <c:showSerName val="0"/>
          <c:showPercent val="1"/>
          <c:showBubbleSize val="0"/>
          <c:showLeaderLines val="1"/>
        </c:dLbls>
        <c:firstSliceAng val="0"/>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Project and Training Plan Vs Actual</a:t>
            </a:r>
            <a:endParaRPr lang="ja-JP"/>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HIME!$F$63</c:f>
              <c:strCache>
                <c:ptCount val="1"/>
                <c:pt idx="0">
                  <c:v>Plan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HIME!$E$64:$E$65</c:f>
              <c:strCache>
                <c:ptCount val="2"/>
                <c:pt idx="0">
                  <c:v>Project</c:v>
                </c:pt>
                <c:pt idx="1">
                  <c:v>Training</c:v>
                </c:pt>
              </c:strCache>
            </c:strRef>
          </c:cat>
          <c:val>
            <c:numRef>
              <c:f>HIME!$F$64:$F$65</c:f>
              <c:numCache>
                <c:formatCode>0.00</c:formatCode>
                <c:ptCount val="2"/>
                <c:pt idx="0">
                  <c:v>0</c:v>
                </c:pt>
                <c:pt idx="1">
                  <c:v>0</c:v>
                </c:pt>
              </c:numCache>
            </c:numRef>
          </c:val>
          <c:extLst>
            <c:ext xmlns:c16="http://schemas.microsoft.com/office/drawing/2014/chart" uri="{C3380CC4-5D6E-409C-BE32-E72D297353CC}">
              <c16:uniqueId val="{00000000-0E93-411D-B3C5-FDA114285E12}"/>
            </c:ext>
          </c:extLst>
        </c:ser>
        <c:ser>
          <c:idx val="1"/>
          <c:order val="1"/>
          <c:tx>
            <c:strRef>
              <c:f>HIME!$G$63</c:f>
              <c:strCache>
                <c:ptCount val="1"/>
                <c:pt idx="0">
                  <c:v>Actual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HIME!$E$64:$E$65</c:f>
              <c:strCache>
                <c:ptCount val="2"/>
                <c:pt idx="0">
                  <c:v>Project</c:v>
                </c:pt>
                <c:pt idx="1">
                  <c:v>Training</c:v>
                </c:pt>
              </c:strCache>
            </c:strRef>
          </c:cat>
          <c:val>
            <c:numRef>
              <c:f>HIME!$G$64:$G$65</c:f>
              <c:numCache>
                <c:formatCode>0.00</c:formatCode>
                <c:ptCount val="2"/>
                <c:pt idx="0">
                  <c:v>0</c:v>
                </c:pt>
                <c:pt idx="1">
                  <c:v>0</c:v>
                </c:pt>
              </c:numCache>
            </c:numRef>
          </c:val>
          <c:extLst>
            <c:ext xmlns:c16="http://schemas.microsoft.com/office/drawing/2014/chart" uri="{C3380CC4-5D6E-409C-BE32-E72D297353CC}">
              <c16:uniqueId val="{00000001-0E93-411D-B3C5-FDA114285E12}"/>
            </c:ext>
          </c:extLst>
        </c:ser>
        <c:dLbls>
          <c:showLegendKey val="0"/>
          <c:showVal val="1"/>
          <c:showCatName val="0"/>
          <c:showSerName val="0"/>
          <c:showPercent val="0"/>
          <c:showBubbleSize val="0"/>
        </c:dLbls>
        <c:gapWidth val="150"/>
        <c:shape val="box"/>
        <c:axId val="146543744"/>
        <c:axId val="146545280"/>
        <c:axId val="0"/>
      </c:bar3DChart>
      <c:catAx>
        <c:axId val="14654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545280"/>
        <c:crosses val="autoZero"/>
        <c:auto val="1"/>
        <c:lblAlgn val="ctr"/>
        <c:lblOffset val="100"/>
        <c:noMultiLvlLbl val="0"/>
      </c:catAx>
      <c:valAx>
        <c:axId val="14654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654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_rels/drawing2.xml.rels><?xml version="1.0" encoding="UTF-8" standalone="yes"?><Relationships xmlns="http://schemas.openxmlformats.org/package/2006/relationships"><Relationship Id="rId1" Target="../charts/chart3.xml" Type="http://schemas.openxmlformats.org/officeDocument/2006/relationships/chart"/><Relationship Id="rId2" Target="../charts/chart4.xml" Type="http://schemas.openxmlformats.org/officeDocument/2006/relationships/chart"/></Relationships>
</file>

<file path=xl/drawings/_rels/drawing3.xml.rels><?xml version="1.0" encoding="UTF-8" standalone="yes"?><Relationships xmlns="http://schemas.openxmlformats.org/package/2006/relationships"><Relationship Id="rId1" Target="../charts/chart5.xml" Type="http://schemas.openxmlformats.org/officeDocument/2006/relationships/chart"/><Relationship Id="rId2" Target="../charts/chart6.xml" Type="http://schemas.openxmlformats.org/officeDocument/2006/relationships/chart"/></Relationships>
</file>

<file path=xl/drawings/_rels/drawing4.xml.rels><?xml version="1.0" encoding="UTF-8" standalone="yes"?><Relationships xmlns="http://schemas.openxmlformats.org/package/2006/relationships"><Relationship Id="rId1" Target="../charts/chart7.xml" Type="http://schemas.openxmlformats.org/officeDocument/2006/relationships/chart"/><Relationship Id="rId2" Target="../charts/chart8.xml" Type="http://schemas.openxmlformats.org/officeDocument/2006/relationships/chart"/></Relationships>
</file>

<file path=xl/drawings/_rels/drawing5.xml.rels><?xml version="1.0" encoding="UTF-8" standalone="yes"?><Relationships xmlns="http://schemas.openxmlformats.org/package/2006/relationships"><Relationship Id="rId1" Target="../charts/chart9.xml" Type="http://schemas.openxmlformats.org/officeDocument/2006/relationships/chart"/><Relationship Id="rId2" Target="../charts/chart10.xml" Type="http://schemas.openxmlformats.org/officeDocument/2006/relationships/chart"/></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37</xdr:row>
      <xdr:rowOff>0</xdr:rowOff>
    </xdr:from>
    <xdr:to>
      <xdr:col>3</xdr:col>
      <xdr:colOff>1467971</xdr:colOff>
      <xdr:row>48</xdr:row>
      <xdr:rowOff>67235</xdr:rowOff>
    </xdr:to>
    <xdr:graphicFrame macro="">
      <xdr:nvGraphicFramePr>
        <xdr:cNvPr id="2" name="グラフ 3">
          <a:extLst>
            <a:ext uri="{FF2B5EF4-FFF2-40B4-BE49-F238E27FC236}">
              <a16:creationId xmlns:a16="http://schemas.microsoft.com/office/drawing/2014/main" id="{CE108E4F-ABDB-4F10-860E-8B03864F0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1949824</xdr:colOff>
      <xdr:row>37</xdr:row>
      <xdr:rowOff>0</xdr:rowOff>
    </xdr:from>
    <xdr:to>
      <xdr:col>10</xdr:col>
      <xdr:colOff>111776</xdr:colOff>
      <xdr:row>48</xdr:row>
      <xdr:rowOff>68241</xdr:rowOff>
    </xdr:to>
    <xdr:graphicFrame macro="">
      <xdr:nvGraphicFramePr>
        <xdr:cNvPr id="3" name="グラフ 4">
          <a:extLst>
            <a:ext uri="{FF2B5EF4-FFF2-40B4-BE49-F238E27FC236}">
              <a16:creationId xmlns:a16="http://schemas.microsoft.com/office/drawing/2014/main" id="{A3186105-B8A7-484F-8606-AB8E879FE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34</xdr:row>
      <xdr:rowOff>0</xdr:rowOff>
    </xdr:from>
    <xdr:to>
      <xdr:col>3</xdr:col>
      <xdr:colOff>1467971</xdr:colOff>
      <xdr:row>45</xdr:row>
      <xdr:rowOff>67235</xdr:rowOff>
    </xdr:to>
    <xdr:graphicFrame macro="">
      <xdr:nvGraphicFramePr>
        <xdr:cNvPr id="2" name="グラフ 3">
          <a:extLst>
            <a:ext uri="{FF2B5EF4-FFF2-40B4-BE49-F238E27FC236}">
              <a16:creationId xmlns:a16="http://schemas.microsoft.com/office/drawing/2014/main" id="{8F5FB760-D49F-4B7F-AFE7-5A44E4616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1949824</xdr:colOff>
      <xdr:row>34</xdr:row>
      <xdr:rowOff>0</xdr:rowOff>
    </xdr:from>
    <xdr:to>
      <xdr:col>10</xdr:col>
      <xdr:colOff>111776</xdr:colOff>
      <xdr:row>45</xdr:row>
      <xdr:rowOff>68241</xdr:rowOff>
    </xdr:to>
    <xdr:graphicFrame macro="">
      <xdr:nvGraphicFramePr>
        <xdr:cNvPr id="3" name="グラフ 4">
          <a:extLst>
            <a:ext uri="{FF2B5EF4-FFF2-40B4-BE49-F238E27FC236}">
              <a16:creationId xmlns:a16="http://schemas.microsoft.com/office/drawing/2014/main" id="{286F2510-655B-449A-B942-BD37297FB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61</xdr:row>
      <xdr:rowOff>0</xdr:rowOff>
    </xdr:from>
    <xdr:to>
      <xdr:col>3</xdr:col>
      <xdr:colOff>1467971</xdr:colOff>
      <xdr:row>72</xdr:row>
      <xdr:rowOff>67235</xdr:rowOff>
    </xdr:to>
    <xdr:graphicFrame macro="">
      <xdr:nvGraphicFramePr>
        <xdr:cNvPr id="2" name="グラフ 3">
          <a:extLst>
            <a:ext uri="{FF2B5EF4-FFF2-40B4-BE49-F238E27FC236}">
              <a16:creationId xmlns:a16="http://schemas.microsoft.com/office/drawing/2014/main" id="{CBA3B3EF-04DD-4FD1-8796-8D85B95CC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1949824</xdr:colOff>
      <xdr:row>61</xdr:row>
      <xdr:rowOff>0</xdr:rowOff>
    </xdr:from>
    <xdr:to>
      <xdr:col>10</xdr:col>
      <xdr:colOff>111776</xdr:colOff>
      <xdr:row>72</xdr:row>
      <xdr:rowOff>68241</xdr:rowOff>
    </xdr:to>
    <xdr:graphicFrame macro="">
      <xdr:nvGraphicFramePr>
        <xdr:cNvPr id="3" name="グラフ 4">
          <a:extLst>
            <a:ext uri="{FF2B5EF4-FFF2-40B4-BE49-F238E27FC236}">
              <a16:creationId xmlns:a16="http://schemas.microsoft.com/office/drawing/2014/main" id="{3F37DB45-31FB-4F92-B9B0-7B1AF8D8C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50</xdr:row>
      <xdr:rowOff>0</xdr:rowOff>
    </xdr:from>
    <xdr:to>
      <xdr:col>3</xdr:col>
      <xdr:colOff>1467971</xdr:colOff>
      <xdr:row>61</xdr:row>
      <xdr:rowOff>67235</xdr:rowOff>
    </xdr:to>
    <xdr:graphicFrame macro="">
      <xdr:nvGraphicFramePr>
        <xdr:cNvPr id="2" name="グラフ 3">
          <a:extLst>
            <a:ext uri="{FF2B5EF4-FFF2-40B4-BE49-F238E27FC236}">
              <a16:creationId xmlns:a16="http://schemas.microsoft.com/office/drawing/2014/main" id="{86999929-C33B-4ABD-A06D-2137850CF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1949824</xdr:colOff>
      <xdr:row>50</xdr:row>
      <xdr:rowOff>0</xdr:rowOff>
    </xdr:from>
    <xdr:to>
      <xdr:col>10</xdr:col>
      <xdr:colOff>111776</xdr:colOff>
      <xdr:row>61</xdr:row>
      <xdr:rowOff>68241</xdr:rowOff>
    </xdr:to>
    <xdr:graphicFrame macro="">
      <xdr:nvGraphicFramePr>
        <xdr:cNvPr id="3" name="グラフ 4">
          <a:extLst>
            <a:ext uri="{FF2B5EF4-FFF2-40B4-BE49-F238E27FC236}">
              <a16:creationId xmlns:a16="http://schemas.microsoft.com/office/drawing/2014/main" id="{9D1712F1-CA24-40BF-A6E6-A5A73850D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49</xdr:row>
      <xdr:rowOff>0</xdr:rowOff>
    </xdr:from>
    <xdr:to>
      <xdr:col>3</xdr:col>
      <xdr:colOff>1467971</xdr:colOff>
      <xdr:row>60</xdr:row>
      <xdr:rowOff>67235</xdr:rowOff>
    </xdr:to>
    <xdr:graphicFrame macro="">
      <xdr:nvGraphicFramePr>
        <xdr:cNvPr id="2" name="グラフ 3">
          <a:extLst>
            <a:ext uri="{FF2B5EF4-FFF2-40B4-BE49-F238E27FC236}">
              <a16:creationId xmlns:a16="http://schemas.microsoft.com/office/drawing/2014/main" id="{3BFB8C75-61DF-407D-B376-DF2A2204B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1949824</xdr:colOff>
      <xdr:row>49</xdr:row>
      <xdr:rowOff>0</xdr:rowOff>
    </xdr:from>
    <xdr:to>
      <xdr:col>10</xdr:col>
      <xdr:colOff>111776</xdr:colOff>
      <xdr:row>60</xdr:row>
      <xdr:rowOff>68241</xdr:rowOff>
    </xdr:to>
    <xdr:graphicFrame macro="">
      <xdr:nvGraphicFramePr>
        <xdr:cNvPr id="3" name="グラフ 4">
          <a:extLst>
            <a:ext uri="{FF2B5EF4-FFF2-40B4-BE49-F238E27FC236}">
              <a16:creationId xmlns:a16="http://schemas.microsoft.com/office/drawing/2014/main" id="{EAB5C3C5-AE2A-4454-ABDB-7D6CC5921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2.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3.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4.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5.xml" Type="http://schemas.openxmlformats.org/officeDocument/2006/relationships/drawing"/><Relationship Id="rId3" Target="../drawings/vmlDrawing5.vml" Type="http://schemas.openxmlformats.org/officeDocument/2006/relationships/vmlDrawing"/><Relationship Id="rId4" Target="../comments5.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5"/>
  <sheetViews>
    <sheetView view="pageBreakPreview" zoomScaleNormal="100" zoomScaleSheetLayoutView="100" workbookViewId="0"/>
  </sheetViews>
  <sheetFormatPr defaultColWidth="8.81640625" defaultRowHeight="14.5"/>
  <cols>
    <col min="1" max="1" customWidth="true" style="23" width="4.1796875"/>
    <col min="2" max="2" customWidth="true" style="23" width="35.0"/>
    <col min="3" max="3" customWidth="true" style="23" width="25.0"/>
    <col min="4" max="4" bestFit="true" customWidth="true" style="23" width="8.26953125"/>
    <col min="5" max="5" bestFit="true" customWidth="true" style="23" width="11.26953125"/>
    <col min="6" max="9" customWidth="true" style="23" width="8.453125"/>
    <col min="10" max="10" customWidth="true" style="23" width="10.26953125"/>
    <col min="11" max="12" customWidth="true" style="23" width="8.453125"/>
    <col min="13" max="22" customWidth="true" style="23" width="11.26953125"/>
    <col min="23" max="16384" style="23" width="8.81640625"/>
  </cols>
  <sheetData>
    <row r="1" spans="1:22" ht="15" thickBot="1">
      <c r="G1" s="23">
        <v>2</v>
      </c>
      <c r="H1" s="23">
        <v>5</v>
      </c>
      <c r="I1" s="23">
        <v>5</v>
      </c>
      <c r="J1" s="23">
        <v>4</v>
      </c>
      <c r="K1" s="23">
        <v>5</v>
      </c>
      <c r="L1" s="23">
        <f>SUM(G1:K1)</f>
        <v>21</v>
      </c>
    </row>
    <row r="2" spans="1:22" ht="36.5" thickBot="1">
      <c r="B2" s="135" t="s">
        <v>124</v>
      </c>
      <c r="C2" s="136"/>
      <c r="D2" s="136"/>
      <c r="E2" s="136"/>
      <c r="F2" s="136"/>
      <c r="G2" s="136"/>
      <c r="H2" s="136"/>
      <c r="I2" s="136"/>
      <c r="J2" s="136"/>
      <c r="K2" s="136"/>
      <c r="L2" s="136"/>
      <c r="M2" s="136"/>
      <c r="N2" s="136"/>
      <c r="O2" s="136"/>
      <c r="P2" s="136"/>
      <c r="Q2" s="136"/>
      <c r="R2" s="136"/>
      <c r="S2" s="136"/>
      <c r="T2" s="136"/>
      <c r="U2" s="136"/>
      <c r="V2" s="136"/>
    </row>
    <row r="3" spans="1:22" ht="15" thickTop="1">
      <c r="B3" s="133" t="s">
        <v>40</v>
      </c>
      <c r="C3" s="133" t="s">
        <v>47</v>
      </c>
      <c r="D3" s="133" t="s">
        <v>123</v>
      </c>
      <c r="E3" s="133" t="s">
        <v>41</v>
      </c>
      <c r="F3" s="133" t="s">
        <v>167</v>
      </c>
      <c r="G3" s="133" t="s">
        <v>42</v>
      </c>
      <c r="H3" s="133"/>
      <c r="I3" s="133"/>
      <c r="J3" s="133"/>
      <c r="K3" s="133"/>
      <c r="L3" s="133"/>
      <c r="M3" s="133" t="s">
        <v>74</v>
      </c>
      <c r="N3" s="133" t="s">
        <v>75</v>
      </c>
      <c r="O3" s="133" t="s">
        <v>76</v>
      </c>
      <c r="P3" s="133" t="s">
        <v>77</v>
      </c>
      <c r="Q3" s="133" t="s">
        <v>84</v>
      </c>
      <c r="R3" s="133" t="s">
        <v>86</v>
      </c>
      <c r="S3" s="133" t="s">
        <v>43</v>
      </c>
      <c r="T3" s="133" t="s">
        <v>44</v>
      </c>
      <c r="U3" s="133" t="s">
        <v>92</v>
      </c>
      <c r="V3" s="133" t="s">
        <v>94</v>
      </c>
    </row>
    <row r="4" spans="1:22">
      <c r="B4" s="134"/>
      <c r="C4" s="134"/>
      <c r="D4" s="134"/>
      <c r="E4" s="134"/>
      <c r="F4" s="134"/>
      <c r="G4" s="36" t="s">
        <v>168</v>
      </c>
      <c r="H4" s="36" t="s">
        <v>169</v>
      </c>
      <c r="I4" s="36" t="s">
        <v>170</v>
      </c>
      <c r="J4" s="36" t="s">
        <v>171</v>
      </c>
      <c r="K4" s="36" t="s">
        <v>172</v>
      </c>
      <c r="L4" s="37" t="s">
        <v>6</v>
      </c>
      <c r="M4" s="134"/>
      <c r="N4" s="134"/>
      <c r="O4" s="134"/>
      <c r="P4" s="134"/>
      <c r="Q4" s="134"/>
      <c r="R4" s="134"/>
      <c r="S4" s="134"/>
      <c r="T4" s="134"/>
      <c r="U4" s="134"/>
      <c r="V4" s="134"/>
    </row>
    <row r="5" spans="1:22">
      <c r="A5" s="28"/>
      <c r="B5" s="25" t="s">
        <v>126</v>
      </c>
      <c r="C5" s="25" t="s">
        <v>101</v>
      </c>
      <c r="D5" s="24">
        <v>3.5</v>
      </c>
      <c r="E5" s="24" t="s">
        <v>45</v>
      </c>
      <c r="F5" s="27">
        <v>3.0066666666666668</v>
      </c>
      <c r="G5" s="27">
        <f>(FASE!F28/FASE!$K$7)*FASE!$L$7</f>
        <v>0</v>
      </c>
      <c r="H5" s="27">
        <f>(FASE!G28/FASE!$K$7)*FASE!$L$7</f>
        <v>0</v>
      </c>
      <c r="I5" s="27">
        <f>(FASE!H28/FASE!$K$7)*FASE!$L$7</f>
        <v>0</v>
      </c>
      <c r="J5" s="27">
        <f>(FASE!I28/FASE!$K$7)*FASE!$L$7</f>
        <v>0</v>
      </c>
      <c r="K5" s="27">
        <f>(FASE!J28/FASE!$K$7)*FASE!$L$7</f>
        <v>0</v>
      </c>
      <c r="L5" s="27">
        <f>SUM(G5:K5)</f>
        <v>0</v>
      </c>
      <c r="M5" s="26">
        <v>0</v>
      </c>
      <c r="N5" s="26">
        <v>0</v>
      </c>
      <c r="O5" s="26">
        <v>0</v>
      </c>
      <c r="P5" s="26">
        <v>0</v>
      </c>
      <c r="Q5" s="26">
        <v>0</v>
      </c>
      <c r="R5" s="26">
        <v>0</v>
      </c>
      <c r="S5" s="110">
        <v>0</v>
      </c>
      <c r="T5" s="110">
        <v>0</v>
      </c>
      <c r="U5" s="116">
        <v>0</v>
      </c>
      <c r="V5" s="116">
        <v>0</v>
      </c>
    </row>
    <row r="6" spans="1:22" s="29" customFormat="1">
      <c r="A6" s="28">
        <f>FASE!L7</f>
        <v>3.6750000000000003</v>
      </c>
      <c r="E6" s="29" t="s">
        <v>46</v>
      </c>
      <c r="F6" s="30">
        <v>1.0106442577030812</v>
      </c>
      <c r="G6" s="30">
        <f>G5/((FASE!$L$7/Summary!$L$1)*Summary!G1)</f>
        <v>0</v>
      </c>
      <c r="H6" s="30">
        <f>H5/((FASE!$L$7/Summary!$L$1)*Summary!H1)</f>
        <v>0</v>
      </c>
      <c r="I6" s="30">
        <f>I5/((FASE!$L$7/Summary!$L$1)*Summary!I1)</f>
        <v>0</v>
      </c>
      <c r="J6" s="30">
        <f>J5/((FASE!$L$7/Summary!$L$1)*Summary!J1)</f>
        <v>0</v>
      </c>
      <c r="K6" s="30">
        <f>K5/((FASE!$L$7/Summary!$L$1)*Summary!K1)</f>
        <v>0</v>
      </c>
      <c r="L6" s="30">
        <f>L5/((FASE!$L$7/Summary!$L$1)*Summary!L1)</f>
        <v>0</v>
      </c>
      <c r="M6" s="29">
        <v>0</v>
      </c>
      <c r="N6" s="29">
        <v>0</v>
      </c>
      <c r="O6" s="30">
        <v>0</v>
      </c>
      <c r="P6" s="30">
        <v>0</v>
      </c>
      <c r="Q6" s="30">
        <v>0</v>
      </c>
      <c r="R6" s="30">
        <v>0</v>
      </c>
      <c r="S6" s="112">
        <v>0</v>
      </c>
      <c r="T6" s="112">
        <v>0</v>
      </c>
      <c r="U6" s="118">
        <v>0</v>
      </c>
      <c r="V6" s="118">
        <v>0</v>
      </c>
    </row>
    <row r="7" spans="1:22">
      <c r="A7" s="28"/>
      <c r="B7" s="131" t="s">
        <v>126</v>
      </c>
      <c r="C7" s="25" t="s">
        <v>127</v>
      </c>
      <c r="D7" s="24">
        <f>5+10+8</f>
        <v>23</v>
      </c>
      <c r="E7" s="24" t="s">
        <v>45</v>
      </c>
      <c r="F7" s="27">
        <v>19.569800000000001</v>
      </c>
      <c r="G7" s="27">
        <f>(SUM(DIC!F26,MODOS!F52,OSS!F40)/SUM(DIC!$K$7,MODOS!$K$7,OSS!$K$7))*(SUM(DIC!$L$7,MODOS!$L$7,OSS!$L$7))</f>
        <v>1.9099999999999997</v>
      </c>
      <c r="H7" s="27">
        <f>(SUM(DIC!G26,MODOS!G52,OSS!G40)/SUM(DIC!$K$7,MODOS!$K$7,OSS!$K$7))*(SUM(DIC!$L$7,MODOS!$L$7,OSS!$L$7))</f>
        <v>4.6566666666666663</v>
      </c>
      <c r="I7" s="27">
        <f>(SUM(DIC!H26,MODOS!H52,OSS!H40)/SUM(DIC!$K$7,MODOS!$K$7,OSS!$K$7))*(SUM(DIC!$L$7,MODOS!$L$7,OSS!$L$7))</f>
        <v>4.6550000000000002</v>
      </c>
      <c r="J7" s="27">
        <f>(SUM(DIC!I26,MODOS!I52,OSS!I40)/SUM(DIC!$K$7,MODOS!$K$7,OSS!$K$7))*(SUM(DIC!$L$7,MODOS!$L$7,OSS!$L$7))</f>
        <v>3.68</v>
      </c>
      <c r="K7" s="27">
        <f>(SUM(DIC!J26,MODOS!J52,OSS!J40)/SUM(DIC!$K$7,MODOS!$K$7,OSS!$K$7))*(SUM(DIC!$L$7,MODOS!$L$7,OSS!$L$7))</f>
        <v>4.753333333333333</v>
      </c>
      <c r="L7" s="27">
        <f>SUM(G7:K7)</f>
        <v>19.655000000000001</v>
      </c>
      <c r="M7" s="26">
        <v>0</v>
      </c>
      <c r="N7" s="26">
        <v>0</v>
      </c>
      <c r="O7" s="26">
        <v>0</v>
      </c>
      <c r="P7" s="26">
        <v>0</v>
      </c>
      <c r="Q7" s="26">
        <v>0</v>
      </c>
      <c r="R7" s="26">
        <v>0</v>
      </c>
      <c r="S7" s="110">
        <v>0</v>
      </c>
      <c r="T7" s="110">
        <v>0</v>
      </c>
      <c r="U7" s="116">
        <v>0</v>
      </c>
      <c r="V7" s="116">
        <v>0</v>
      </c>
    </row>
    <row r="8" spans="1:22">
      <c r="A8" s="28">
        <f>DIC!L7+MODOS!L7+OSS!L7</f>
        <v>24.15</v>
      </c>
      <c r="E8" s="31" t="s">
        <v>46</v>
      </c>
      <c r="F8" s="29">
        <v>1.0010127877237851</v>
      </c>
      <c r="G8" s="29">
        <f>G7/((SUM(DIC!$L$7,MODOS!$L$7,OSS!$L$7)/Summary!$L$1)*Summary!G1)</f>
        <v>0.83043478260869563</v>
      </c>
      <c r="H8" s="29">
        <f>H7/((SUM(DIC!$L$7,MODOS!$L$7,OSS!$L$7)/Summary!$L$1)*Summary!H1)</f>
        <v>0.80985507246376809</v>
      </c>
      <c r="I8" s="29">
        <f>I7/((SUM(DIC!$L$7,MODOS!$L$7,OSS!$L$7)/Summary!$L$1)*Summary!I1)</f>
        <v>0.80956521739130438</v>
      </c>
      <c r="J8" s="29">
        <f>J7/((SUM(DIC!$L$7,MODOS!$L$7,OSS!$L$7)/Summary!$L$1)*Summary!J1)</f>
        <v>0.8</v>
      </c>
      <c r="K8" s="29">
        <f>K7/((SUM(DIC!$L$7,MODOS!$L$7,OSS!$L$7)/Summary!$L$1)*Summary!K1)</f>
        <v>0.82666666666666655</v>
      </c>
      <c r="L8" s="29">
        <f>L7/((SUM(DIC!$L$7,MODOS!$L$7,OSS!$L$7)/Summary!$L$1)*Summary!L1)</f>
        <v>0.81387163561076614</v>
      </c>
      <c r="M8" s="29">
        <v>0</v>
      </c>
      <c r="N8" s="29">
        <v>0</v>
      </c>
      <c r="O8" s="29">
        <v>0</v>
      </c>
      <c r="P8" s="29">
        <v>0</v>
      </c>
      <c r="Q8" s="29">
        <v>0</v>
      </c>
      <c r="R8" s="29">
        <v>0</v>
      </c>
      <c r="S8" s="111">
        <v>0</v>
      </c>
      <c r="T8" s="111">
        <v>0</v>
      </c>
      <c r="U8" s="117">
        <v>0</v>
      </c>
      <c r="V8" s="117">
        <v>0</v>
      </c>
    </row>
    <row r="9" spans="1:22">
      <c r="A9" s="28"/>
      <c r="B9" s="131" t="s">
        <v>126</v>
      </c>
      <c r="C9" s="25" t="s">
        <v>48</v>
      </c>
      <c r="D9" s="24">
        <v>7</v>
      </c>
      <c r="E9" s="24" t="s">
        <v>45</v>
      </c>
      <c r="F9" s="27">
        <v>5.5549999999999997</v>
      </c>
      <c r="G9" s="27">
        <f>(HIME!F38/HIME!$K$7)*HIME!$L$7</f>
        <v>0</v>
      </c>
      <c r="H9" s="27">
        <f>(HIME!G38/HIME!$K$7)*HIME!$L$7</f>
        <v>0</v>
      </c>
      <c r="I9" s="27">
        <f>(HIME!H38/HIME!$K$7)*HIME!$L$7</f>
        <v>0</v>
      </c>
      <c r="J9" s="27">
        <f>(HIME!I38/HIME!$K$7)*HIME!$L$7</f>
        <v>0</v>
      </c>
      <c r="K9" s="27">
        <f>(HIME!J38/HIME!$K$7)*HIME!$L$7</f>
        <v>0</v>
      </c>
      <c r="L9" s="27">
        <f>SUM(G9:K9)</f>
        <v>0</v>
      </c>
      <c r="M9" s="26">
        <v>0</v>
      </c>
      <c r="N9" s="26">
        <v>0</v>
      </c>
      <c r="O9" s="26">
        <v>0</v>
      </c>
      <c r="P9" s="26">
        <v>0</v>
      </c>
      <c r="Q9" s="26">
        <v>0</v>
      </c>
      <c r="R9" s="26">
        <v>0</v>
      </c>
      <c r="S9" s="110">
        <v>0</v>
      </c>
      <c r="T9" s="110">
        <v>0</v>
      </c>
      <c r="U9" s="116">
        <v>0</v>
      </c>
      <c r="V9" s="116">
        <v>0</v>
      </c>
    </row>
    <row r="10" spans="1:22">
      <c r="A10" s="28">
        <f>HIME!L7</f>
        <v>7.3500000000000005</v>
      </c>
      <c r="E10" s="31" t="s">
        <v>46</v>
      </c>
      <c r="F10" s="29">
        <v>0.93361344537815116</v>
      </c>
      <c r="G10" s="29">
        <f>G9/((HIME!$L$7/Summary!$L$1)*Summary!G1)</f>
        <v>0</v>
      </c>
      <c r="H10" s="29">
        <f>H9/((HIME!$L$7/Summary!$L$1)*Summary!H1)</f>
        <v>0</v>
      </c>
      <c r="I10" s="29">
        <f>I9/((HIME!$L$7/Summary!$L$1)*Summary!I1)</f>
        <v>0</v>
      </c>
      <c r="J10" s="29">
        <f>J9/((HIME!$L$7/Summary!$L$1)*Summary!J1)</f>
        <v>0</v>
      </c>
      <c r="K10" s="29">
        <f>K9/((HIME!$L$7/Summary!$L$1)*Summary!K1)</f>
        <v>0</v>
      </c>
      <c r="L10" s="29">
        <f>L9/((HIME!$L$7/$L$1)*L1)</f>
        <v>0</v>
      </c>
      <c r="M10" s="29">
        <v>0</v>
      </c>
      <c r="N10" s="29">
        <v>0</v>
      </c>
      <c r="O10" s="29">
        <v>0</v>
      </c>
      <c r="P10" s="29">
        <v>0</v>
      </c>
      <c r="Q10" s="29">
        <v>0</v>
      </c>
      <c r="R10" s="29">
        <v>0</v>
      </c>
      <c r="S10" s="111">
        <v>0</v>
      </c>
      <c r="T10" s="111">
        <v>0</v>
      </c>
      <c r="U10" s="117">
        <v>0</v>
      </c>
      <c r="V10" s="117">
        <v>0</v>
      </c>
    </row>
    <row r="11" spans="1:22">
      <c r="A11" s="32"/>
      <c r="B11" s="38" t="s">
        <v>6</v>
      </c>
      <c r="C11" s="38"/>
      <c r="D11" s="38">
        <f>SUM(D5:D10)</f>
        <v>33.5</v>
      </c>
      <c r="E11" s="38" t="s">
        <v>45</v>
      </c>
      <c r="F11" s="39">
        <v>28.131466666666668</v>
      </c>
      <c r="G11" s="39">
        <f t="shared" ref="G11:L11" si="0">G5+G9+G7</f>
        <v>1.9099999999999997</v>
      </c>
      <c r="H11" s="39">
        <f t="shared" si="0"/>
        <v>4.6566666666666663</v>
      </c>
      <c r="I11" s="39">
        <f t="shared" si="0"/>
        <v>4.6550000000000002</v>
      </c>
      <c r="J11" s="39">
        <f t="shared" si="0"/>
        <v>3.68</v>
      </c>
      <c r="K11" s="39">
        <f t="shared" si="0"/>
        <v>4.753333333333333</v>
      </c>
      <c r="L11" s="39">
        <f t="shared" si="0"/>
        <v>19.655000000000001</v>
      </c>
      <c r="M11" s="39">
        <f t="shared" ref="M11:V11" si="1">M5+M9+M7</f>
        <v>0</v>
      </c>
      <c r="N11" s="39">
        <f t="shared" si="1"/>
        <v>0</v>
      </c>
      <c r="O11" s="39">
        <f t="shared" si="1"/>
        <v>0</v>
      </c>
      <c r="P11" s="39">
        <f t="shared" si="1"/>
        <v>0</v>
      </c>
      <c r="Q11" s="39">
        <f t="shared" si="1"/>
        <v>0</v>
      </c>
      <c r="R11" s="39">
        <f t="shared" si="1"/>
        <v>0</v>
      </c>
      <c r="S11" s="113">
        <f t="shared" si="1"/>
        <v>0</v>
      </c>
      <c r="T11" s="113">
        <f t="shared" si="1"/>
        <v>0</v>
      </c>
      <c r="U11" s="119">
        <f t="shared" si="1"/>
        <v>0</v>
      </c>
      <c r="V11" s="119">
        <f t="shared" si="1"/>
        <v>0</v>
      </c>
    </row>
    <row r="12" spans="1:22">
      <c r="A12" s="28">
        <f>SUM(A5:A11)</f>
        <v>35.174999999999997</v>
      </c>
      <c r="B12" s="38"/>
      <c r="C12" s="38"/>
      <c r="D12" s="38"/>
      <c r="E12" s="40" t="s">
        <v>46</v>
      </c>
      <c r="F12" s="41">
        <v>0.98793561603745972</v>
      </c>
      <c r="G12" s="41">
        <f t="shared" ref="G12:L12" si="2">G11/(($A$12/$L$1)*G1)</f>
        <v>0.57014925373134329</v>
      </c>
      <c r="H12" s="41">
        <f t="shared" si="2"/>
        <v>0.55601990049751238</v>
      </c>
      <c r="I12" s="41">
        <f t="shared" si="2"/>
        <v>0.55582089552238811</v>
      </c>
      <c r="J12" s="41">
        <f t="shared" si="2"/>
        <v>0.5492537313432837</v>
      </c>
      <c r="K12" s="41">
        <f t="shared" si="2"/>
        <v>0.56756218905472633</v>
      </c>
      <c r="L12" s="41">
        <f t="shared" si="2"/>
        <v>0.55877754086709319</v>
      </c>
      <c r="M12" s="41">
        <f t="shared" ref="M12:V12" si="3">M11/(($A$12/$L$1)*$L1)</f>
        <v>0</v>
      </c>
      <c r="N12" s="41">
        <f t="shared" si="3"/>
        <v>0</v>
      </c>
      <c r="O12" s="41">
        <f t="shared" si="3"/>
        <v>0</v>
      </c>
      <c r="P12" s="41">
        <f t="shared" si="3"/>
        <v>0</v>
      </c>
      <c r="Q12" s="41">
        <f t="shared" si="3"/>
        <v>0</v>
      </c>
      <c r="R12" s="41">
        <f t="shared" si="3"/>
        <v>0</v>
      </c>
      <c r="S12" s="114">
        <f t="shared" si="3"/>
        <v>0</v>
      </c>
      <c r="T12" s="114">
        <f t="shared" si="3"/>
        <v>0</v>
      </c>
      <c r="U12" s="120">
        <f t="shared" si="3"/>
        <v>0</v>
      </c>
      <c r="V12" s="120">
        <f t="shared" si="3"/>
        <v>0</v>
      </c>
    </row>
    <row r="13" spans="1:22">
      <c r="B13" s="33"/>
      <c r="C13" s="33"/>
      <c r="E13" s="29"/>
      <c r="F13" s="34"/>
      <c r="G13" s="34"/>
      <c r="H13" s="34"/>
      <c r="I13" s="34"/>
      <c r="J13" s="34"/>
      <c r="K13" s="34"/>
      <c r="L13" s="34"/>
      <c r="M13" s="29"/>
      <c r="N13" s="29"/>
      <c r="O13" s="29"/>
      <c r="P13" s="29"/>
      <c r="Q13" s="29"/>
      <c r="R13" s="29"/>
      <c r="S13" s="29"/>
      <c r="T13" s="29"/>
      <c r="U13" s="29"/>
      <c r="V13" s="29"/>
    </row>
    <row r="14" spans="1:22">
      <c r="E14" s="29"/>
      <c r="F14" s="35"/>
      <c r="G14" s="35"/>
      <c r="H14" s="35"/>
      <c r="I14" s="35"/>
      <c r="J14" s="35"/>
      <c r="K14" s="35"/>
      <c r="L14" s="35"/>
      <c r="M14" s="29"/>
      <c r="N14" s="29"/>
      <c r="O14" s="29"/>
      <c r="P14" s="29"/>
      <c r="Q14" s="29"/>
      <c r="R14" s="29"/>
      <c r="S14" s="29"/>
      <c r="T14" s="29"/>
      <c r="U14" s="29"/>
      <c r="V14" s="29"/>
    </row>
    <row r="15" spans="1:22">
      <c r="F15" s="31"/>
      <c r="G15" s="31"/>
      <c r="H15" s="31"/>
      <c r="I15" s="31"/>
      <c r="J15" s="31"/>
      <c r="K15" s="31"/>
      <c r="L15" s="31"/>
    </row>
  </sheetData>
  <mergeCells count="17">
    <mergeCell ref="N3:N4"/>
    <mergeCell ref="R3:R4"/>
    <mergeCell ref="B2:V2"/>
    <mergeCell ref="T3:T4"/>
    <mergeCell ref="M3:M4"/>
    <mergeCell ref="B3:B4"/>
    <mergeCell ref="C3:C4"/>
    <mergeCell ref="D3:D4"/>
    <mergeCell ref="E3:E4"/>
    <mergeCell ref="V3:V4"/>
    <mergeCell ref="Q3:Q4"/>
    <mergeCell ref="S3:S4"/>
    <mergeCell ref="G3:L3"/>
    <mergeCell ref="O3:O4"/>
    <mergeCell ref="F3:F4"/>
    <mergeCell ref="U3:U4"/>
    <mergeCell ref="P3:P4"/>
  </mergeCells>
  <phoneticPr fontId="42" type="noConversion"/>
  <pageMargins left="0.7" right="0.7" top="0.75" bottom="0.75" header="0.3" footer="0.3"/>
  <pageSetup paperSize="9" scale="5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53"/>
  <sheetViews>
    <sheetView view="pageBreakPreview" zoomScaleNormal="100" zoomScaleSheetLayoutView="100" workbookViewId="0"/>
  </sheetViews>
  <sheetFormatPr defaultColWidth="9.1796875" defaultRowHeight="14.5"/>
  <cols>
    <col min="1" max="1" customWidth="true" width="1.54296875"/>
    <col min="2" max="2" bestFit="true" customWidth="true" width="22.1796875"/>
    <col min="3" max="3" customWidth="true" width="35.7265625"/>
    <col min="4" max="4" customWidth="true" width="39.1796875"/>
    <col min="5" max="5" customWidth="true" width="7.453125"/>
    <col min="6" max="9" bestFit="true" customWidth="true" width="10.81640625"/>
    <col min="10" max="10" customWidth="true" width="11.0"/>
    <col min="11" max="11" bestFit="true" customWidth="true" width="10.81640625"/>
    <col min="12" max="12" customWidth="true" width="10.81640625"/>
    <col min="13" max="13" bestFit="true" customWidth="true" width="10.81640625"/>
    <col min="14" max="14" customWidth="true" width="1.453125"/>
  </cols>
  <sheetData>
    <row r="1" spans="2:19" ht="15" customHeight="1">
      <c r="B1" s="45"/>
      <c r="C1" s="45"/>
      <c r="D1" s="45"/>
      <c r="E1" s="45"/>
      <c r="F1" s="45"/>
      <c r="G1" s="45"/>
      <c r="H1" s="45"/>
      <c r="I1" s="45"/>
      <c r="J1" s="157" t="s">
        <v>0</v>
      </c>
      <c r="K1" s="157"/>
      <c r="L1" s="157"/>
      <c r="M1" s="129">
        <f>L5</f>
        <v>21</v>
      </c>
    </row>
    <row r="2" spans="2:19" ht="36" customHeight="1">
      <c r="B2" s="158" t="s">
        <v>42</v>
      </c>
      <c r="C2" s="159"/>
      <c r="D2" s="159"/>
      <c r="E2" s="159"/>
      <c r="F2" s="159"/>
      <c r="G2" s="159"/>
      <c r="H2" s="159"/>
      <c r="I2" s="159"/>
      <c r="J2" s="159"/>
      <c r="K2" s="159"/>
      <c r="L2" s="159"/>
      <c r="M2" s="160"/>
      <c r="N2" s="9"/>
    </row>
    <row r="3" spans="2:19" ht="26.25" customHeight="1">
      <c r="B3" s="161" t="s">
        <v>101</v>
      </c>
      <c r="C3" s="162"/>
      <c r="D3" s="162"/>
      <c r="E3" s="163"/>
      <c r="F3" s="46" t="s">
        <v>1</v>
      </c>
      <c r="G3" s="46" t="s">
        <v>2</v>
      </c>
      <c r="H3" s="46" t="s">
        <v>3</v>
      </c>
      <c r="I3" s="46" t="s">
        <v>4</v>
      </c>
      <c r="J3" s="46" t="s">
        <v>5</v>
      </c>
      <c r="K3" s="57" t="s">
        <v>6</v>
      </c>
      <c r="L3" s="58"/>
      <c r="M3" s="59"/>
      <c r="N3" s="10"/>
    </row>
    <row r="4" spans="2:19" ht="39">
      <c r="B4" s="164"/>
      <c r="C4" s="165"/>
      <c r="D4" s="165"/>
      <c r="E4" s="166"/>
      <c r="F4" s="47" t="s">
        <v>51</v>
      </c>
      <c r="G4" s="47" t="s">
        <v>51</v>
      </c>
      <c r="H4" s="47" t="s">
        <v>51</v>
      </c>
      <c r="I4" s="47" t="s">
        <v>51</v>
      </c>
      <c r="J4" s="47" t="s">
        <v>51</v>
      </c>
      <c r="K4" s="60"/>
      <c r="L4" s="61" t="s">
        <v>7</v>
      </c>
      <c r="M4" s="62" t="s">
        <v>8</v>
      </c>
      <c r="N4" s="11"/>
      <c r="S4" s="12"/>
    </row>
    <row r="5" spans="2:19" ht="20.149999999999999" customHeight="1">
      <c r="B5" s="164"/>
      <c r="C5" s="165"/>
      <c r="D5" s="165"/>
      <c r="E5" s="166"/>
      <c r="F5" s="48" t="n">
        <v>5.0</v>
      </c>
      <c r="G5" s="48">
        <v>5</v>
      </c>
      <c r="H5" s="48">
        <v>5</v>
      </c>
      <c r="I5" s="48">
        <v>4</v>
      </c>
      <c r="J5" s="48">
        <v>5</v>
      </c>
      <c r="K5" s="60"/>
      <c r="L5" s="63">
        <f>SUM(F5:J5)</f>
        <v>21</v>
      </c>
      <c r="M5" s="64">
        <v>3.5</v>
      </c>
      <c r="N5" s="11"/>
      <c r="O5" t="s" s="0">
        <v>22</v>
      </c>
      <c r="S5" s="12"/>
    </row>
    <row r="6" spans="2:19" ht="20.149999999999999" customHeight="1">
      <c r="B6" s="167"/>
      <c r="C6" s="168"/>
      <c r="D6" s="168"/>
      <c r="E6" s="169"/>
      <c r="F6" s="49" t="s">
        <v>168</v>
      </c>
      <c r="G6" s="49" t="s">
        <v>169</v>
      </c>
      <c r="H6" s="49" t="s">
        <v>170</v>
      </c>
      <c r="I6" s="49" t="s">
        <v>171</v>
      </c>
      <c r="J6" s="49" t="s">
        <v>172</v>
      </c>
      <c r="K6" s="65" t="s">
        <v>6</v>
      </c>
      <c r="L6" s="66" t="s">
        <v>9</v>
      </c>
      <c r="M6" s="66" t="s">
        <v>25</v>
      </c>
      <c r="N6" s="10"/>
      <c r="O6" t="s" s="0">
        <v>23</v>
      </c>
    </row>
    <row r="7" spans="2:19" ht="20.149999999999999" customHeight="1">
      <c r="B7" s="170" t="s">
        <v>121</v>
      </c>
      <c r="C7" s="171"/>
      <c r="D7" s="171"/>
      <c r="E7" s="67"/>
      <c r="F7" s="68">
        <f>7.5*F5*$M$5</f>
        <v>52.5</v>
      </c>
      <c r="G7" s="68">
        <f>7.5*G5*$M$5</f>
        <v>131.25</v>
      </c>
      <c r="H7" s="68">
        <f>7.5*H5*$M$5</f>
        <v>131.25</v>
      </c>
      <c r="I7" s="68">
        <f>7.5*I5*$M$5</f>
        <v>105</v>
      </c>
      <c r="J7" s="68">
        <f>7.5*J5*$M$5</f>
        <v>131.25</v>
      </c>
      <c r="K7" s="68">
        <f>SUM(F7:J7)</f>
        <v>551.25</v>
      </c>
      <c r="L7" s="68">
        <f>(K7/(20*7.5*M5))*M5</f>
        <v>3.6750000000000003</v>
      </c>
      <c r="M7" s="69">
        <f>(K7/(M1*7.5*M5))*M5</f>
        <v>3.5</v>
      </c>
      <c r="N7" s="13"/>
      <c r="O7" t="s" s="0">
        <v>24</v>
      </c>
    </row>
    <row r="8" spans="2:19">
      <c r="B8" s="70" t="s">
        <v>10</v>
      </c>
      <c r="C8" s="71" t="s">
        <v>11</v>
      </c>
      <c r="D8" s="71" t="s">
        <v>12</v>
      </c>
      <c r="E8" s="71" t="s">
        <v>21</v>
      </c>
      <c r="F8" s="72"/>
      <c r="G8" s="72"/>
      <c r="H8" s="72"/>
      <c r="I8" s="72"/>
      <c r="J8" s="73"/>
      <c r="K8" s="72"/>
      <c r="L8" s="72"/>
      <c r="M8" s="74"/>
      <c r="N8" s="14"/>
    </row>
    <row r="9" spans="2:19" ht="24.75" customHeight="1">
      <c r="B9" s="140" t="s">
        <v>112</v>
      </c>
      <c r="C9" s="142" t="s">
        <v>113</v>
      </c>
      <c r="D9" s="156" t="s">
        <v>114</v>
      </c>
      <c r="E9" s="75" t="s">
        <v>13</v>
      </c>
      <c r="F9" s="76">
        <v>0</v>
      </c>
      <c r="G9" s="76">
        <v>0</v>
      </c>
      <c r="H9" s="76">
        <v>0</v>
      </c>
      <c r="I9" s="76">
        <v>0</v>
      </c>
      <c r="J9" s="76">
        <v>0</v>
      </c>
      <c r="K9" s="77">
        <f>SUM(F9:J9)</f>
        <v>0</v>
      </c>
      <c r="L9" s="78">
        <f>IF(K9=0,0,K9/(7.5*20))</f>
        <v>0</v>
      </c>
      <c r="M9" s="79">
        <f t="shared" ref="M9:M18" si="0">IF(K9=0,0,K9/(7.5*$M$1))</f>
        <v>0</v>
      </c>
      <c r="N9" s="14"/>
    </row>
    <row r="10" spans="2:19" ht="24.75" customHeight="1">
      <c r="B10" s="141"/>
      <c r="C10" s="143"/>
      <c r="D10" s="154"/>
      <c r="E10" s="80" t="s">
        <v>14</v>
      </c>
      <c r="F10" s="81">
        <v>0</v>
      </c>
      <c r="G10" s="81">
        <v>0</v>
      </c>
      <c r="H10" s="81">
        <v>0</v>
      </c>
      <c r="I10" s="81">
        <v>0</v>
      </c>
      <c r="J10" s="81">
        <v>0</v>
      </c>
      <c r="K10" s="82">
        <f>SUM(F10:J10)</f>
        <v>0</v>
      </c>
      <c r="L10" s="83">
        <f>IF(K10=0,0,K10/(7.5*20))</f>
        <v>0</v>
      </c>
      <c r="M10" s="84">
        <f t="shared" si="0"/>
        <v>0</v>
      </c>
      <c r="N10" s="14"/>
      <c r="O10" s="12">
        <f>M10/$M$5</f>
        <v>0</v>
      </c>
    </row>
    <row r="11" spans="2:19" ht="46.5" customHeight="1">
      <c r="B11" s="140" t="s">
        <v>115</v>
      </c>
      <c r="C11" s="142" t="s">
        <v>128</v>
      </c>
      <c r="D11" s="156" t="s">
        <v>129</v>
      </c>
      <c r="E11" s="75" t="s">
        <v>13</v>
      </c>
      <c r="F11" s="76">
        <v>0</v>
      </c>
      <c r="G11" s="76">
        <v>0</v>
      </c>
      <c r="H11" s="76">
        <v>0</v>
      </c>
      <c r="I11" s="76">
        <v>0</v>
      </c>
      <c r="J11" s="76">
        <v>0</v>
      </c>
      <c r="K11" s="77">
        <f>SUM(F11:J11)</f>
        <v>0</v>
      </c>
      <c r="L11" s="78">
        <f t="shared" ref="L11:L18" si="1">IF(K11=0,0,K11/(7.5*20))</f>
        <v>0</v>
      </c>
      <c r="M11" s="79">
        <f t="shared" si="0"/>
        <v>0</v>
      </c>
      <c r="N11" s="14"/>
    </row>
    <row r="12" spans="2:19" ht="46.5" customHeight="1">
      <c r="B12" s="141"/>
      <c r="C12" s="143"/>
      <c r="D12" s="154"/>
      <c r="E12" s="80" t="s">
        <v>14</v>
      </c>
      <c r="F12" s="81">
        <v>0</v>
      </c>
      <c r="G12" s="81">
        <v>0</v>
      </c>
      <c r="H12" s="81">
        <v>0</v>
      </c>
      <c r="I12" s="81">
        <v>0</v>
      </c>
      <c r="J12" s="81">
        <v>0</v>
      </c>
      <c r="K12" s="82">
        <f t="shared" ref="K12" si="2">SUM(F12:J12)</f>
        <v>0</v>
      </c>
      <c r="L12" s="83">
        <f t="shared" si="1"/>
        <v>0</v>
      </c>
      <c r="M12" s="84">
        <f t="shared" si="0"/>
        <v>0</v>
      </c>
      <c r="N12" s="14"/>
      <c r="O12" s="12">
        <f>M12/$M$5</f>
        <v>0</v>
      </c>
    </row>
    <row r="13" spans="2:19">
      <c r="B13" s="140"/>
      <c r="C13" s="142"/>
      <c r="D13" s="156"/>
      <c r="E13" s="75" t="s">
        <v>13</v>
      </c>
      <c r="F13" s="77"/>
      <c r="G13" s="77"/>
      <c r="H13" s="77"/>
      <c r="I13" s="77"/>
      <c r="J13" s="77"/>
      <c r="K13" s="77">
        <f>SUM(F13:J13)</f>
        <v>0</v>
      </c>
      <c r="L13" s="78">
        <f t="shared" si="1"/>
        <v>0</v>
      </c>
      <c r="M13" s="79">
        <f t="shared" si="0"/>
        <v>0</v>
      </c>
      <c r="N13" s="14"/>
    </row>
    <row r="14" spans="2:19">
      <c r="B14" s="151"/>
      <c r="C14" s="152"/>
      <c r="D14" s="172"/>
      <c r="E14" s="85" t="s">
        <v>14</v>
      </c>
      <c r="F14" s="86"/>
      <c r="G14" s="86"/>
      <c r="H14" s="86"/>
      <c r="I14" s="86"/>
      <c r="J14" s="86"/>
      <c r="K14" s="86">
        <f t="shared" ref="K14" si="3">SUM(F14:J14)</f>
        <v>0</v>
      </c>
      <c r="L14" s="87">
        <f t="shared" si="1"/>
        <v>0</v>
      </c>
      <c r="M14" s="88">
        <f t="shared" si="0"/>
        <v>0</v>
      </c>
      <c r="N14" s="14"/>
      <c r="O14" s="12">
        <f>M14/$M$5</f>
        <v>0</v>
      </c>
    </row>
    <row r="15" spans="2:19">
      <c r="B15" s="140"/>
      <c r="C15" s="142"/>
      <c r="D15" s="156"/>
      <c r="E15" s="75" t="s">
        <v>13</v>
      </c>
      <c r="F15" s="77"/>
      <c r="G15" s="77"/>
      <c r="H15" s="77"/>
      <c r="I15" s="77"/>
      <c r="J15" s="77"/>
      <c r="K15" s="77">
        <f>SUM(F15:J15)</f>
        <v>0</v>
      </c>
      <c r="L15" s="78">
        <f t="shared" ref="L15:L16" si="4">IF(K15=0,0,K15/(7.5*20))</f>
        <v>0</v>
      </c>
      <c r="M15" s="79">
        <f t="shared" ref="M15:M16" si="5">IF(K15=0,0,K15/(7.5*$M$1))</f>
        <v>0</v>
      </c>
      <c r="N15" s="14"/>
    </row>
    <row r="16" spans="2:19">
      <c r="B16" s="151"/>
      <c r="C16" s="152"/>
      <c r="D16" s="154"/>
      <c r="E16" s="85" t="s">
        <v>14</v>
      </c>
      <c r="F16" s="86"/>
      <c r="G16" s="86"/>
      <c r="H16" s="86"/>
      <c r="I16" s="86"/>
      <c r="J16" s="86"/>
      <c r="K16" s="86">
        <f t="shared" ref="K16" si="6">SUM(F16:J16)</f>
        <v>0</v>
      </c>
      <c r="L16" s="87">
        <f t="shared" si="4"/>
        <v>0</v>
      </c>
      <c r="M16" s="88">
        <f t="shared" si="5"/>
        <v>0</v>
      </c>
      <c r="N16" s="14"/>
      <c r="O16" s="12">
        <f>M16/$M$5</f>
        <v>0</v>
      </c>
    </row>
    <row r="17" spans="2:23">
      <c r="B17" s="140"/>
      <c r="C17" s="142"/>
      <c r="D17" s="153"/>
      <c r="E17" s="75" t="s">
        <v>13</v>
      </c>
      <c r="F17" s="77"/>
      <c r="G17" s="77"/>
      <c r="H17" s="77"/>
      <c r="I17" s="77"/>
      <c r="J17" s="77"/>
      <c r="K17" s="77">
        <f>SUM(F17:J17)</f>
        <v>0</v>
      </c>
      <c r="L17" s="78">
        <f t="shared" si="1"/>
        <v>0</v>
      </c>
      <c r="M17" s="79">
        <f t="shared" si="0"/>
        <v>0</v>
      </c>
      <c r="N17" s="14"/>
    </row>
    <row r="18" spans="2:23">
      <c r="B18" s="151"/>
      <c r="C18" s="152"/>
      <c r="D18" s="154"/>
      <c r="E18" s="85" t="s">
        <v>14</v>
      </c>
      <c r="F18" s="86"/>
      <c r="G18" s="86"/>
      <c r="H18" s="86"/>
      <c r="I18" s="86"/>
      <c r="J18" s="86"/>
      <c r="K18" s="86">
        <f t="shared" ref="K18" si="7">SUM(F18:J18)</f>
        <v>0</v>
      </c>
      <c r="L18" s="87">
        <f t="shared" si="1"/>
        <v>0</v>
      </c>
      <c r="M18" s="88">
        <f t="shared" si="0"/>
        <v>0</v>
      </c>
      <c r="N18" s="14"/>
      <c r="O18" s="12">
        <f>M18/$M$5</f>
        <v>0</v>
      </c>
    </row>
    <row r="19" spans="2:23">
      <c r="B19" s="155" t="s">
        <v>17</v>
      </c>
      <c r="C19" s="155"/>
      <c r="D19" s="155"/>
      <c r="E19" s="54" t="s">
        <v>13</v>
      </c>
      <c r="F19" s="50">
        <f>SUMIF($E$9:$E18,"Plan",F$9:F18)</f>
        <v>0</v>
      </c>
      <c r="G19" s="50">
        <f>SUMIF($E$9:$E18,"Plan",G$9:G18)</f>
        <v>0</v>
      </c>
      <c r="H19" s="50">
        <f>SUMIF($E$9:$E18,"Plan",H$9:H18)</f>
        <v>0</v>
      </c>
      <c r="I19" s="50">
        <f>SUMIF($E$9:$E18,"Plan",I$9:I18)</f>
        <v>0</v>
      </c>
      <c r="J19" s="50">
        <f>SUMIF($E$9:$E18,"Plan",J$9:J18)</f>
        <v>0</v>
      </c>
      <c r="K19" s="50">
        <f>SUMIF($E$9:$E18,"Plan",K$9:K18)</f>
        <v>0</v>
      </c>
      <c r="L19" s="50">
        <f>SUMIF($E$9:$E18,"Plan",L$9:L18)</f>
        <v>0</v>
      </c>
      <c r="M19" s="50">
        <f>SUMIF($E$9:$E18,"Plan",M$9:M18)</f>
        <v>0</v>
      </c>
      <c r="N19" s="15"/>
    </row>
    <row r="20" spans="2:23">
      <c r="B20" s="155"/>
      <c r="C20" s="155"/>
      <c r="D20" s="155"/>
      <c r="E20" s="54" t="s">
        <v>14</v>
      </c>
      <c r="F20" s="50">
        <f>SUMIF($E$9:$E18,"Actual",F$9:F18)</f>
        <v>0</v>
      </c>
      <c r="G20" s="50">
        <f>SUMIF($E$9:$E18,"Actual",G$9:G18)</f>
        <v>0</v>
      </c>
      <c r="H20" s="50">
        <f>SUMIF($E$9:$E18,"Actual",H$9:H18)</f>
        <v>0</v>
      </c>
      <c r="I20" s="50">
        <f>SUMIF($E$9:$E18,"Actual",I$9:I18)</f>
        <v>0</v>
      </c>
      <c r="J20" s="50">
        <f>SUMIF($E$9:$E18,"Actual",J$9:J18)</f>
        <v>0</v>
      </c>
      <c r="K20" s="50">
        <f>SUMIF($E$9:$E18,"Actual",K$9:K18)</f>
        <v>0</v>
      </c>
      <c r="L20" s="50">
        <f>SUMIF($E$9:$E18,"Actual",L$9:L18)</f>
        <v>0</v>
      </c>
      <c r="M20" s="50">
        <f>SUMIF($E$9:$E18,"Actual",M$9:M18)</f>
        <v>0</v>
      </c>
      <c r="N20" s="15"/>
      <c r="O20" s="12">
        <f>M20/$M$5</f>
        <v>0</v>
      </c>
      <c r="Q20" s="44">
        <f>((F20/$K$7)*$L$7)/(($L$7/$L$5)*F5)</f>
        <v>0</v>
      </c>
      <c r="R20" s="44">
        <f t="shared" ref="R20:U20" si="8">((G20/$K$7)*$L$7)/(($L$7/$L$5)*G5)</f>
        <v>0</v>
      </c>
      <c r="S20" s="44">
        <f t="shared" si="8"/>
        <v>0</v>
      </c>
      <c r="T20" s="44">
        <f t="shared" si="8"/>
        <v>0</v>
      </c>
      <c r="U20" s="44">
        <f t="shared" si="8"/>
        <v>0</v>
      </c>
      <c r="V20" s="44"/>
      <c r="W20" s="44"/>
    </row>
    <row r="21" spans="2:23" ht="17.5" customHeight="1">
      <c r="B21" s="140" t="s">
        <v>116</v>
      </c>
      <c r="C21" s="142" t="s">
        <v>117</v>
      </c>
      <c r="D21" s="153" t="s">
        <v>160</v>
      </c>
      <c r="E21" s="89" t="s">
        <v>13</v>
      </c>
      <c r="F21" s="90">
        <v>0</v>
      </c>
      <c r="G21" s="90">
        <v>0</v>
      </c>
      <c r="H21" s="90">
        <v>0</v>
      </c>
      <c r="I21" s="90">
        <v>0</v>
      </c>
      <c r="J21" s="90">
        <v>0</v>
      </c>
      <c r="K21" s="91">
        <f t="shared" ref="K21:K26" si="9">SUM(F21:J21)</f>
        <v>0</v>
      </c>
      <c r="L21" s="92">
        <f>IF(K21=0,0,K21/(7.5*20))</f>
        <v>0</v>
      </c>
      <c r="M21" s="92">
        <f>IF(K21=0,0,K21/(7.5*$M$1))</f>
        <v>0</v>
      </c>
      <c r="N21" s="14"/>
    </row>
    <row r="22" spans="2:23" ht="17.5" customHeight="1">
      <c r="B22" s="141"/>
      <c r="C22" s="143"/>
      <c r="D22" s="154"/>
      <c r="E22" s="93" t="s">
        <v>14</v>
      </c>
      <c r="F22" s="94">
        <v>0</v>
      </c>
      <c r="G22" s="94">
        <v>0</v>
      </c>
      <c r="H22" s="94">
        <v>0</v>
      </c>
      <c r="I22" s="94">
        <v>0</v>
      </c>
      <c r="J22" s="94">
        <v>0</v>
      </c>
      <c r="K22" s="95">
        <f t="shared" si="9"/>
        <v>0</v>
      </c>
      <c r="L22" s="96">
        <f t="shared" ref="L22:L26" si="10">IF(K22=0,0,K22/(7.5*20))</f>
        <v>0</v>
      </c>
      <c r="M22" s="96">
        <f t="shared" ref="M22:M26" si="11">IF(K22=0,0,K22/(7.5*$M$1))</f>
        <v>0</v>
      </c>
      <c r="N22" s="14"/>
      <c r="O22" s="12">
        <f>M22/$M$5</f>
        <v>0</v>
      </c>
    </row>
    <row r="23" spans="2:23" ht="17.5" customHeight="1">
      <c r="B23" s="140" t="s">
        <v>118</v>
      </c>
      <c r="C23" s="142" t="s">
        <v>119</v>
      </c>
      <c r="D23" s="144" t="s">
        <v>120</v>
      </c>
      <c r="E23" s="89" t="s">
        <v>13</v>
      </c>
      <c r="F23" s="90"/>
      <c r="G23" s="90"/>
      <c r="H23" s="90"/>
      <c r="I23" s="90"/>
      <c r="J23" s="90"/>
      <c r="K23" s="91">
        <f t="shared" si="9"/>
        <v>0</v>
      </c>
      <c r="L23" s="92">
        <f t="shared" si="10"/>
        <v>0</v>
      </c>
      <c r="M23" s="92">
        <f t="shared" si="11"/>
        <v>0</v>
      </c>
      <c r="N23" s="14"/>
    </row>
    <row r="24" spans="2:23" ht="17.5" customHeight="1">
      <c r="B24" s="141"/>
      <c r="C24" s="143"/>
      <c r="D24" s="145"/>
      <c r="E24" s="97" t="s">
        <v>14</v>
      </c>
      <c r="F24" s="98"/>
      <c r="G24" s="98"/>
      <c r="H24" s="98"/>
      <c r="I24" s="98"/>
      <c r="J24" s="98"/>
      <c r="K24" s="99">
        <f t="shared" si="9"/>
        <v>0</v>
      </c>
      <c r="L24" s="100">
        <f t="shared" si="10"/>
        <v>0</v>
      </c>
      <c r="M24" s="100">
        <f t="shared" si="11"/>
        <v>0</v>
      </c>
      <c r="N24" s="14"/>
      <c r="O24" s="12">
        <f>M24/$M$5</f>
        <v>0</v>
      </c>
    </row>
    <row r="25" spans="2:23">
      <c r="B25" s="146"/>
      <c r="C25" s="148"/>
      <c r="D25" s="146"/>
      <c r="E25" s="101" t="s">
        <v>13</v>
      </c>
      <c r="F25" s="102"/>
      <c r="G25" s="102"/>
      <c r="H25" s="102"/>
      <c r="I25" s="102"/>
      <c r="J25" s="102"/>
      <c r="K25" s="103">
        <f t="shared" si="9"/>
        <v>0</v>
      </c>
      <c r="L25" s="104">
        <f t="shared" si="10"/>
        <v>0</v>
      </c>
      <c r="M25" s="104">
        <f t="shared" si="11"/>
        <v>0</v>
      </c>
      <c r="N25" s="14"/>
    </row>
    <row r="26" spans="2:23">
      <c r="B26" s="147"/>
      <c r="C26" s="149"/>
      <c r="D26" s="150"/>
      <c r="E26" s="93" t="s">
        <v>14</v>
      </c>
      <c r="F26" s="94"/>
      <c r="G26" s="94"/>
      <c r="H26" s="94"/>
      <c r="I26" s="94"/>
      <c r="J26" s="94"/>
      <c r="K26" s="95">
        <f t="shared" si="9"/>
        <v>0</v>
      </c>
      <c r="L26" s="96">
        <f t="shared" si="10"/>
        <v>0</v>
      </c>
      <c r="M26" s="96">
        <f t="shared" si="11"/>
        <v>0</v>
      </c>
      <c r="N26" s="14"/>
      <c r="O26" s="12">
        <f>M26/$M$5</f>
        <v>0</v>
      </c>
    </row>
    <row r="27" spans="2:23">
      <c r="B27" s="137" t="s">
        <v>18</v>
      </c>
      <c r="C27" s="137"/>
      <c r="D27" s="137"/>
      <c r="E27" s="55" t="s">
        <v>13</v>
      </c>
      <c r="F27" s="51">
        <f>SUMIF($E$19:$E26,"Plan",F$19:F26)</f>
        <v>0</v>
      </c>
      <c r="G27" s="51">
        <f>SUMIF($E$19:$E26,"Plan",G$19:G26)</f>
        <v>0</v>
      </c>
      <c r="H27" s="51">
        <f>SUMIF($E$19:$E26,"Plan",H$19:H26)</f>
        <v>0</v>
      </c>
      <c r="I27" s="51">
        <f>SUMIF($E$19:$E26,"Plan",I$19:I26)</f>
        <v>0</v>
      </c>
      <c r="J27" s="51">
        <f>SUMIF($E$19:$E26,"Plan",J$19:J26)</f>
        <v>0</v>
      </c>
      <c r="K27" s="51">
        <f>SUMIF($E$19:$E26,"Plan",K$19:K26)</f>
        <v>0</v>
      </c>
      <c r="L27" s="51">
        <f>SUMIF($E$19:$E26,"Plan",L$19:L26)</f>
        <v>0</v>
      </c>
      <c r="M27" s="51">
        <f>SUMIF($E$19:$E26,"Plan",M$19:M26)</f>
        <v>0</v>
      </c>
      <c r="N27" s="15"/>
    </row>
    <row r="28" spans="2:23">
      <c r="B28" s="137"/>
      <c r="C28" s="137"/>
      <c r="D28" s="137"/>
      <c r="E28" s="55" t="s">
        <v>14</v>
      </c>
      <c r="F28" s="51">
        <f>SUMIF($E$19:$E26,"Actual",F$19:F26)</f>
        <v>0</v>
      </c>
      <c r="G28" s="51">
        <f>SUMIF($E$19:$E26,"Actual",G$19:G26)</f>
        <v>0</v>
      </c>
      <c r="H28" s="51">
        <f>SUMIF($E$19:$E26,"Actual",H$19:H26)</f>
        <v>0</v>
      </c>
      <c r="I28" s="51">
        <f>SUMIF($E$19:$E26,"Actual",I$19:I26)</f>
        <v>0</v>
      </c>
      <c r="J28" s="51">
        <f>SUMIF($E$19:$E26,"Actual",J$19:J26)</f>
        <v>0</v>
      </c>
      <c r="K28" s="51">
        <f>SUMIF($E$19:$E26,"Actual",K$19:K26)</f>
        <v>0</v>
      </c>
      <c r="L28" s="51">
        <f>SUMIF($E$19:$E26,"Actual",L$19:L26)</f>
        <v>0</v>
      </c>
      <c r="M28" s="51">
        <f>SUMIF($E$19:$E26,"Actual",M$19:M26)</f>
        <v>0</v>
      </c>
      <c r="N28" s="16"/>
      <c r="O28" s="12">
        <f t="shared" ref="O28:O35" si="12">M28/$M$5</f>
        <v>0</v>
      </c>
      <c r="P28" s="43"/>
      <c r="Q28" s="43"/>
    </row>
    <row r="29" spans="2:23">
      <c r="B29" s="105" t="s">
        <v>52</v>
      </c>
      <c r="C29" s="106" t="s">
        <v>53</v>
      </c>
      <c r="D29" s="106" t="s">
        <v>54</v>
      </c>
      <c r="E29" s="107" t="s">
        <v>14</v>
      </c>
      <c r="F29" s="108">
        <v>0</v>
      </c>
      <c r="G29" s="108">
        <v>0</v>
      </c>
      <c r="H29" s="108">
        <v>0</v>
      </c>
      <c r="I29" s="108">
        <v>0</v>
      </c>
      <c r="J29" s="108">
        <v>0</v>
      </c>
      <c r="K29" s="108">
        <f>SUM(F29:J29)</f>
        <v>0</v>
      </c>
      <c r="L29" s="109">
        <f>IF(K29=0,0,K29/(7.5*20))</f>
        <v>0</v>
      </c>
      <c r="M29" s="109">
        <f>IF(K29=0,0,K29/(7.5*$M$1))</f>
        <v>0</v>
      </c>
      <c r="N29" s="14"/>
      <c r="O29" s="12">
        <f t="shared" si="12"/>
        <v>0</v>
      </c>
    </row>
    <row r="30" spans="2:23" ht="35.5" customHeight="1">
      <c r="B30" s="121" t="s">
        <v>55</v>
      </c>
      <c r="C30" s="106" t="s">
        <v>56</v>
      </c>
      <c r="D30" s="106" t="s">
        <v>130</v>
      </c>
      <c r="E30" s="107" t="s">
        <v>14</v>
      </c>
      <c r="F30" s="108">
        <v>0</v>
      </c>
      <c r="G30" s="108">
        <v>0</v>
      </c>
      <c r="H30" s="108">
        <v>0</v>
      </c>
      <c r="I30" s="108">
        <v>0</v>
      </c>
      <c r="J30" s="108">
        <v>0</v>
      </c>
      <c r="K30" s="108">
        <f t="shared" ref="K30:K34" si="13">SUM(F30:J30)</f>
        <v>0</v>
      </c>
      <c r="L30" s="109">
        <f t="shared" ref="L30:L34" si="14">IF(K30=0,0,K30/(7.5*20))</f>
        <v>0</v>
      </c>
      <c r="M30" s="109">
        <f t="shared" ref="M30:M34" si="15">IF(K30=0,0,K30/(7.5*$M$1))</f>
        <v>0</v>
      </c>
      <c r="N30" s="14"/>
      <c r="O30" s="12">
        <f t="shared" si="12"/>
        <v>0</v>
      </c>
    </row>
    <row r="31" spans="2:23">
      <c r="B31" s="42" t="s">
        <v>80</v>
      </c>
      <c r="C31" s="106" t="s">
        <v>82</v>
      </c>
      <c r="D31" s="106" t="s">
        <v>82</v>
      </c>
      <c r="E31" s="107" t="s">
        <v>14</v>
      </c>
      <c r="F31" s="98">
        <v>0</v>
      </c>
      <c r="G31" s="98">
        <v>0</v>
      </c>
      <c r="H31" s="98">
        <v>0</v>
      </c>
      <c r="I31" s="98">
        <v>0</v>
      </c>
      <c r="J31" s="98">
        <v>0</v>
      </c>
      <c r="K31" s="108">
        <f t="shared" si="13"/>
        <v>0</v>
      </c>
      <c r="L31" s="109">
        <f t="shared" si="14"/>
        <v>0</v>
      </c>
      <c r="M31" s="109">
        <f t="shared" si="15"/>
        <v>0</v>
      </c>
      <c r="N31" s="14"/>
      <c r="O31" s="12">
        <f t="shared" si="12"/>
        <v>0</v>
      </c>
    </row>
    <row r="32" spans="2:23" ht="29">
      <c r="B32" s="121" t="s">
        <v>65</v>
      </c>
      <c r="C32" s="106" t="s">
        <v>58</v>
      </c>
      <c r="D32" s="122" t="s">
        <v>59</v>
      </c>
      <c r="E32" s="107" t="s">
        <v>45</v>
      </c>
      <c r="F32" s="108">
        <v>0</v>
      </c>
      <c r="G32" s="108">
        <v>0</v>
      </c>
      <c r="H32" s="108">
        <v>0</v>
      </c>
      <c r="I32" s="108">
        <v>0</v>
      </c>
      <c r="J32" s="108">
        <v>0</v>
      </c>
      <c r="K32" s="108">
        <f t="shared" ref="K32" si="16">SUM(F32:J32)</f>
        <v>0</v>
      </c>
      <c r="L32" s="109">
        <f t="shared" ref="L32" si="17">IF(K32=0,0,K32/(7.5*20))</f>
        <v>0</v>
      </c>
      <c r="M32" s="109">
        <f t="shared" ref="M32" si="18">IF(K32=0,0,K32/(7.5*$M$1))</f>
        <v>0</v>
      </c>
      <c r="N32" s="14"/>
      <c r="O32" s="12"/>
    </row>
    <row r="33" spans="2:15">
      <c r="B33" s="105"/>
      <c r="C33" s="106"/>
      <c r="D33" s="106"/>
      <c r="E33" s="107" t="s">
        <v>14</v>
      </c>
      <c r="F33" s="108"/>
      <c r="G33" s="108"/>
      <c r="H33" s="108"/>
      <c r="I33" s="108"/>
      <c r="J33" s="108"/>
      <c r="K33" s="108">
        <f t="shared" si="13"/>
        <v>0</v>
      </c>
      <c r="L33" s="109">
        <f t="shared" si="14"/>
        <v>0</v>
      </c>
      <c r="M33" s="109">
        <f t="shared" si="15"/>
        <v>0</v>
      </c>
      <c r="N33" s="14"/>
      <c r="O33" s="12">
        <f t="shared" si="12"/>
        <v>0</v>
      </c>
    </row>
    <row r="34" spans="2:15">
      <c r="B34" s="105"/>
      <c r="C34" s="106"/>
      <c r="D34" s="106"/>
      <c r="E34" s="107" t="s">
        <v>14</v>
      </c>
      <c r="F34" s="108"/>
      <c r="G34" s="108"/>
      <c r="H34" s="108"/>
      <c r="I34" s="108"/>
      <c r="J34" s="108"/>
      <c r="K34" s="108">
        <f t="shared" si="13"/>
        <v>0</v>
      </c>
      <c r="L34" s="109">
        <f t="shared" si="14"/>
        <v>0</v>
      </c>
      <c r="M34" s="109">
        <f t="shared" si="15"/>
        <v>0</v>
      </c>
      <c r="N34" s="14"/>
      <c r="O34" s="12">
        <f t="shared" si="12"/>
        <v>0</v>
      </c>
    </row>
    <row r="35" spans="2:15">
      <c r="B35" s="138" t="s">
        <v>19</v>
      </c>
      <c r="C35" s="138"/>
      <c r="D35" s="56"/>
      <c r="E35" s="52"/>
      <c r="F35" s="17">
        <f>SUM(F28:F34)</f>
        <v>0</v>
      </c>
      <c r="G35" s="17">
        <f t="shared" ref="G35:M35" si="19">SUM(G28:G34)</f>
        <v>0</v>
      </c>
      <c r="H35" s="17">
        <f t="shared" si="19"/>
        <v>0</v>
      </c>
      <c r="I35" s="17">
        <f t="shared" si="19"/>
        <v>0</v>
      </c>
      <c r="J35" s="17">
        <f t="shared" si="19"/>
        <v>0</v>
      </c>
      <c r="K35" s="17">
        <f t="shared" si="19"/>
        <v>0</v>
      </c>
      <c r="L35" s="17">
        <f>SUM(L28:L34)</f>
        <v>0</v>
      </c>
      <c r="M35" s="17">
        <f t="shared" si="19"/>
        <v>0</v>
      </c>
      <c r="N35" s="18"/>
      <c r="O35" s="12">
        <f t="shared" si="12"/>
        <v>0</v>
      </c>
    </row>
    <row r="36" spans="2:15">
      <c r="B36" s="139" t="s">
        <v>20</v>
      </c>
      <c r="C36" s="139"/>
      <c r="D36" s="139"/>
      <c r="E36" s="53"/>
      <c r="F36" s="19">
        <f t="shared" ref="F36:M36" si="20">F7-F35</f>
        <v>52.5</v>
      </c>
      <c r="G36" s="19">
        <f t="shared" si="20"/>
        <v>131.25</v>
      </c>
      <c r="H36" s="19">
        <f t="shared" si="20"/>
        <v>131.25</v>
      </c>
      <c r="I36" s="19">
        <f t="shared" si="20"/>
        <v>105</v>
      </c>
      <c r="J36" s="19">
        <f t="shared" si="20"/>
        <v>131.25</v>
      </c>
      <c r="K36" s="19">
        <f t="shared" si="20"/>
        <v>551.25</v>
      </c>
      <c r="L36" s="19">
        <f t="shared" si="20"/>
        <v>3.6750000000000003</v>
      </c>
      <c r="M36" s="19">
        <f t="shared" si="20"/>
        <v>3.5</v>
      </c>
      <c r="N36" s="18"/>
    </row>
    <row r="37" spans="2:15">
      <c r="F37" s="20"/>
      <c r="G37" s="20"/>
      <c r="H37" s="20"/>
      <c r="I37" s="20"/>
      <c r="J37" s="20"/>
      <c r="K37" s="20"/>
      <c r="L37" s="20"/>
      <c r="M37" s="20"/>
      <c r="N37" s="21"/>
    </row>
    <row r="40" spans="2:15">
      <c r="E40" s="22"/>
    </row>
    <row r="41" spans="2:15">
      <c r="E41" s="22"/>
    </row>
    <row r="42" spans="2:15">
      <c r="E42" s="22"/>
    </row>
    <row r="43" spans="2:15">
      <c r="E43" s="22"/>
    </row>
    <row r="44" spans="2:15">
      <c r="E44" s="22"/>
    </row>
    <row r="45" spans="2:15">
      <c r="E45" s="22"/>
    </row>
    <row r="51" spans="5:7">
      <c r="F51" t="s" s="0">
        <v>13</v>
      </c>
      <c r="G51" t="s" s="0">
        <v>14</v>
      </c>
    </row>
    <row r="52" spans="5:7">
      <c r="E52" t="s" s="0">
        <v>15</v>
      </c>
      <c r="F52" s="14">
        <f>M19</f>
        <v>0</v>
      </c>
      <c r="G52" s="14">
        <f>M20</f>
        <v>0</v>
      </c>
    </row>
    <row r="53" spans="5:7">
      <c r="E53" t="s" s="0">
        <v>16</v>
      </c>
      <c r="F53" s="14">
        <f>SUM(M21,M23,M25)</f>
        <v>0</v>
      </c>
      <c r="G53" s="14">
        <f>SUM(M22,M24,M26)</f>
        <v>0</v>
      </c>
    </row>
  </sheetData>
  <mergeCells count="32">
    <mergeCell ref="B15:B16"/>
    <mergeCell ref="C15:C16"/>
    <mergeCell ref="D15:D16"/>
    <mergeCell ref="J1:L1"/>
    <mergeCell ref="B2:M2"/>
    <mergeCell ref="B3:E6"/>
    <mergeCell ref="B7:D7"/>
    <mergeCell ref="B9:B10"/>
    <mergeCell ref="C9:C10"/>
    <mergeCell ref="D9:D10"/>
    <mergeCell ref="B11:B12"/>
    <mergeCell ref="C11:C12"/>
    <mergeCell ref="D11:D12"/>
    <mergeCell ref="B13:B14"/>
    <mergeCell ref="C13:C14"/>
    <mergeCell ref="D13:D14"/>
    <mergeCell ref="B17:B18"/>
    <mergeCell ref="C17:C18"/>
    <mergeCell ref="D17:D18"/>
    <mergeCell ref="B19:D20"/>
    <mergeCell ref="B21:B22"/>
    <mergeCell ref="C21:C22"/>
    <mergeCell ref="D21:D22"/>
    <mergeCell ref="B27:D28"/>
    <mergeCell ref="B35:C35"/>
    <mergeCell ref="B36:D36"/>
    <mergeCell ref="B23:B24"/>
    <mergeCell ref="C23:C24"/>
    <mergeCell ref="D23:D24"/>
    <mergeCell ref="B25:B26"/>
    <mergeCell ref="C25:C26"/>
    <mergeCell ref="D25:D26"/>
  </mergeCells>
  <pageMargins left="0.11811023622047245" right="0.11811023622047245" top="0.11811023622047245" bottom="0.11811023622047245" header="7.874015748031496E-2" footer="7.874015748031496E-2"/>
  <pageSetup paperSize="9" scale="68"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50"/>
  <sheetViews>
    <sheetView view="pageBreakPreview" zoomScaleNormal="100" zoomScaleSheetLayoutView="100" workbookViewId="0"/>
  </sheetViews>
  <sheetFormatPr defaultColWidth="9.1796875" defaultRowHeight="14.5"/>
  <cols>
    <col min="1" max="1" customWidth="true" width="1.54296875"/>
    <col min="2" max="2" bestFit="true" customWidth="true" width="22.1796875"/>
    <col min="3" max="3" customWidth="true" width="35.7265625"/>
    <col min="4" max="4" customWidth="true" width="39.1796875"/>
    <col min="5" max="5" customWidth="true" width="7.453125"/>
    <col min="6" max="9" bestFit="true" customWidth="true" width="10.81640625"/>
    <col min="10" max="10" customWidth="true" width="11.0"/>
    <col min="11" max="11" bestFit="true" customWidth="true" width="10.81640625"/>
    <col min="12" max="12" customWidth="true" width="10.81640625"/>
    <col min="13" max="13" bestFit="true" customWidth="true" width="10.81640625"/>
    <col min="14" max="14" customWidth="true" width="1.453125"/>
  </cols>
  <sheetData>
    <row r="1" spans="2:19" ht="15" customHeight="1">
      <c r="B1" s="45"/>
      <c r="C1" s="45"/>
      <c r="D1" s="45"/>
      <c r="E1" s="45"/>
      <c r="F1" s="45"/>
      <c r="G1" s="45"/>
      <c r="H1" s="45"/>
      <c r="I1" s="45"/>
      <c r="J1" s="157" t="s">
        <v>0</v>
      </c>
      <c r="K1" s="157"/>
      <c r="L1" s="157"/>
      <c r="M1" s="129">
        <f>L5</f>
        <v>21</v>
      </c>
    </row>
    <row r="2" spans="2:19" ht="36" customHeight="1">
      <c r="B2" s="158" t="s">
        <v>42</v>
      </c>
      <c r="C2" s="159"/>
      <c r="D2" s="159"/>
      <c r="E2" s="159"/>
      <c r="F2" s="159"/>
      <c r="G2" s="159"/>
      <c r="H2" s="159"/>
      <c r="I2" s="159"/>
      <c r="J2" s="159"/>
      <c r="K2" s="159"/>
      <c r="L2" s="159"/>
      <c r="M2" s="160"/>
      <c r="N2" s="9"/>
    </row>
    <row r="3" spans="2:19" ht="26.25" customHeight="1">
      <c r="B3" s="161" t="s">
        <v>49</v>
      </c>
      <c r="C3" s="162"/>
      <c r="D3" s="162"/>
      <c r="E3" s="163"/>
      <c r="F3" s="46" t="s">
        <v>1</v>
      </c>
      <c r="G3" s="46" t="s">
        <v>2</v>
      </c>
      <c r="H3" s="46" t="s">
        <v>3</v>
      </c>
      <c r="I3" s="46" t="s">
        <v>4</v>
      </c>
      <c r="J3" s="46" t="s">
        <v>5</v>
      </c>
      <c r="K3" s="57" t="s">
        <v>6</v>
      </c>
      <c r="L3" s="58"/>
      <c r="M3" s="59"/>
      <c r="N3" s="10"/>
    </row>
    <row r="4" spans="2:19" ht="39">
      <c r="B4" s="164"/>
      <c r="C4" s="165"/>
      <c r="D4" s="165"/>
      <c r="E4" s="166"/>
      <c r="F4" s="47" t="s">
        <v>51</v>
      </c>
      <c r="G4" s="47" t="s">
        <v>51</v>
      </c>
      <c r="H4" s="47" t="s">
        <v>51</v>
      </c>
      <c r="I4" s="47" t="s">
        <v>51</v>
      </c>
      <c r="J4" s="47" t="s">
        <v>51</v>
      </c>
      <c r="K4" s="60"/>
      <c r="L4" s="61" t="s">
        <v>7</v>
      </c>
      <c r="M4" s="62" t="s">
        <v>8</v>
      </c>
      <c r="N4" s="11"/>
      <c r="S4" s="12"/>
    </row>
    <row r="5" spans="2:19" ht="20.149999999999999" customHeight="1">
      <c r="B5" s="164"/>
      <c r="C5" s="165"/>
      <c r="D5" s="165"/>
      <c r="E5" s="166"/>
      <c r="F5" s="48">
        <v>2</v>
      </c>
      <c r="G5" s="48">
        <v>5</v>
      </c>
      <c r="H5" s="48">
        <v>5</v>
      </c>
      <c r="I5" s="48">
        <v>4</v>
      </c>
      <c r="J5" s="48">
        <v>5</v>
      </c>
      <c r="K5" s="60"/>
      <c r="L5" s="63">
        <f>SUM(F5:J5)</f>
        <v>21</v>
      </c>
      <c r="M5" s="64">
        <v>5</v>
      </c>
      <c r="N5" s="11"/>
      <c r="O5" t="s" s="0">
        <v>22</v>
      </c>
      <c r="S5" s="12"/>
    </row>
    <row r="6" spans="2:19" ht="20.149999999999999" customHeight="1">
      <c r="B6" s="167"/>
      <c r="C6" s="168"/>
      <c r="D6" s="168"/>
      <c r="E6" s="169"/>
      <c r="F6" s="49" t="s">
        <v>168</v>
      </c>
      <c r="G6" s="49" t="s">
        <v>169</v>
      </c>
      <c r="H6" s="49" t="s">
        <v>170</v>
      </c>
      <c r="I6" s="49" t="s">
        <v>171</v>
      </c>
      <c r="J6" s="49" t="s">
        <v>172</v>
      </c>
      <c r="K6" s="65" t="s">
        <v>6</v>
      </c>
      <c r="L6" s="66" t="s">
        <v>9</v>
      </c>
      <c r="M6" s="66" t="s">
        <v>25</v>
      </c>
      <c r="N6" s="10"/>
      <c r="O6" t="s" s="0">
        <v>23</v>
      </c>
    </row>
    <row r="7" spans="2:19" ht="20.149999999999999" customHeight="1">
      <c r="B7" s="170" t="s">
        <v>125</v>
      </c>
      <c r="C7" s="171"/>
      <c r="D7" s="171"/>
      <c r="E7" s="67"/>
      <c r="F7" s="68">
        <f>7.5*F5*$M$5</f>
        <v>75</v>
      </c>
      <c r="G7" s="68">
        <f>7.5*G5*$M$5</f>
        <v>187.5</v>
      </c>
      <c r="H7" s="68">
        <f>7.5*H5*$M$5</f>
        <v>187.5</v>
      </c>
      <c r="I7" s="68">
        <f>7.5*I5*$M$5</f>
        <v>150</v>
      </c>
      <c r="J7" s="68">
        <f>7.5*J5*$M$5</f>
        <v>187.5</v>
      </c>
      <c r="K7" s="68">
        <f>SUM(F7:J7)</f>
        <v>787.5</v>
      </c>
      <c r="L7" s="68">
        <f>(K7/(20*7.5*M5))*M5</f>
        <v>5.25</v>
      </c>
      <c r="M7" s="69">
        <f>(K7/(M1*7.5*M5))*M5</f>
        <v>5</v>
      </c>
      <c r="N7" s="13"/>
      <c r="O7" t="s" s="0">
        <v>24</v>
      </c>
    </row>
    <row r="8" spans="2:19">
      <c r="B8" s="70" t="s">
        <v>10</v>
      </c>
      <c r="C8" s="71" t="s">
        <v>11</v>
      </c>
      <c r="D8" s="71" t="s">
        <v>12</v>
      </c>
      <c r="E8" s="71" t="s">
        <v>21</v>
      </c>
      <c r="F8" s="72"/>
      <c r="G8" s="72"/>
      <c r="H8" s="72"/>
      <c r="I8" s="72"/>
      <c r="J8" s="73"/>
      <c r="K8" s="72"/>
      <c r="L8" s="72"/>
      <c r="M8" s="74"/>
      <c r="N8" s="14"/>
    </row>
    <row r="9" spans="2:19" ht="47.25" customHeight="1">
      <c r="B9" s="140" t="s">
        <v>109</v>
      </c>
      <c r="C9" s="142" t="s">
        <v>72</v>
      </c>
      <c r="D9" s="153" t="s">
        <v>164</v>
      </c>
      <c r="E9" s="75" t="s">
        <v>13</v>
      </c>
      <c r="F9" s="76">
        <v>0</v>
      </c>
      <c r="G9" s="76">
        <v>0</v>
      </c>
      <c r="H9" s="76">
        <v>0</v>
      </c>
      <c r="I9" s="76">
        <v>0</v>
      </c>
      <c r="J9" s="76">
        <v>0</v>
      </c>
      <c r="K9" s="77">
        <f>SUM(F9:J9)</f>
        <v>0</v>
      </c>
      <c r="L9" s="78">
        <f>IF(K9=0,0,K9/(7.5*20))</f>
        <v>0</v>
      </c>
      <c r="M9" s="79">
        <f t="shared" ref="M9:M16" si="0">IF(K9=0,0,K9/(7.5*$M$1))</f>
        <v>0</v>
      </c>
      <c r="N9" s="14"/>
    </row>
    <row r="10" spans="2:19" ht="47.25" customHeight="1">
      <c r="B10" s="141"/>
      <c r="C10" s="143"/>
      <c r="D10" s="154"/>
      <c r="E10" s="80" t="s">
        <v>14</v>
      </c>
      <c r="F10" s="81">
        <v>0</v>
      </c>
      <c r="G10" s="81">
        <v>0</v>
      </c>
      <c r="H10" s="81">
        <v>0</v>
      </c>
      <c r="I10" s="81">
        <v>0</v>
      </c>
      <c r="J10" s="81">
        <v>0</v>
      </c>
      <c r="K10" s="82">
        <f>SUM(F10:J10)</f>
        <v>0</v>
      </c>
      <c r="L10" s="83">
        <f>IF(K10=0,0,K10/(7.5*20))</f>
        <v>0</v>
      </c>
      <c r="M10" s="84">
        <f t="shared" si="0"/>
        <v>0</v>
      </c>
      <c r="N10" s="14"/>
      <c r="O10" s="12">
        <f>M10/$M$5</f>
        <v>0</v>
      </c>
    </row>
    <row r="11" spans="2:19" ht="15" customHeight="1">
      <c r="B11" s="140"/>
      <c r="C11" s="142"/>
      <c r="D11" s="153"/>
      <c r="E11" s="75" t="s">
        <v>13</v>
      </c>
      <c r="F11" s="76"/>
      <c r="G11" s="76"/>
      <c r="H11" s="76"/>
      <c r="I11" s="76"/>
      <c r="J11" s="76"/>
      <c r="K11" s="77">
        <f>SUM(F11:J11)</f>
        <v>0</v>
      </c>
      <c r="L11" s="78">
        <f t="shared" ref="L11:L16" si="1">IF(K11=0,0,K11/(7.5*20))</f>
        <v>0</v>
      </c>
      <c r="M11" s="79">
        <f t="shared" si="0"/>
        <v>0</v>
      </c>
      <c r="N11" s="14"/>
    </row>
    <row r="12" spans="2:19" ht="15" customHeight="1">
      <c r="B12" s="141"/>
      <c r="C12" s="143"/>
      <c r="D12" s="154"/>
      <c r="E12" s="80" t="s">
        <v>14</v>
      </c>
      <c r="F12" s="81"/>
      <c r="G12" s="81"/>
      <c r="H12" s="81"/>
      <c r="I12" s="81"/>
      <c r="J12" s="81"/>
      <c r="K12" s="82">
        <f t="shared" ref="K12:K24" si="2">SUM(F12:J12)</f>
        <v>0</v>
      </c>
      <c r="L12" s="83">
        <f t="shared" si="1"/>
        <v>0</v>
      </c>
      <c r="M12" s="84">
        <f t="shared" si="0"/>
        <v>0</v>
      </c>
      <c r="N12" s="14"/>
      <c r="O12" s="12">
        <f>M12/$M$5</f>
        <v>0</v>
      </c>
    </row>
    <row r="13" spans="2:19">
      <c r="B13" s="140"/>
      <c r="C13" s="142"/>
      <c r="D13" s="153"/>
      <c r="E13" s="75" t="s">
        <v>13</v>
      </c>
      <c r="F13" s="77"/>
      <c r="G13" s="77"/>
      <c r="H13" s="77"/>
      <c r="I13" s="77"/>
      <c r="J13" s="77"/>
      <c r="K13" s="77">
        <f>SUM(F13:J13)</f>
        <v>0</v>
      </c>
      <c r="L13" s="78">
        <f t="shared" si="1"/>
        <v>0</v>
      </c>
      <c r="M13" s="79">
        <f t="shared" si="0"/>
        <v>0</v>
      </c>
      <c r="N13" s="14"/>
    </row>
    <row r="14" spans="2:19">
      <c r="B14" s="151"/>
      <c r="C14" s="152"/>
      <c r="D14" s="172"/>
      <c r="E14" s="85" t="s">
        <v>14</v>
      </c>
      <c r="F14" s="86"/>
      <c r="G14" s="86"/>
      <c r="H14" s="86"/>
      <c r="I14" s="86"/>
      <c r="J14" s="86"/>
      <c r="K14" s="86">
        <f t="shared" ref="K14" si="3">SUM(F14:J14)</f>
        <v>0</v>
      </c>
      <c r="L14" s="87">
        <f t="shared" si="1"/>
        <v>0</v>
      </c>
      <c r="M14" s="88">
        <f t="shared" si="0"/>
        <v>0</v>
      </c>
      <c r="N14" s="14"/>
      <c r="O14" s="12">
        <f>M14/$M$5</f>
        <v>0</v>
      </c>
    </row>
    <row r="15" spans="2:19">
      <c r="B15" s="140"/>
      <c r="C15" s="142"/>
      <c r="D15" s="153"/>
      <c r="E15" s="75" t="s">
        <v>13</v>
      </c>
      <c r="F15" s="77"/>
      <c r="G15" s="77"/>
      <c r="H15" s="77"/>
      <c r="I15" s="77"/>
      <c r="J15" s="77"/>
      <c r="K15" s="77">
        <f>SUM(F15:J15)</f>
        <v>0</v>
      </c>
      <c r="L15" s="78">
        <f t="shared" si="1"/>
        <v>0</v>
      </c>
      <c r="M15" s="79">
        <f t="shared" si="0"/>
        <v>0</v>
      </c>
      <c r="N15" s="14"/>
    </row>
    <row r="16" spans="2:19">
      <c r="B16" s="151"/>
      <c r="C16" s="152"/>
      <c r="D16" s="154"/>
      <c r="E16" s="85" t="s">
        <v>14</v>
      </c>
      <c r="F16" s="86"/>
      <c r="G16" s="86"/>
      <c r="H16" s="86"/>
      <c r="I16" s="86"/>
      <c r="J16" s="86"/>
      <c r="K16" s="86">
        <f t="shared" ref="K16" si="4">SUM(F16:J16)</f>
        <v>0</v>
      </c>
      <c r="L16" s="87">
        <f t="shared" si="1"/>
        <v>0</v>
      </c>
      <c r="M16" s="88">
        <f t="shared" si="0"/>
        <v>0</v>
      </c>
      <c r="N16" s="14"/>
      <c r="O16" s="12">
        <f>M16/$M$5</f>
        <v>0</v>
      </c>
    </row>
    <row r="17" spans="2:21">
      <c r="B17" s="155" t="s">
        <v>17</v>
      </c>
      <c r="C17" s="155"/>
      <c r="D17" s="155"/>
      <c r="E17" s="54" t="s">
        <v>13</v>
      </c>
      <c r="F17" s="50">
        <f>SUMIF($E$9:$E16,"Plan",F$9:F16)</f>
        <v>0</v>
      </c>
      <c r="G17" s="50">
        <f>SUMIF($E$9:$E16,"Plan",G$9:G16)</f>
        <v>0</v>
      </c>
      <c r="H17" s="50">
        <f>SUMIF($E$9:$E16,"Plan",H$9:H16)</f>
        <v>0</v>
      </c>
      <c r="I17" s="50">
        <f>SUMIF($E$9:$E16,"Plan",I$9:I16)</f>
        <v>0</v>
      </c>
      <c r="J17" s="50">
        <f>SUMIF($E$9:$E16,"Plan",J$9:J16)</f>
        <v>0</v>
      </c>
      <c r="K17" s="50">
        <f>SUMIF($E$9:$E16,"Plan",K$9:K16)</f>
        <v>0</v>
      </c>
      <c r="L17" s="50">
        <f>SUMIF($E$9:$E16,"Plan",L$9:L16)</f>
        <v>0</v>
      </c>
      <c r="M17" s="50">
        <f>SUMIF($E$9:$E16,"Plan",M$9:M16)</f>
        <v>0</v>
      </c>
      <c r="N17" s="15"/>
      <c r="P17" s="43"/>
    </row>
    <row r="18" spans="2:21">
      <c r="B18" s="155"/>
      <c r="C18" s="155"/>
      <c r="D18" s="155"/>
      <c r="E18" s="54" t="s">
        <v>14</v>
      </c>
      <c r="F18" s="50">
        <f>SUMIF($E$9:$E16,"Actual",F$9:F16)</f>
        <v>0</v>
      </c>
      <c r="G18" s="50">
        <f>SUMIF($E$9:$E16,"Actual",G$9:G16)</f>
        <v>0</v>
      </c>
      <c r="H18" s="50">
        <f>SUMIF($E$9:$E16,"Actual",H$9:H16)</f>
        <v>0</v>
      </c>
      <c r="I18" s="50">
        <f>SUMIF($E$9:$E16,"Actual",I$9:I16)</f>
        <v>0</v>
      </c>
      <c r="J18" s="50">
        <f>SUMIF($E$9:$E16,"Actual",J$9:J16)</f>
        <v>0</v>
      </c>
      <c r="K18" s="50">
        <f>SUMIF($E$9:$E16,"Actual",K$9:K16)</f>
        <v>0</v>
      </c>
      <c r="L18" s="50">
        <f>SUMIF($E$9:$E16,"Actual",L$9:L16)</f>
        <v>0</v>
      </c>
      <c r="M18" s="50">
        <f>SUMIF($E$9:$E16,"Actual",M$9:M16)</f>
        <v>0</v>
      </c>
      <c r="N18" s="15"/>
      <c r="O18" s="12">
        <f>M18/$M$5</f>
        <v>0</v>
      </c>
      <c r="P18" s="43"/>
      <c r="Q18" s="44">
        <f>((F18/$K$7)*$L$7)/(($L$7/$L$5)*F5)</f>
        <v>0</v>
      </c>
      <c r="R18" s="44">
        <f t="shared" ref="R18:U18" si="5">((G18/$K$7)*$L$7)/(($L$7/$L$5)*G5)</f>
        <v>0</v>
      </c>
      <c r="S18" s="44">
        <f t="shared" si="5"/>
        <v>0</v>
      </c>
      <c r="T18" s="44">
        <f t="shared" si="5"/>
        <v>0</v>
      </c>
      <c r="U18" s="44">
        <f t="shared" si="5"/>
        <v>0</v>
      </c>
    </row>
    <row r="19" spans="2:21" ht="17.5" customHeight="1">
      <c r="B19" s="140" t="s">
        <v>110</v>
      </c>
      <c r="C19" s="142" t="s">
        <v>73</v>
      </c>
      <c r="D19" s="153" t="s">
        <v>131</v>
      </c>
      <c r="E19" s="89" t="s">
        <v>13</v>
      </c>
      <c r="F19" s="90">
        <v>0</v>
      </c>
      <c r="G19" s="90">
        <v>0</v>
      </c>
      <c r="H19" s="90">
        <v>0</v>
      </c>
      <c r="I19" s="90">
        <v>0</v>
      </c>
      <c r="J19" s="90">
        <v>0</v>
      </c>
      <c r="K19" s="91">
        <f>SUM(F19:J19)</f>
        <v>0</v>
      </c>
      <c r="L19" s="92">
        <f>IF(K19=0,0,K19/(7.5*20))</f>
        <v>0</v>
      </c>
      <c r="M19" s="92">
        <f>IF(K19=0,0,K19/(7.5*$M$1))</f>
        <v>0</v>
      </c>
      <c r="N19" s="14"/>
    </row>
    <row r="20" spans="2:21" ht="17.5" customHeight="1">
      <c r="B20" s="141"/>
      <c r="C20" s="143"/>
      <c r="D20" s="154"/>
      <c r="E20" s="93" t="s">
        <v>14</v>
      </c>
      <c r="F20" s="94">
        <v>0</v>
      </c>
      <c r="G20" s="94">
        <v>0</v>
      </c>
      <c r="H20" s="94">
        <v>0</v>
      </c>
      <c r="I20" s="94">
        <v>0</v>
      </c>
      <c r="J20" s="94">
        <v>0</v>
      </c>
      <c r="K20" s="95">
        <f t="shared" si="2"/>
        <v>0</v>
      </c>
      <c r="L20" s="96">
        <f t="shared" ref="L20:L24" si="6">IF(K20=0,0,K20/(7.5*20))</f>
        <v>0</v>
      </c>
      <c r="M20" s="96">
        <f t="shared" ref="M20:M24" si="7">IF(K20=0,0,K20/(7.5*$M$1))</f>
        <v>0</v>
      </c>
      <c r="N20" s="14"/>
      <c r="O20" s="12">
        <f>M20/$M$5</f>
        <v>0</v>
      </c>
    </row>
    <row r="21" spans="2:21" ht="17.5" customHeight="1">
      <c r="B21" s="140" t="s">
        <v>111</v>
      </c>
      <c r="C21" s="142" t="s">
        <v>98</v>
      </c>
      <c r="D21" s="144" t="s">
        <v>132</v>
      </c>
      <c r="E21" s="89" t="s">
        <v>13</v>
      </c>
      <c r="F21" s="90">
        <v>0</v>
      </c>
      <c r="G21" s="90">
        <v>0</v>
      </c>
      <c r="H21" s="90">
        <v>0</v>
      </c>
      <c r="I21" s="90">
        <v>0</v>
      </c>
      <c r="J21" s="90">
        <v>0</v>
      </c>
      <c r="K21" s="91">
        <f>SUM(F21:J21)</f>
        <v>0</v>
      </c>
      <c r="L21" s="92">
        <f t="shared" si="6"/>
        <v>0</v>
      </c>
      <c r="M21" s="92">
        <f t="shared" si="7"/>
        <v>0</v>
      </c>
      <c r="N21" s="14"/>
    </row>
    <row r="22" spans="2:21" ht="17.5" customHeight="1">
      <c r="B22" s="141"/>
      <c r="C22" s="143"/>
      <c r="D22" s="145"/>
      <c r="E22" s="97" t="s">
        <v>14</v>
      </c>
      <c r="F22" s="98">
        <v>0</v>
      </c>
      <c r="G22" s="98">
        <v>0</v>
      </c>
      <c r="H22" s="98">
        <v>0</v>
      </c>
      <c r="I22" s="98">
        <v>0</v>
      </c>
      <c r="J22" s="98">
        <v>0</v>
      </c>
      <c r="K22" s="99">
        <f t="shared" si="2"/>
        <v>0</v>
      </c>
      <c r="L22" s="100">
        <f>IF(K22=0,0,K22/(7.5*20))</f>
        <v>0</v>
      </c>
      <c r="M22" s="100">
        <f>IF(K22=0,0,K22/(7.5*$M$1))</f>
        <v>0</v>
      </c>
      <c r="N22" s="14"/>
      <c r="O22" s="12">
        <f>M22/$M$5</f>
        <v>0</v>
      </c>
    </row>
    <row r="23" spans="2:21" ht="23.25" customHeight="1">
      <c r="B23" s="146"/>
      <c r="C23" s="148"/>
      <c r="D23" s="146"/>
      <c r="E23" s="101" t="s">
        <v>13</v>
      </c>
      <c r="F23" s="102">
        <v>0</v>
      </c>
      <c r="G23" s="102">
        <v>0</v>
      </c>
      <c r="H23" s="102">
        <v>0</v>
      </c>
      <c r="I23" s="102">
        <v>0</v>
      </c>
      <c r="J23" s="102">
        <v>0</v>
      </c>
      <c r="K23" s="103">
        <f>SUM(F23:J23)</f>
        <v>0</v>
      </c>
      <c r="L23" s="104">
        <f t="shared" si="6"/>
        <v>0</v>
      </c>
      <c r="M23" s="104">
        <f t="shared" si="7"/>
        <v>0</v>
      </c>
      <c r="N23" s="14"/>
    </row>
    <row r="24" spans="2:21" ht="23.25" customHeight="1">
      <c r="B24" s="147"/>
      <c r="C24" s="149"/>
      <c r="D24" s="150"/>
      <c r="E24" s="93" t="s">
        <v>14</v>
      </c>
      <c r="F24" s="94">
        <v>0</v>
      </c>
      <c r="G24" s="94">
        <v>0</v>
      </c>
      <c r="H24" s="94">
        <v>0</v>
      </c>
      <c r="I24" s="94">
        <v>0</v>
      </c>
      <c r="J24" s="94">
        <v>0</v>
      </c>
      <c r="K24" s="95">
        <f t="shared" si="2"/>
        <v>0</v>
      </c>
      <c r="L24" s="96">
        <f t="shared" si="6"/>
        <v>0</v>
      </c>
      <c r="M24" s="96">
        <f t="shared" si="7"/>
        <v>0</v>
      </c>
      <c r="N24" s="14"/>
      <c r="O24" s="12">
        <f>M24/$M$5</f>
        <v>0</v>
      </c>
    </row>
    <row r="25" spans="2:21">
      <c r="B25" s="137" t="s">
        <v>18</v>
      </c>
      <c r="C25" s="137"/>
      <c r="D25" s="137"/>
      <c r="E25" s="55" t="s">
        <v>13</v>
      </c>
      <c r="F25" s="51">
        <f>SUMIF($E$17:$E24,"Plan",F$17:F24)</f>
        <v>0</v>
      </c>
      <c r="G25" s="51">
        <f>SUMIF($E$17:$E24,"Plan",G$17:G24)</f>
        <v>0</v>
      </c>
      <c r="H25" s="51">
        <f>SUMIF($E$17:$E24,"Plan",H$17:H24)</f>
        <v>0</v>
      </c>
      <c r="I25" s="51">
        <f>SUMIF($E$17:$E24,"Plan",I$17:I24)</f>
        <v>0</v>
      </c>
      <c r="J25" s="51">
        <f>SUMIF($E$17:$E24,"Plan",J$17:J24)</f>
        <v>0</v>
      </c>
      <c r="K25" s="51">
        <f>SUMIF($E$17:$E24,"Plan",K$17:K24)</f>
        <v>0</v>
      </c>
      <c r="L25" s="51">
        <f>SUMIF($E$17:$E24,"Plan",L$17:L24)</f>
        <v>0</v>
      </c>
      <c r="M25" s="51">
        <f>SUMIF($E$17:$E24,"Plan",M$17:M24)</f>
        <v>0</v>
      </c>
      <c r="N25" s="15"/>
    </row>
    <row r="26" spans="2:21">
      <c r="B26" s="137"/>
      <c r="C26" s="137"/>
      <c r="D26" s="137"/>
      <c r="E26" s="55" t="s">
        <v>14</v>
      </c>
      <c r="F26" s="51">
        <f>SUMIF($E$17:$E24,"Actual",F$17:F24)</f>
        <v>0</v>
      </c>
      <c r="G26" s="51">
        <f>SUMIF($E$17:$E24,"Actual",G$17:G24)</f>
        <v>0</v>
      </c>
      <c r="H26" s="51">
        <f>SUMIF($E$17:$E24,"Actual",H$17:H24)</f>
        <v>0</v>
      </c>
      <c r="I26" s="51">
        <f>SUMIF($E$17:$E24,"Actual",I$17:I24)</f>
        <v>0</v>
      </c>
      <c r="J26" s="51">
        <f>SUMIF($E$17:$E24,"Actual",J$17:J24)</f>
        <v>0</v>
      </c>
      <c r="K26" s="51">
        <f>SUMIF($E$17:$E24,"Actual",K$17:K24)</f>
        <v>0</v>
      </c>
      <c r="L26" s="51">
        <f>SUMIF($E$17:$E24,"Actual",L$17:L24)</f>
        <v>0</v>
      </c>
      <c r="M26" s="51">
        <f>SUMIF($E$17:$E24,"Actual",M$17:M24)</f>
        <v>0</v>
      </c>
      <c r="N26" s="16"/>
      <c r="O26" s="12">
        <f t="shared" ref="O26:O32" si="8">M26/$M$5</f>
        <v>0</v>
      </c>
    </row>
    <row r="27" spans="2:21" ht="29">
      <c r="B27" s="105" t="s">
        <v>65</v>
      </c>
      <c r="C27" s="106" t="s">
        <v>58</v>
      </c>
      <c r="D27" s="106" t="s">
        <v>133</v>
      </c>
      <c r="E27" s="107" t="s">
        <v>14</v>
      </c>
      <c r="F27" s="108">
        <v>0</v>
      </c>
      <c r="G27" s="108">
        <v>0</v>
      </c>
      <c r="H27" s="108">
        <v>0</v>
      </c>
      <c r="I27" s="108">
        <v>0</v>
      </c>
      <c r="J27" s="108">
        <v>0</v>
      </c>
      <c r="K27" s="108">
        <f>SUM(F27:J27)</f>
        <v>0</v>
      </c>
      <c r="L27" s="109">
        <f>IF(K27=0,0,K27/(7.5*20))</f>
        <v>0</v>
      </c>
      <c r="M27" s="109">
        <f t="shared" ref="M27:M31" si="9">IF(K27=0,0,K27/(7.5*$M$1))</f>
        <v>0</v>
      </c>
      <c r="N27" s="14"/>
      <c r="O27" s="12">
        <f t="shared" si="8"/>
        <v>0</v>
      </c>
    </row>
    <row r="28" spans="2:21" ht="30.65" customHeight="1">
      <c r="B28" s="105" t="s">
        <v>52</v>
      </c>
      <c r="C28" s="106" t="s">
        <v>53</v>
      </c>
      <c r="D28" s="106" t="s">
        <v>134</v>
      </c>
      <c r="E28" s="107" t="s">
        <v>14</v>
      </c>
      <c r="F28" s="108">
        <v>0</v>
      </c>
      <c r="G28" s="108">
        <v>0</v>
      </c>
      <c r="H28" s="108">
        <v>0</v>
      </c>
      <c r="I28" s="108">
        <v>0</v>
      </c>
      <c r="J28" s="108">
        <v>0</v>
      </c>
      <c r="K28" s="108">
        <f t="shared" ref="K28:K31" si="10">SUM(F28:J28)</f>
        <v>0</v>
      </c>
      <c r="L28" s="109">
        <f t="shared" ref="L28:L31" si="11">IF(K28=0,0,K28/(7.5*20))</f>
        <v>0</v>
      </c>
      <c r="M28" s="109">
        <f t="shared" si="9"/>
        <v>0</v>
      </c>
      <c r="N28" s="14"/>
      <c r="O28" s="12">
        <f t="shared" si="8"/>
        <v>0</v>
      </c>
    </row>
    <row r="29" spans="2:21">
      <c r="B29" s="42" t="s">
        <v>65</v>
      </c>
      <c r="C29" s="106" t="s">
        <v>135</v>
      </c>
      <c r="D29" s="106" t="s">
        <v>136</v>
      </c>
      <c r="E29" s="107" t="s">
        <v>14</v>
      </c>
      <c r="F29" s="98">
        <v>0</v>
      </c>
      <c r="G29" s="98">
        <v>0</v>
      </c>
      <c r="H29" s="98">
        <v>0</v>
      </c>
      <c r="I29" s="98">
        <v>0</v>
      </c>
      <c r="J29" s="98">
        <v>0</v>
      </c>
      <c r="K29" s="108">
        <f t="shared" si="10"/>
        <v>0</v>
      </c>
      <c r="L29" s="109">
        <f t="shared" si="11"/>
        <v>0</v>
      </c>
      <c r="M29" s="109">
        <f t="shared" si="9"/>
        <v>0</v>
      </c>
      <c r="N29" s="14"/>
      <c r="O29" s="12">
        <f t="shared" si="8"/>
        <v>0</v>
      </c>
    </row>
    <row r="30" spans="2:21">
      <c r="B30" s="105"/>
      <c r="C30" s="106"/>
      <c r="D30" s="106"/>
      <c r="E30" s="107" t="s">
        <v>14</v>
      </c>
      <c r="F30" s="108">
        <v>0</v>
      </c>
      <c r="G30" s="108">
        <v>0</v>
      </c>
      <c r="H30" s="108">
        <v>0</v>
      </c>
      <c r="I30" s="108">
        <v>0</v>
      </c>
      <c r="J30" s="108">
        <v>0</v>
      </c>
      <c r="K30" s="108">
        <f t="shared" si="10"/>
        <v>0</v>
      </c>
      <c r="L30" s="109">
        <f t="shared" si="11"/>
        <v>0</v>
      </c>
      <c r="M30" s="109">
        <f t="shared" si="9"/>
        <v>0</v>
      </c>
      <c r="N30" s="14"/>
      <c r="O30" s="12">
        <f t="shared" si="8"/>
        <v>0</v>
      </c>
    </row>
    <row r="31" spans="2:21">
      <c r="B31" s="105"/>
      <c r="C31" s="106"/>
      <c r="D31" s="106"/>
      <c r="E31" s="107" t="s">
        <v>14</v>
      </c>
      <c r="F31" s="108">
        <v>0</v>
      </c>
      <c r="G31" s="108">
        <v>0</v>
      </c>
      <c r="H31" s="108">
        <v>0</v>
      </c>
      <c r="I31" s="108">
        <v>0</v>
      </c>
      <c r="J31" s="108">
        <v>0</v>
      </c>
      <c r="K31" s="108">
        <f t="shared" si="10"/>
        <v>0</v>
      </c>
      <c r="L31" s="109">
        <f t="shared" si="11"/>
        <v>0</v>
      </c>
      <c r="M31" s="109">
        <f t="shared" si="9"/>
        <v>0</v>
      </c>
      <c r="N31" s="14"/>
      <c r="O31" s="12">
        <f t="shared" si="8"/>
        <v>0</v>
      </c>
    </row>
    <row r="32" spans="2:21">
      <c r="B32" s="138" t="s">
        <v>19</v>
      </c>
      <c r="C32" s="138"/>
      <c r="D32" s="56"/>
      <c r="E32" s="52"/>
      <c r="F32" s="17">
        <f t="shared" ref="F32:M32" si="12">SUM(F26:F31)</f>
        <v>0</v>
      </c>
      <c r="G32" s="17">
        <f t="shared" si="12"/>
        <v>0</v>
      </c>
      <c r="H32" s="17">
        <f t="shared" si="12"/>
        <v>0</v>
      </c>
      <c r="I32" s="17">
        <f t="shared" si="12"/>
        <v>0</v>
      </c>
      <c r="J32" s="17">
        <f t="shared" si="12"/>
        <v>0</v>
      </c>
      <c r="K32" s="17">
        <f t="shared" si="12"/>
        <v>0</v>
      </c>
      <c r="L32" s="17">
        <f>SUM(L26:L31)</f>
        <v>0</v>
      </c>
      <c r="M32" s="17">
        <f t="shared" si="12"/>
        <v>0</v>
      </c>
      <c r="N32" s="18"/>
      <c r="O32" s="12">
        <f t="shared" si="8"/>
        <v>0</v>
      </c>
    </row>
    <row r="33" spans="2:14">
      <c r="B33" s="139" t="s">
        <v>20</v>
      </c>
      <c r="C33" s="139"/>
      <c r="D33" s="139"/>
      <c r="E33" s="53"/>
      <c r="F33" s="19">
        <f t="shared" ref="F33:M33" si="13">F7-F32</f>
        <v>75</v>
      </c>
      <c r="G33" s="19">
        <f t="shared" si="13"/>
        <v>187.5</v>
      </c>
      <c r="H33" s="19">
        <f t="shared" si="13"/>
        <v>187.5</v>
      </c>
      <c r="I33" s="19">
        <f t="shared" si="13"/>
        <v>150</v>
      </c>
      <c r="J33" s="19">
        <f t="shared" si="13"/>
        <v>187.5</v>
      </c>
      <c r="K33" s="19">
        <f t="shared" si="13"/>
        <v>787.5</v>
      </c>
      <c r="L33" s="19">
        <f t="shared" si="13"/>
        <v>5.25</v>
      </c>
      <c r="M33" s="19">
        <f t="shared" si="13"/>
        <v>5</v>
      </c>
      <c r="N33" s="18"/>
    </row>
    <row r="34" spans="2:14">
      <c r="F34" s="20"/>
      <c r="G34" s="20"/>
      <c r="H34" s="20"/>
      <c r="I34" s="20"/>
      <c r="J34" s="20"/>
      <c r="K34" s="20"/>
      <c r="L34" s="20"/>
      <c r="M34" s="20"/>
      <c r="N34" s="21"/>
    </row>
    <row r="37" spans="2:14">
      <c r="E37" s="22"/>
    </row>
    <row r="38" spans="2:14">
      <c r="E38" s="22"/>
    </row>
    <row r="39" spans="2:14">
      <c r="E39" s="22"/>
    </row>
    <row r="40" spans="2:14">
      <c r="E40" s="22"/>
    </row>
    <row r="41" spans="2:14">
      <c r="E41" s="22"/>
    </row>
    <row r="42" spans="2:14">
      <c r="E42" s="22"/>
    </row>
    <row r="48" spans="2:14">
      <c r="F48" t="s" s="0">
        <v>13</v>
      </c>
      <c r="G48" t="s" s="0">
        <v>14</v>
      </c>
    </row>
    <row r="49" spans="5:7">
      <c r="E49" t="s" s="0">
        <v>15</v>
      </c>
      <c r="F49" s="14">
        <f>M17</f>
        <v>0</v>
      </c>
      <c r="G49" s="14">
        <f>M18</f>
        <v>0</v>
      </c>
    </row>
    <row r="50" spans="5:7">
      <c r="E50" t="s" s="0">
        <v>16</v>
      </c>
      <c r="F50" s="14">
        <f>SUM(M19,M21,M23)</f>
        <v>0</v>
      </c>
      <c r="G50" s="14">
        <f>SUM(M20,M22,M24)</f>
        <v>0</v>
      </c>
    </row>
  </sheetData>
  <mergeCells count="29">
    <mergeCell ref="J1:L1"/>
    <mergeCell ref="B2:M2"/>
    <mergeCell ref="B3:E6"/>
    <mergeCell ref="B7:D7"/>
    <mergeCell ref="B9:B10"/>
    <mergeCell ref="C9:C10"/>
    <mergeCell ref="D9:D10"/>
    <mergeCell ref="B11:B12"/>
    <mergeCell ref="C11:C12"/>
    <mergeCell ref="D11:D12"/>
    <mergeCell ref="B13:B14"/>
    <mergeCell ref="C13:C14"/>
    <mergeCell ref="D13:D14"/>
    <mergeCell ref="B15:B16"/>
    <mergeCell ref="C15:C16"/>
    <mergeCell ref="D15:D16"/>
    <mergeCell ref="B17:D18"/>
    <mergeCell ref="B19:B20"/>
    <mergeCell ref="C19:C20"/>
    <mergeCell ref="D19:D20"/>
    <mergeCell ref="B25:D26"/>
    <mergeCell ref="B32:C32"/>
    <mergeCell ref="B33:D33"/>
    <mergeCell ref="B21:B22"/>
    <mergeCell ref="C21:C22"/>
    <mergeCell ref="D21:D22"/>
    <mergeCell ref="B23:B24"/>
    <mergeCell ref="C23:C24"/>
    <mergeCell ref="D23:D24"/>
  </mergeCells>
  <phoneticPr fontId="42" type="noConversion"/>
  <pageMargins left="0.11811023622047245" right="0.11811023622047245" top="0.11811023622047245" bottom="0.11811023622047245" header="7.874015748031496E-2" footer="7.874015748031496E-2"/>
  <pageSetup paperSize="9" scale="67"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77"/>
  <sheetViews>
    <sheetView view="pageBreakPreview" zoomScaleNormal="100" zoomScaleSheetLayoutView="100" workbookViewId="0"/>
  </sheetViews>
  <sheetFormatPr defaultColWidth="9.1796875" defaultRowHeight="14.5"/>
  <cols>
    <col min="1" max="1" customWidth="true" width="1.54296875"/>
    <col min="2" max="2" customWidth="true" width="22.453125"/>
    <col min="3" max="3" customWidth="true" width="23.81640625"/>
    <col min="4" max="4" customWidth="true" width="55.0"/>
    <col min="5" max="5" customWidth="true" width="7.453125"/>
    <col min="6" max="9" bestFit="true" customWidth="true" width="10.81640625"/>
    <col min="10" max="10" customWidth="true" width="11.0"/>
    <col min="11" max="11" bestFit="true" customWidth="true" width="10.81640625"/>
    <col min="12" max="12" customWidth="true" width="10.81640625"/>
    <col min="13" max="13" bestFit="true" customWidth="true" width="10.81640625"/>
    <col min="14" max="14" customWidth="true" width="1.453125"/>
  </cols>
  <sheetData>
    <row r="1" spans="2:19" ht="15" customHeight="1">
      <c r="B1" s="45"/>
      <c r="C1" s="45"/>
      <c r="D1" s="45"/>
      <c r="E1" s="45"/>
      <c r="F1" s="45"/>
      <c r="G1" s="45"/>
      <c r="H1" s="45"/>
      <c r="I1" s="45"/>
      <c r="J1" s="157" t="s">
        <v>0</v>
      </c>
      <c r="K1" s="157"/>
      <c r="L1" s="157"/>
      <c r="M1" s="129">
        <f>L5</f>
        <v>21</v>
      </c>
    </row>
    <row r="2" spans="2:19" ht="36" customHeight="1">
      <c r="B2" s="158" t="s">
        <v>42</v>
      </c>
      <c r="C2" s="159"/>
      <c r="D2" s="159"/>
      <c r="E2" s="159"/>
      <c r="F2" s="159"/>
      <c r="G2" s="159"/>
      <c r="H2" s="159"/>
      <c r="I2" s="159"/>
      <c r="J2" s="159"/>
      <c r="K2" s="159"/>
      <c r="L2" s="159"/>
      <c r="M2" s="160"/>
      <c r="N2" s="9"/>
    </row>
    <row r="3" spans="2:19" ht="26.25" customHeight="1">
      <c r="B3" s="161" t="str">
        <f ca="1">MID(CELL("filename",A1),FIND("]",CELL("filename",A1))+1,255)</f>
        <v>MODOS</v>
      </c>
      <c r="C3" s="162"/>
      <c r="D3" s="162"/>
      <c r="E3" s="163"/>
      <c r="F3" s="46" t="s">
        <v>1</v>
      </c>
      <c r="G3" s="46" t="s">
        <v>2</v>
      </c>
      <c r="H3" s="46" t="s">
        <v>3</v>
      </c>
      <c r="I3" s="46" t="s">
        <v>4</v>
      </c>
      <c r="J3" s="46" t="s">
        <v>5</v>
      </c>
      <c r="K3" s="57" t="s">
        <v>6</v>
      </c>
      <c r="L3" s="58"/>
      <c r="M3" s="59"/>
      <c r="N3" s="10"/>
    </row>
    <row r="4" spans="2:19" ht="39">
      <c r="B4" s="164"/>
      <c r="C4" s="165"/>
      <c r="D4" s="165"/>
      <c r="E4" s="166"/>
      <c r="F4" s="47" t="s">
        <v>51</v>
      </c>
      <c r="G4" s="47" t="s">
        <v>51</v>
      </c>
      <c r="H4" s="47" t="s">
        <v>51</v>
      </c>
      <c r="I4" s="47" t="s">
        <v>51</v>
      </c>
      <c r="J4" s="47" t="s">
        <v>51</v>
      </c>
      <c r="K4" s="60"/>
      <c r="L4" s="61" t="s">
        <v>7</v>
      </c>
      <c r="M4" s="62" t="s">
        <v>8</v>
      </c>
      <c r="N4" s="11"/>
      <c r="S4" s="12"/>
    </row>
    <row r="5" spans="2:19" ht="20.149999999999999" customHeight="1">
      <c r="B5" s="164"/>
      <c r="C5" s="165"/>
      <c r="D5" s="165"/>
      <c r="E5" s="166"/>
      <c r="F5" s="48">
        <v>2</v>
      </c>
      <c r="G5" s="48">
        <v>5</v>
      </c>
      <c r="H5" s="48">
        <v>5</v>
      </c>
      <c r="I5" s="48">
        <v>4</v>
      </c>
      <c r="J5" s="48">
        <v>5</v>
      </c>
      <c r="K5" s="60"/>
      <c r="L5" s="63">
        <f>SUM(F5:J5)</f>
        <v>21</v>
      </c>
      <c r="M5" s="64">
        <v>10</v>
      </c>
      <c r="N5" s="11"/>
      <c r="O5" t="s" s="0">
        <v>22</v>
      </c>
      <c r="S5" s="12"/>
    </row>
    <row r="6" spans="2:19" ht="20.149999999999999" customHeight="1">
      <c r="B6" s="167"/>
      <c r="C6" s="168"/>
      <c r="D6" s="168"/>
      <c r="E6" s="169"/>
      <c r="F6" s="49" t="s">
        <v>168</v>
      </c>
      <c r="G6" s="49" t="s">
        <v>169</v>
      </c>
      <c r="H6" s="49" t="s">
        <v>170</v>
      </c>
      <c r="I6" s="49" t="s">
        <v>171</v>
      </c>
      <c r="J6" s="49" t="s">
        <v>172</v>
      </c>
      <c r="K6" s="65" t="s">
        <v>6</v>
      </c>
      <c r="L6" s="66" t="s">
        <v>9</v>
      </c>
      <c r="M6" s="66" t="s">
        <v>25</v>
      </c>
      <c r="N6" s="10"/>
      <c r="O6" t="s" s="0">
        <v>23</v>
      </c>
    </row>
    <row r="7" spans="2:19" ht="20.149999999999999" customHeight="1">
      <c r="B7" s="170" t="s">
        <v>125</v>
      </c>
      <c r="C7" s="171"/>
      <c r="D7" s="171"/>
      <c r="E7" s="67"/>
      <c r="F7" s="68">
        <f>7.5*F5*$M$5</f>
        <v>150</v>
      </c>
      <c r="G7" s="68">
        <f>7.5*G5*$M$5</f>
        <v>375</v>
      </c>
      <c r="H7" s="68">
        <f>7.5*H5*$M$5</f>
        <v>375</v>
      </c>
      <c r="I7" s="68">
        <f>7.5*I5*$M$5</f>
        <v>300</v>
      </c>
      <c r="J7" s="68">
        <f>7.5*J5*$M$5</f>
        <v>375</v>
      </c>
      <c r="K7" s="68">
        <f>SUM(F7:J7)</f>
        <v>1575</v>
      </c>
      <c r="L7" s="68">
        <f>(K7/(20*7.5*M5))*M5</f>
        <v>10.5</v>
      </c>
      <c r="M7" s="69">
        <f>(K7/(M1*7.5*M5))*M5</f>
        <v>10</v>
      </c>
      <c r="N7" s="13"/>
      <c r="O7" t="s" s="0">
        <v>24</v>
      </c>
    </row>
    <row r="8" spans="2:19">
      <c r="B8" s="70" t="s">
        <v>10</v>
      </c>
      <c r="C8" s="71" t="s">
        <v>11</v>
      </c>
      <c r="D8" s="71" t="s">
        <v>12</v>
      </c>
      <c r="E8" s="71" t="s">
        <v>21</v>
      </c>
      <c r="F8" s="72"/>
      <c r="G8" s="72"/>
      <c r="H8" s="72"/>
      <c r="I8" s="72"/>
      <c r="J8" s="73"/>
      <c r="K8" s="72"/>
      <c r="L8" s="72"/>
      <c r="M8" s="74"/>
      <c r="N8" s="14"/>
    </row>
    <row r="9" spans="2:19" ht="30.75" customHeight="1">
      <c r="B9" s="176" t="s">
        <v>105</v>
      </c>
      <c r="C9" s="142" t="s">
        <v>69</v>
      </c>
      <c r="D9" s="174" t="s">
        <v>156</v>
      </c>
      <c r="E9" s="75" t="s">
        <v>13</v>
      </c>
      <c r="F9" s="76">
        <v>1</v>
      </c>
      <c r="G9" s="76">
        <v>2</v>
      </c>
      <c r="H9" s="76">
        <v>2</v>
      </c>
      <c r="I9" s="76">
        <v>2</v>
      </c>
      <c r="J9" s="76">
        <v>2</v>
      </c>
      <c r="K9" s="77">
        <f>SUM(F9:J9)</f>
        <v>9</v>
      </c>
      <c r="L9" s="78">
        <f>IF(K9=0,0,K9/(7.5*20))</f>
        <v>0.06</v>
      </c>
      <c r="M9" s="79">
        <f t="shared" ref="M9:M20" si="0">IF(K9=0,0,K9/(7.5*$M$1))</f>
        <v>5.7142857142857141E-2</v>
      </c>
      <c r="N9" s="14"/>
    </row>
    <row r="10" spans="2:19" ht="30.75" customHeight="1">
      <c r="B10" s="141"/>
      <c r="C10" s="143"/>
      <c r="D10" s="154"/>
      <c r="E10" s="80" t="s">
        <v>14</v>
      </c>
      <c r="F10" s="81">
        <v>1</v>
      </c>
      <c r="G10" s="81">
        <v>2</v>
      </c>
      <c r="H10" s="81">
        <v>2</v>
      </c>
      <c r="I10" s="81">
        <v>2</v>
      </c>
      <c r="J10" s="81">
        <v>2</v>
      </c>
      <c r="K10" s="82">
        <f>SUM(F10:J10)</f>
        <v>9</v>
      </c>
      <c r="L10" s="83">
        <f>IF(K10=0,0,K10/(7.5*20))</f>
        <v>0.06</v>
      </c>
      <c r="M10" s="84">
        <f t="shared" si="0"/>
        <v>5.7142857142857141E-2</v>
      </c>
      <c r="N10" s="14"/>
      <c r="O10" s="12">
        <f>M10/$M$5</f>
        <v>5.7142857142857143E-3</v>
      </c>
    </row>
    <row r="11" spans="2:19" ht="18" customHeight="1">
      <c r="B11" s="140"/>
      <c r="C11" s="142"/>
      <c r="D11" s="173" t="s">
        <v>173</v>
      </c>
      <c r="E11" s="75" t="s">
        <v>13</v>
      </c>
      <c r="F11" s="76">
        <v>3</v>
      </c>
      <c r="G11" s="76">
        <v>2</v>
      </c>
      <c r="H11" s="76">
        <v>2</v>
      </c>
      <c r="I11" s="76">
        <v>2</v>
      </c>
      <c r="J11" s="76">
        <v>2</v>
      </c>
      <c r="K11" s="77">
        <f t="shared" ref="K11:K12" si="1">SUM(F11:J11)</f>
        <v>11</v>
      </c>
      <c r="L11" s="78">
        <f t="shared" ref="L11:L12" si="2">IF(K11=0,0,K11/(7.5*20))</f>
        <v>7.3333333333333334E-2</v>
      </c>
      <c r="M11" s="79">
        <f t="shared" si="0"/>
        <v>6.9841269841269843E-2</v>
      </c>
      <c r="N11" s="14"/>
    </row>
    <row r="12" spans="2:19" ht="18" customHeight="1">
      <c r="B12" s="141"/>
      <c r="C12" s="143"/>
      <c r="D12" s="154"/>
      <c r="E12" s="80" t="s">
        <v>14</v>
      </c>
      <c r="F12" s="81">
        <v>3</v>
      </c>
      <c r="G12" s="81">
        <v>2</v>
      </c>
      <c r="H12" s="81">
        <v>2</v>
      </c>
      <c r="I12" s="81">
        <v>2</v>
      </c>
      <c r="J12" s="81">
        <v>2</v>
      </c>
      <c r="K12" s="82">
        <f t="shared" si="1"/>
        <v>11</v>
      </c>
      <c r="L12" s="83">
        <f t="shared" si="2"/>
        <v>7.3333333333333334E-2</v>
      </c>
      <c r="M12" s="84">
        <f t="shared" si="0"/>
        <v>6.9841269841269843E-2</v>
      </c>
      <c r="N12" s="14"/>
      <c r="O12" s="12">
        <f>M12/$M$5</f>
        <v>6.9841269841269841E-3</v>
      </c>
    </row>
    <row r="13" spans="2:19" ht="42" customHeight="1">
      <c r="B13" s="140"/>
      <c r="C13" s="142"/>
      <c r="D13" s="174" t="s">
        <v>174</v>
      </c>
      <c r="E13" s="75" t="s">
        <v>13</v>
      </c>
      <c r="F13" s="76">
        <v>0</v>
      </c>
      <c r="G13" s="76">
        <v>2</v>
      </c>
      <c r="H13" s="76">
        <v>2</v>
      </c>
      <c r="I13" s="76">
        <v>2</v>
      </c>
      <c r="J13" s="76">
        <v>2</v>
      </c>
      <c r="K13" s="77">
        <f t="shared" ref="K13:K14" si="3">SUM(F13:J13)</f>
        <v>8</v>
      </c>
      <c r="L13" s="78">
        <f t="shared" ref="L13:L14" si="4">IF(K13=0,0,K13/(7.5*20))</f>
        <v>5.3333333333333337E-2</v>
      </c>
      <c r="M13" s="79">
        <f t="shared" ref="M13:M14" si="5">IF(K13=0,0,K13/(7.5*$M$1))</f>
        <v>5.0793650793650794E-2</v>
      </c>
      <c r="N13" s="14"/>
    </row>
    <row r="14" spans="2:19" ht="42" customHeight="1">
      <c r="B14" s="141"/>
      <c r="C14" s="143"/>
      <c r="D14" s="154"/>
      <c r="E14" s="80" t="s">
        <v>14</v>
      </c>
      <c r="F14" s="81">
        <v>0</v>
      </c>
      <c r="G14" s="81">
        <v>2</v>
      </c>
      <c r="H14" s="81">
        <v>2</v>
      </c>
      <c r="I14" s="81">
        <v>2</v>
      </c>
      <c r="J14" s="81">
        <v>2</v>
      </c>
      <c r="K14" s="82">
        <f t="shared" si="3"/>
        <v>8</v>
      </c>
      <c r="L14" s="83">
        <f t="shared" si="4"/>
        <v>5.3333333333333337E-2</v>
      </c>
      <c r="M14" s="84">
        <f t="shared" si="5"/>
        <v>5.0793650793650794E-2</v>
      </c>
      <c r="N14" s="14"/>
      <c r="O14" s="12">
        <f>M14/$M$5</f>
        <v>5.0793650793650794E-3</v>
      </c>
    </row>
    <row r="15" spans="2:19">
      <c r="B15" s="140"/>
      <c r="C15" s="142"/>
      <c r="D15" s="174" t="s">
        <v>175</v>
      </c>
      <c r="E15" s="75" t="s">
        <v>13</v>
      </c>
      <c r="F15" s="76">
        <v>2</v>
      </c>
      <c r="G15" s="76">
        <v>2</v>
      </c>
      <c r="H15" s="76">
        <v>2</v>
      </c>
      <c r="I15" s="76">
        <v>2</v>
      </c>
      <c r="J15" s="76">
        <v>2</v>
      </c>
      <c r="K15" s="77">
        <f t="shared" ref="K15:K40" si="6">SUM(F15:J15)</f>
        <v>10</v>
      </c>
      <c r="L15" s="78">
        <f t="shared" ref="L15:L40" si="7">IF(K15=0,0,K15/(7.5*20))</f>
        <v>6.6666666666666666E-2</v>
      </c>
      <c r="M15" s="79">
        <f t="shared" si="0"/>
        <v>6.3492063492063489E-2</v>
      </c>
      <c r="N15" s="14"/>
    </row>
    <row r="16" spans="2:19">
      <c r="B16" s="141"/>
      <c r="C16" s="143"/>
      <c r="D16" s="154"/>
      <c r="E16" s="80" t="s">
        <v>14</v>
      </c>
      <c r="F16" s="81">
        <v>2</v>
      </c>
      <c r="G16" s="81">
        <v>2</v>
      </c>
      <c r="H16" s="81">
        <v>2</v>
      </c>
      <c r="I16" s="81">
        <v>2</v>
      </c>
      <c r="J16" s="81">
        <v>2</v>
      </c>
      <c r="K16" s="82">
        <f t="shared" si="6"/>
        <v>10</v>
      </c>
      <c r="L16" s="83">
        <f t="shared" si="7"/>
        <v>6.6666666666666666E-2</v>
      </c>
      <c r="M16" s="84">
        <f t="shared" si="0"/>
        <v>6.3492063492063489E-2</v>
      </c>
      <c r="N16" s="14"/>
      <c r="O16" s="12">
        <f>M16/$M$5</f>
        <v>6.3492063492063492E-3</v>
      </c>
    </row>
    <row r="17" spans="2:15" ht="84.75" customHeight="1">
      <c r="B17" s="140"/>
      <c r="C17" s="142"/>
      <c r="D17" s="174" t="s">
        <v>176</v>
      </c>
      <c r="E17" s="75" t="s">
        <v>13</v>
      </c>
      <c r="F17" s="76">
        <v>10</v>
      </c>
      <c r="G17" s="76">
        <v>20</v>
      </c>
      <c r="H17" s="76">
        <v>20</v>
      </c>
      <c r="I17" s="76">
        <v>20</v>
      </c>
      <c r="J17" s="76">
        <v>20</v>
      </c>
      <c r="K17" s="77">
        <f t="shared" si="6"/>
        <v>90</v>
      </c>
      <c r="L17" s="78">
        <f t="shared" si="7"/>
        <v>0.6</v>
      </c>
      <c r="M17" s="79">
        <f t="shared" si="0"/>
        <v>0.5714285714285714</v>
      </c>
      <c r="N17" s="14"/>
    </row>
    <row r="18" spans="2:15" ht="84.75" customHeight="1">
      <c r="B18" s="141"/>
      <c r="C18" s="143"/>
      <c r="D18" s="154"/>
      <c r="E18" s="80" t="s">
        <v>14</v>
      </c>
      <c r="F18" s="81">
        <v>10</v>
      </c>
      <c r="G18" s="81">
        <v>20</v>
      </c>
      <c r="H18" s="81">
        <v>20</v>
      </c>
      <c r="I18" s="81">
        <v>20</v>
      </c>
      <c r="J18" s="81">
        <v>20</v>
      </c>
      <c r="K18" s="82">
        <f t="shared" si="6"/>
        <v>90</v>
      </c>
      <c r="L18" s="83">
        <f t="shared" si="7"/>
        <v>0.6</v>
      </c>
      <c r="M18" s="84">
        <f t="shared" si="0"/>
        <v>0.5714285714285714</v>
      </c>
      <c r="N18" s="14"/>
      <c r="O18" s="12">
        <f>M18/$M$5</f>
        <v>5.7142857142857141E-2</v>
      </c>
    </row>
    <row r="19" spans="2:15" ht="26.25" customHeight="1">
      <c r="B19" s="140"/>
      <c r="C19" s="142"/>
      <c r="D19" s="174" t="s">
        <v>162</v>
      </c>
      <c r="E19" s="75" t="s">
        <v>13</v>
      </c>
      <c r="F19" s="76">
        <v>0</v>
      </c>
      <c r="G19" s="76">
        <v>55</v>
      </c>
      <c r="H19" s="76">
        <v>55</v>
      </c>
      <c r="I19" s="76">
        <v>40</v>
      </c>
      <c r="J19" s="76">
        <v>55</v>
      </c>
      <c r="K19" s="77">
        <f t="shared" si="6"/>
        <v>205</v>
      </c>
      <c r="L19" s="78">
        <f t="shared" si="7"/>
        <v>1.3666666666666667</v>
      </c>
      <c r="M19" s="79">
        <f t="shared" si="0"/>
        <v>1.3015873015873016</v>
      </c>
      <c r="N19" s="14"/>
    </row>
    <row r="20" spans="2:15" ht="26.25" customHeight="1">
      <c r="B20" s="141"/>
      <c r="C20" s="143"/>
      <c r="D20" s="154"/>
      <c r="E20" s="80" t="s">
        <v>14</v>
      </c>
      <c r="F20" s="81">
        <v>0</v>
      </c>
      <c r="G20" s="81">
        <v>55</v>
      </c>
      <c r="H20" s="81">
        <v>55</v>
      </c>
      <c r="I20" s="81">
        <v>40</v>
      </c>
      <c r="J20" s="81">
        <v>55</v>
      </c>
      <c r="K20" s="82">
        <f t="shared" si="6"/>
        <v>205</v>
      </c>
      <c r="L20" s="83">
        <f t="shared" si="7"/>
        <v>1.3666666666666667</v>
      </c>
      <c r="M20" s="84">
        <f t="shared" si="0"/>
        <v>1.3015873015873016</v>
      </c>
      <c r="N20" s="14"/>
      <c r="O20" s="12">
        <f>M20/$M$5</f>
        <v>0.13015873015873017</v>
      </c>
    </row>
    <row r="21" spans="2:15" ht="35.25" customHeight="1">
      <c r="B21" s="140"/>
      <c r="C21" s="142"/>
      <c r="D21" s="174" t="s">
        <v>177</v>
      </c>
      <c r="E21" s="75" t="s">
        <v>13</v>
      </c>
      <c r="F21" s="76">
        <v>8</v>
      </c>
      <c r="G21" s="76">
        <v>55</v>
      </c>
      <c r="H21" s="76">
        <v>55</v>
      </c>
      <c r="I21" s="76">
        <v>40</v>
      </c>
      <c r="J21" s="76">
        <v>55</v>
      </c>
      <c r="K21" s="77">
        <f t="shared" si="6"/>
        <v>213</v>
      </c>
      <c r="L21" s="78">
        <f t="shared" si="7"/>
        <v>1.42</v>
      </c>
      <c r="M21" s="79">
        <f t="shared" ref="M21:M40" si="8">IF(K21=0,0,K21/(7.5*$M$1))</f>
        <v>1.3523809523809525</v>
      </c>
      <c r="N21" s="14"/>
    </row>
    <row r="22" spans="2:15" ht="35.25" customHeight="1">
      <c r="B22" s="141"/>
      <c r="C22" s="143"/>
      <c r="D22" s="154"/>
      <c r="E22" s="80" t="s">
        <v>14</v>
      </c>
      <c r="F22" s="81">
        <v>8</v>
      </c>
      <c r="G22" s="81">
        <v>55</v>
      </c>
      <c r="H22" s="81">
        <v>55</v>
      </c>
      <c r="I22" s="81">
        <v>40</v>
      </c>
      <c r="J22" s="81">
        <v>55</v>
      </c>
      <c r="K22" s="82">
        <f t="shared" si="6"/>
        <v>213</v>
      </c>
      <c r="L22" s="83">
        <f t="shared" si="7"/>
        <v>1.42</v>
      </c>
      <c r="M22" s="84">
        <f t="shared" si="8"/>
        <v>1.3523809523809525</v>
      </c>
      <c r="N22" s="14"/>
      <c r="O22" s="12">
        <f>M22/$M$5</f>
        <v>0.13523809523809524</v>
      </c>
    </row>
    <row r="23" spans="2:15" ht="24" customHeight="1">
      <c r="B23" s="140"/>
      <c r="C23" s="142"/>
      <c r="D23" s="174" t="s">
        <v>165</v>
      </c>
      <c r="E23" s="75" t="s">
        <v>13</v>
      </c>
      <c r="F23" s="76">
        <v>37</v>
      </c>
      <c r="G23" s="76">
        <v>37</v>
      </c>
      <c r="H23" s="76">
        <v>37</v>
      </c>
      <c r="I23" s="76">
        <v>30</v>
      </c>
      <c r="J23" s="76">
        <v>37</v>
      </c>
      <c r="K23" s="77">
        <f t="shared" si="6"/>
        <v>178</v>
      </c>
      <c r="L23" s="78">
        <f t="shared" si="7"/>
        <v>1.1866666666666668</v>
      </c>
      <c r="M23" s="79">
        <f t="shared" si="8"/>
        <v>1.1301587301587301</v>
      </c>
      <c r="N23" s="14"/>
    </row>
    <row r="24" spans="2:15" ht="24" customHeight="1">
      <c r="B24" s="141"/>
      <c r="C24" s="143"/>
      <c r="D24" s="154"/>
      <c r="E24" s="80" t="s">
        <v>14</v>
      </c>
      <c r="F24" s="81">
        <v>37</v>
      </c>
      <c r="G24" s="81">
        <v>37</v>
      </c>
      <c r="H24" s="81">
        <v>37</v>
      </c>
      <c r="I24" s="81">
        <v>30</v>
      </c>
      <c r="J24" s="81">
        <v>37</v>
      </c>
      <c r="K24" s="82">
        <f t="shared" si="6"/>
        <v>178</v>
      </c>
      <c r="L24" s="83">
        <f t="shared" si="7"/>
        <v>1.1866666666666668</v>
      </c>
      <c r="M24" s="84">
        <f t="shared" si="8"/>
        <v>1.1301587301587301</v>
      </c>
      <c r="N24" s="14"/>
      <c r="O24" s="12">
        <f>M24/$M$5</f>
        <v>0.11301587301587301</v>
      </c>
    </row>
    <row r="25" spans="2:15" ht="26.25" customHeight="1">
      <c r="B25" s="140"/>
      <c r="C25" s="142"/>
      <c r="D25" s="173" t="s">
        <v>178</v>
      </c>
      <c r="E25" s="75" t="s">
        <v>13</v>
      </c>
      <c r="F25" s="76">
        <v>0</v>
      </c>
      <c r="G25" s="76">
        <v>40</v>
      </c>
      <c r="H25" s="76">
        <v>40</v>
      </c>
      <c r="I25" s="76">
        <v>34</v>
      </c>
      <c r="J25" s="76">
        <v>40</v>
      </c>
      <c r="K25" s="77">
        <f t="shared" ref="K25:K30" si="9">SUM(F25:J25)</f>
        <v>154</v>
      </c>
      <c r="L25" s="78">
        <f t="shared" ref="L25:L30" si="10">IF(K25=0,0,K25/(7.5*20))</f>
        <v>1.0266666666666666</v>
      </c>
      <c r="M25" s="79">
        <f t="shared" ref="M25:M30" si="11">IF(K25=0,0,K25/(7.5*$M$1))</f>
        <v>0.97777777777777775</v>
      </c>
      <c r="N25" s="14"/>
    </row>
    <row r="26" spans="2:15" ht="26.25" customHeight="1">
      <c r="B26" s="141"/>
      <c r="C26" s="143"/>
      <c r="D26" s="154"/>
      <c r="E26" s="80" t="s">
        <v>14</v>
      </c>
      <c r="F26" s="81">
        <v>0</v>
      </c>
      <c r="G26" s="81">
        <v>40</v>
      </c>
      <c r="H26" s="81">
        <v>40</v>
      </c>
      <c r="I26" s="81">
        <v>34</v>
      </c>
      <c r="J26" s="81">
        <v>40</v>
      </c>
      <c r="K26" s="82">
        <f t="shared" si="9"/>
        <v>154</v>
      </c>
      <c r="L26" s="83">
        <f t="shared" si="10"/>
        <v>1.0266666666666666</v>
      </c>
      <c r="M26" s="84">
        <f t="shared" si="11"/>
        <v>0.97777777777777775</v>
      </c>
      <c r="N26" s="14"/>
      <c r="O26" s="12">
        <f>M26/$M$5</f>
        <v>9.7777777777777769E-2</v>
      </c>
    </row>
    <row r="27" spans="2:15" ht="24" customHeight="1">
      <c r="B27" s="140"/>
      <c r="C27" s="142"/>
      <c r="D27" s="173" t="s">
        <v>179</v>
      </c>
      <c r="E27" s="75" t="s">
        <v>13</v>
      </c>
      <c r="F27" s="76">
        <v>19.5</v>
      </c>
      <c r="G27" s="76">
        <v>0</v>
      </c>
      <c r="H27" s="76">
        <v>0</v>
      </c>
      <c r="I27" s="76">
        <v>0</v>
      </c>
      <c r="J27" s="76">
        <v>0</v>
      </c>
      <c r="K27" s="77">
        <f t="shared" si="9"/>
        <v>19.5</v>
      </c>
      <c r="L27" s="78">
        <f t="shared" si="10"/>
        <v>0.13</v>
      </c>
      <c r="M27" s="79">
        <f t="shared" si="11"/>
        <v>0.12380952380952381</v>
      </c>
      <c r="N27" s="14"/>
    </row>
    <row r="28" spans="2:15" ht="24" customHeight="1">
      <c r="B28" s="141"/>
      <c r="C28" s="143"/>
      <c r="D28" s="154"/>
      <c r="E28" s="80" t="s">
        <v>14</v>
      </c>
      <c r="F28" s="81">
        <v>19.25</v>
      </c>
      <c r="G28" s="81">
        <v>0</v>
      </c>
      <c r="H28" s="81">
        <v>0</v>
      </c>
      <c r="I28" s="81">
        <v>0</v>
      </c>
      <c r="J28" s="81">
        <v>0</v>
      </c>
      <c r="K28" s="82">
        <f t="shared" si="9"/>
        <v>19.25</v>
      </c>
      <c r="L28" s="83">
        <f t="shared" si="10"/>
        <v>0.12833333333333333</v>
      </c>
      <c r="M28" s="84">
        <f t="shared" si="11"/>
        <v>0.12222222222222222</v>
      </c>
      <c r="N28" s="14"/>
      <c r="O28" s="12">
        <f>M28/$M$5</f>
        <v>1.2222222222222221E-2</v>
      </c>
    </row>
    <row r="29" spans="2:15" ht="21.75" customHeight="1">
      <c r="B29" s="140"/>
      <c r="C29" s="142"/>
      <c r="D29" s="173" t="s">
        <v>159</v>
      </c>
      <c r="E29" s="75" t="s">
        <v>13</v>
      </c>
      <c r="F29" s="76">
        <v>5</v>
      </c>
      <c r="G29" s="76">
        <v>0</v>
      </c>
      <c r="H29" s="76">
        <v>0</v>
      </c>
      <c r="I29" s="76">
        <v>0</v>
      </c>
      <c r="J29" s="76">
        <v>0</v>
      </c>
      <c r="K29" s="77">
        <f t="shared" si="9"/>
        <v>5</v>
      </c>
      <c r="L29" s="78">
        <f t="shared" si="10"/>
        <v>3.3333333333333333E-2</v>
      </c>
      <c r="M29" s="79">
        <f t="shared" si="11"/>
        <v>3.1746031746031744E-2</v>
      </c>
      <c r="N29" s="14"/>
    </row>
    <row r="30" spans="2:15" ht="21.75" customHeight="1">
      <c r="B30" s="141"/>
      <c r="C30" s="143"/>
      <c r="D30" s="154"/>
      <c r="E30" s="80" t="s">
        <v>14</v>
      </c>
      <c r="F30" s="81">
        <v>5</v>
      </c>
      <c r="G30" s="81">
        <v>0</v>
      </c>
      <c r="H30" s="81">
        <v>0</v>
      </c>
      <c r="I30" s="81">
        <v>0</v>
      </c>
      <c r="J30" s="81">
        <v>0</v>
      </c>
      <c r="K30" s="82">
        <f t="shared" si="9"/>
        <v>5</v>
      </c>
      <c r="L30" s="83">
        <f t="shared" si="10"/>
        <v>3.3333333333333333E-2</v>
      </c>
      <c r="M30" s="84">
        <f t="shared" si="11"/>
        <v>3.1746031746031744E-2</v>
      </c>
      <c r="N30" s="14"/>
      <c r="O30" s="12">
        <f>M30/$M$5</f>
        <v>3.1746031746031746E-3</v>
      </c>
    </row>
    <row r="31" spans="2:15" ht="18.75" hidden="1" customHeight="1">
      <c r="B31" s="140"/>
      <c r="C31" s="142"/>
      <c r="D31" s="173" t="s">
        <v>161</v>
      </c>
      <c r="E31" s="75" t="s">
        <v>13</v>
      </c>
      <c r="F31" s="76">
        <v>0</v>
      </c>
      <c r="G31" s="76">
        <v>0</v>
      </c>
      <c r="H31" s="76">
        <v>0</v>
      </c>
      <c r="I31" s="76">
        <v>0</v>
      </c>
      <c r="J31" s="76">
        <v>0</v>
      </c>
      <c r="K31" s="77">
        <f t="shared" si="6"/>
        <v>0</v>
      </c>
      <c r="L31" s="78">
        <f t="shared" si="7"/>
        <v>0</v>
      </c>
      <c r="M31" s="79">
        <f t="shared" si="8"/>
        <v>0</v>
      </c>
      <c r="N31" s="14"/>
    </row>
    <row r="32" spans="2:15" ht="18.75" hidden="1" customHeight="1">
      <c r="B32" s="141"/>
      <c r="C32" s="143"/>
      <c r="D32" s="154"/>
      <c r="E32" s="80" t="s">
        <v>14</v>
      </c>
      <c r="F32" s="81">
        <v>0</v>
      </c>
      <c r="G32" s="81">
        <v>0</v>
      </c>
      <c r="H32" s="81">
        <v>0</v>
      </c>
      <c r="I32" s="81">
        <v>0</v>
      </c>
      <c r="J32" s="81">
        <v>0</v>
      </c>
      <c r="K32" s="82">
        <f t="shared" si="6"/>
        <v>0</v>
      </c>
      <c r="L32" s="83">
        <f t="shared" si="7"/>
        <v>0</v>
      </c>
      <c r="M32" s="84">
        <f t="shared" si="8"/>
        <v>0</v>
      </c>
      <c r="N32" s="14"/>
      <c r="O32" s="12">
        <f>M32/$M$5</f>
        <v>0</v>
      </c>
    </row>
    <row r="33" spans="2:21" ht="19.5" hidden="1" customHeight="1">
      <c r="B33" s="140"/>
      <c r="C33" s="142"/>
      <c r="D33" s="173" t="s">
        <v>157</v>
      </c>
      <c r="E33" s="75" t="s">
        <v>13</v>
      </c>
      <c r="F33" s="76">
        <v>0</v>
      </c>
      <c r="G33" s="76">
        <v>0</v>
      </c>
      <c r="H33" s="76">
        <v>0</v>
      </c>
      <c r="I33" s="76">
        <v>0</v>
      </c>
      <c r="J33" s="76">
        <v>0</v>
      </c>
      <c r="K33" s="77">
        <f t="shared" si="6"/>
        <v>0</v>
      </c>
      <c r="L33" s="78">
        <f t="shared" si="7"/>
        <v>0</v>
      </c>
      <c r="M33" s="79">
        <f t="shared" si="8"/>
        <v>0</v>
      </c>
      <c r="N33" s="14"/>
    </row>
    <row r="34" spans="2:21" ht="19.5" hidden="1" customHeight="1">
      <c r="B34" s="141"/>
      <c r="C34" s="143"/>
      <c r="D34" s="154"/>
      <c r="E34" s="80" t="s">
        <v>14</v>
      </c>
      <c r="F34" s="81">
        <v>0</v>
      </c>
      <c r="G34" s="81">
        <v>0</v>
      </c>
      <c r="H34" s="81">
        <v>0</v>
      </c>
      <c r="I34" s="81">
        <v>0</v>
      </c>
      <c r="J34" s="81">
        <v>0</v>
      </c>
      <c r="K34" s="82">
        <f t="shared" si="6"/>
        <v>0</v>
      </c>
      <c r="L34" s="83">
        <f t="shared" si="7"/>
        <v>0</v>
      </c>
      <c r="M34" s="84">
        <f t="shared" si="8"/>
        <v>0</v>
      </c>
      <c r="N34" s="14"/>
      <c r="O34" s="12">
        <f>M34/$M$5</f>
        <v>0</v>
      </c>
    </row>
    <row r="35" spans="2:21" ht="39" hidden="1" customHeight="1">
      <c r="B35" s="140"/>
      <c r="C35" s="142"/>
      <c r="D35" s="174" t="s">
        <v>163</v>
      </c>
      <c r="E35" s="75" t="s">
        <v>13</v>
      </c>
      <c r="F35" s="76">
        <v>0</v>
      </c>
      <c r="G35" s="76">
        <v>0</v>
      </c>
      <c r="H35" s="76">
        <v>0</v>
      </c>
      <c r="I35" s="76">
        <v>0</v>
      </c>
      <c r="J35" s="76">
        <v>0</v>
      </c>
      <c r="K35" s="77">
        <f t="shared" si="6"/>
        <v>0</v>
      </c>
      <c r="L35" s="78">
        <f t="shared" si="7"/>
        <v>0</v>
      </c>
      <c r="M35" s="79">
        <f t="shared" si="8"/>
        <v>0</v>
      </c>
      <c r="N35" s="14"/>
    </row>
    <row r="36" spans="2:21" ht="39" hidden="1" customHeight="1">
      <c r="B36" s="141"/>
      <c r="C36" s="143"/>
      <c r="D36" s="154"/>
      <c r="E36" s="80" t="s">
        <v>14</v>
      </c>
      <c r="F36" s="81">
        <v>0</v>
      </c>
      <c r="G36" s="81">
        <v>0</v>
      </c>
      <c r="H36" s="81">
        <v>0</v>
      </c>
      <c r="I36" s="81">
        <v>0</v>
      </c>
      <c r="J36" s="81">
        <v>0</v>
      </c>
      <c r="K36" s="82">
        <f t="shared" si="6"/>
        <v>0</v>
      </c>
      <c r="L36" s="83">
        <f t="shared" si="7"/>
        <v>0</v>
      </c>
      <c r="M36" s="84">
        <f t="shared" si="8"/>
        <v>0</v>
      </c>
      <c r="N36" s="14"/>
      <c r="O36" s="12">
        <f>M36/$M$5</f>
        <v>0</v>
      </c>
    </row>
    <row r="37" spans="2:21" hidden="1">
      <c r="B37" s="140"/>
      <c r="C37" s="142"/>
      <c r="D37" s="173" t="s">
        <v>158</v>
      </c>
      <c r="E37" s="75" t="s">
        <v>13</v>
      </c>
      <c r="F37" s="76">
        <v>0</v>
      </c>
      <c r="G37" s="76">
        <v>0</v>
      </c>
      <c r="H37" s="76">
        <v>0</v>
      </c>
      <c r="I37" s="76">
        <v>0</v>
      </c>
      <c r="J37" s="76">
        <v>0</v>
      </c>
      <c r="K37" s="77">
        <f t="shared" si="6"/>
        <v>0</v>
      </c>
      <c r="L37" s="78">
        <f t="shared" si="7"/>
        <v>0</v>
      </c>
      <c r="M37" s="79">
        <f t="shared" si="8"/>
        <v>0</v>
      </c>
      <c r="N37" s="14"/>
    </row>
    <row r="38" spans="2:21" hidden="1">
      <c r="B38" s="141"/>
      <c r="C38" s="143"/>
      <c r="D38" s="154"/>
      <c r="E38" s="80" t="s">
        <v>14</v>
      </c>
      <c r="F38" s="81">
        <v>0</v>
      </c>
      <c r="G38" s="81">
        <v>0</v>
      </c>
      <c r="H38" s="81">
        <v>0</v>
      </c>
      <c r="I38" s="81">
        <v>0</v>
      </c>
      <c r="J38" s="81">
        <v>0</v>
      </c>
      <c r="K38" s="82">
        <f t="shared" si="6"/>
        <v>0</v>
      </c>
      <c r="L38" s="83">
        <f t="shared" si="7"/>
        <v>0</v>
      </c>
      <c r="M38" s="84">
        <f t="shared" si="8"/>
        <v>0</v>
      </c>
      <c r="N38" s="14"/>
      <c r="O38" s="12">
        <f>M38/$M$5</f>
        <v>0</v>
      </c>
    </row>
    <row r="39" spans="2:21" ht="21.75" hidden="1" customHeight="1">
      <c r="B39" s="140"/>
      <c r="C39" s="142"/>
      <c r="D39" s="173" t="s">
        <v>165</v>
      </c>
      <c r="E39" s="75" t="s">
        <v>13</v>
      </c>
      <c r="F39" s="76">
        <v>0</v>
      </c>
      <c r="G39" s="76">
        <v>0</v>
      </c>
      <c r="H39" s="76">
        <v>0</v>
      </c>
      <c r="I39" s="76">
        <v>0</v>
      </c>
      <c r="J39" s="76">
        <v>0</v>
      </c>
      <c r="K39" s="77">
        <f t="shared" si="6"/>
        <v>0</v>
      </c>
      <c r="L39" s="78">
        <f t="shared" si="7"/>
        <v>0</v>
      </c>
      <c r="M39" s="79">
        <f t="shared" si="8"/>
        <v>0</v>
      </c>
      <c r="N39" s="14"/>
    </row>
    <row r="40" spans="2:21" ht="21.75" hidden="1" customHeight="1">
      <c r="B40" s="141"/>
      <c r="C40" s="143"/>
      <c r="D40" s="154"/>
      <c r="E40" s="80" t="s">
        <v>14</v>
      </c>
      <c r="F40" s="81">
        <v>0</v>
      </c>
      <c r="G40" s="81">
        <v>0</v>
      </c>
      <c r="H40" s="81">
        <v>0</v>
      </c>
      <c r="I40" s="81">
        <v>0</v>
      </c>
      <c r="J40" s="81">
        <v>0</v>
      </c>
      <c r="K40" s="82">
        <f t="shared" si="6"/>
        <v>0</v>
      </c>
      <c r="L40" s="83">
        <f t="shared" si="7"/>
        <v>0</v>
      </c>
      <c r="M40" s="84">
        <f t="shared" si="8"/>
        <v>0</v>
      </c>
      <c r="N40" s="14"/>
      <c r="O40" s="12">
        <f>M40/$M$5</f>
        <v>0</v>
      </c>
    </row>
    <row r="41" spans="2:21" ht="36" hidden="1" customHeight="1">
      <c r="B41" s="140"/>
      <c r="C41" s="142"/>
      <c r="D41" s="173" t="s">
        <v>166</v>
      </c>
      <c r="E41" s="75" t="s">
        <v>13</v>
      </c>
      <c r="F41" s="76">
        <v>0</v>
      </c>
      <c r="G41" s="76">
        <v>0</v>
      </c>
      <c r="H41" s="76">
        <v>0</v>
      </c>
      <c r="I41" s="76">
        <v>0</v>
      </c>
      <c r="J41" s="76">
        <v>0</v>
      </c>
      <c r="K41" s="77">
        <f t="shared" ref="K41:K44" si="12">SUM(F41:J41)</f>
        <v>0</v>
      </c>
      <c r="L41" s="78">
        <f t="shared" ref="L41:L44" si="13">IF(K41=0,0,K41/(7.5*20))</f>
        <v>0</v>
      </c>
      <c r="M41" s="79">
        <f t="shared" ref="M41:M44" si="14">IF(K41=0,0,K41/(7.5*$M$1))</f>
        <v>0</v>
      </c>
      <c r="N41" s="14"/>
    </row>
    <row r="42" spans="2:21" ht="36" hidden="1" customHeight="1">
      <c r="B42" s="141"/>
      <c r="C42" s="143"/>
      <c r="D42" s="154"/>
      <c r="E42" s="80" t="s">
        <v>14</v>
      </c>
      <c r="F42" s="81">
        <v>0</v>
      </c>
      <c r="G42" s="81">
        <v>0</v>
      </c>
      <c r="H42" s="81">
        <v>0</v>
      </c>
      <c r="I42" s="81">
        <v>0</v>
      </c>
      <c r="J42" s="81">
        <v>0</v>
      </c>
      <c r="K42" s="82">
        <f t="shared" si="12"/>
        <v>0</v>
      </c>
      <c r="L42" s="83">
        <f t="shared" si="13"/>
        <v>0</v>
      </c>
      <c r="M42" s="84">
        <f t="shared" si="14"/>
        <v>0</v>
      </c>
      <c r="N42" s="14"/>
      <c r="O42" s="12">
        <f>M42/$M$5</f>
        <v>0</v>
      </c>
    </row>
    <row r="43" spans="2:21" ht="21.75" hidden="1" customHeight="1">
      <c r="B43" s="140"/>
      <c r="C43" s="142"/>
      <c r="D43" s="173" t="s">
        <v>159</v>
      </c>
      <c r="E43" s="75" t="s">
        <v>13</v>
      </c>
      <c r="F43" s="76">
        <v>0</v>
      </c>
      <c r="G43" s="76">
        <v>0</v>
      </c>
      <c r="H43" s="76">
        <v>0</v>
      </c>
      <c r="I43" s="76">
        <v>0</v>
      </c>
      <c r="J43" s="76">
        <v>0</v>
      </c>
      <c r="K43" s="77">
        <f t="shared" si="12"/>
        <v>0</v>
      </c>
      <c r="L43" s="78">
        <f t="shared" si="13"/>
        <v>0</v>
      </c>
      <c r="M43" s="79">
        <f t="shared" si="14"/>
        <v>0</v>
      </c>
      <c r="N43" s="14"/>
    </row>
    <row r="44" spans="2:21" ht="21.75" hidden="1" customHeight="1">
      <c r="B44" s="141"/>
      <c r="C44" s="143"/>
      <c r="D44" s="154"/>
      <c r="E44" s="80" t="s">
        <v>14</v>
      </c>
      <c r="F44" s="81">
        <v>0</v>
      </c>
      <c r="G44" s="81">
        <v>0</v>
      </c>
      <c r="H44" s="81">
        <v>0</v>
      </c>
      <c r="I44" s="81">
        <v>0</v>
      </c>
      <c r="J44" s="81">
        <v>0</v>
      </c>
      <c r="K44" s="82">
        <f t="shared" si="12"/>
        <v>0</v>
      </c>
      <c r="L44" s="83">
        <f t="shared" si="13"/>
        <v>0</v>
      </c>
      <c r="M44" s="84">
        <f t="shared" si="14"/>
        <v>0</v>
      </c>
      <c r="N44" s="14"/>
      <c r="O44" s="12">
        <f>M44/$M$5</f>
        <v>0</v>
      </c>
    </row>
    <row r="45" spans="2:21">
      <c r="B45" s="155" t="s">
        <v>17</v>
      </c>
      <c r="C45" s="155"/>
      <c r="D45" s="155"/>
      <c r="E45" s="54" t="s">
        <v>13</v>
      </c>
      <c r="F45" s="50">
        <f>SUMIF($E$9:$E44,"Plan",F$9:F44)</f>
        <v>85.5</v>
      </c>
      <c r="G45" s="50">
        <f>SUMIF($E$9:$E44,"Plan",G$9:G44)</f>
        <v>215</v>
      </c>
      <c r="H45" s="50">
        <f>SUMIF($E$9:$E44,"Plan",H$9:H44)</f>
        <v>215</v>
      </c>
      <c r="I45" s="50">
        <f>SUMIF($E$9:$E44,"Plan",I$9:I44)</f>
        <v>172</v>
      </c>
      <c r="J45" s="50">
        <f>SUMIF($E$9:$E44,"Plan",J$9:J44)</f>
        <v>215</v>
      </c>
      <c r="K45" s="50">
        <f>SUMIF($E$9:$E44,"Plan",K$9:K44)</f>
        <v>902.5</v>
      </c>
      <c r="L45" s="50">
        <f>SUMIF($E$9:$E44,"Plan",L$9:L44)</f>
        <v>6.0166666666666657</v>
      </c>
      <c r="M45" s="50">
        <f>SUMIF($E$9:$E44,"Plan",M$9:M44)</f>
        <v>5.7301587301587293</v>
      </c>
      <c r="N45" s="15"/>
    </row>
    <row r="46" spans="2:21">
      <c r="B46" s="155"/>
      <c r="C46" s="155"/>
      <c r="D46" s="155"/>
      <c r="E46" s="54" t="s">
        <v>14</v>
      </c>
      <c r="F46" s="50">
        <f>SUMIF($E$9:$E44,"Actual",F$9:F44)</f>
        <v>85.25</v>
      </c>
      <c r="G46" s="50">
        <f>SUMIF($E$9:$E44,"Actual",G$9:G44)</f>
        <v>215</v>
      </c>
      <c r="H46" s="50">
        <f>SUMIF($E$9:$E44,"Actual",H$9:H44)</f>
        <v>215</v>
      </c>
      <c r="I46" s="50">
        <f>SUMIF($E$9:$E44,"Actual",I$9:I44)</f>
        <v>172</v>
      </c>
      <c r="J46" s="50">
        <f>SUMIF($E$9:$E44,"Actual",J$9:J44)</f>
        <v>215</v>
      </c>
      <c r="K46" s="50">
        <f>SUMIF($E$9:$E44,"Actual",K$9:K44)</f>
        <v>902.25</v>
      </c>
      <c r="L46" s="50">
        <f>SUMIF($E$9:$E44,"Actual",L$9:L44)</f>
        <v>6.0149999999999988</v>
      </c>
      <c r="M46" s="50">
        <f>SUMIF($E$9:$E44,"Actual",M$9:M44)</f>
        <v>5.7285714285714278</v>
      </c>
      <c r="N46" s="15"/>
      <c r="O46" s="12">
        <f>M46/$M$5</f>
        <v>0.57285714285714273</v>
      </c>
      <c r="Q46" s="44">
        <f>((F46/$K$7)*$L$7)/(($L$7/$L$5)*F5)</f>
        <v>0.56833333333333336</v>
      </c>
      <c r="R46" s="44">
        <f>((G46/$K$7)*$L$7)/(($L$7/$L$5)*G5)</f>
        <v>0.57333333333333325</v>
      </c>
      <c r="S46" s="44">
        <f>((H46/$K$7)*$L$7)/(($L$7/$L$5)*H5)</f>
        <v>0.57333333333333325</v>
      </c>
      <c r="T46" s="44">
        <f>((I46/$K$7)*$L$7)/(($L$7/$L$5)*I5)</f>
        <v>0.57333333333333336</v>
      </c>
      <c r="U46" s="44">
        <f>((J46/$K$7)*$L$7)/(($L$7/$L$5)*J5)</f>
        <v>0.57333333333333325</v>
      </c>
    </row>
    <row r="47" spans="2:21" ht="15" customHeight="1">
      <c r="B47" s="175" t="s">
        <v>180</v>
      </c>
      <c r="C47" s="142" t="s">
        <v>95</v>
      </c>
      <c r="D47" s="153" t="s">
        <v>70</v>
      </c>
      <c r="E47" s="89" t="s">
        <v>13</v>
      </c>
      <c r="F47" s="90">
        <v>12</v>
      </c>
      <c r="G47" s="90">
        <v>30</v>
      </c>
      <c r="H47" s="90">
        <v>30</v>
      </c>
      <c r="I47" s="90">
        <v>24</v>
      </c>
      <c r="J47" s="90">
        <v>30</v>
      </c>
      <c r="K47" s="91">
        <f t="shared" ref="K47:K48" si="15">SUM(F47:J47)</f>
        <v>126</v>
      </c>
      <c r="L47" s="92">
        <f t="shared" ref="L47" si="16">IF(K47=0,0,K47/(7.5*20))</f>
        <v>0.84</v>
      </c>
      <c r="M47" s="92">
        <f t="shared" ref="M47:M48" si="17">IF(K47=0,0,K47/(7.5*$M$1))</f>
        <v>0.8</v>
      </c>
      <c r="N47" s="14"/>
    </row>
    <row r="48" spans="2:21">
      <c r="B48" s="141"/>
      <c r="C48" s="143"/>
      <c r="D48" s="154"/>
      <c r="E48" s="93" t="s">
        <v>14</v>
      </c>
      <c r="F48" s="94">
        <v>12</v>
      </c>
      <c r="G48" s="94">
        <v>30</v>
      </c>
      <c r="H48" s="94">
        <v>30</v>
      </c>
      <c r="I48" s="94">
        <v>24</v>
      </c>
      <c r="J48" s="94">
        <v>30</v>
      </c>
      <c r="K48" s="95">
        <f t="shared" si="15"/>
        <v>126</v>
      </c>
      <c r="L48" s="96">
        <f t="shared" ref="L48" si="18">IF(K48=0,0,K48/(7.5*20))</f>
        <v>0.84</v>
      </c>
      <c r="M48" s="96">
        <f t="shared" si="17"/>
        <v>0.8</v>
      </c>
      <c r="N48" s="14"/>
      <c r="O48" s="12">
        <f>M48/$M$5</f>
        <v>0.08</v>
      </c>
    </row>
    <row r="49" spans="2:16" ht="16.5" customHeight="1">
      <c r="B49" s="175" t="s">
        <v>180</v>
      </c>
      <c r="C49" s="142" t="s">
        <v>95</v>
      </c>
      <c r="D49" s="144" t="s">
        <v>96</v>
      </c>
      <c r="E49" s="89" t="s">
        <v>13</v>
      </c>
      <c r="F49" s="90">
        <v>52.5</v>
      </c>
      <c r="G49" s="90">
        <v>130</v>
      </c>
      <c r="H49" s="90">
        <v>130</v>
      </c>
      <c r="I49" s="90">
        <v>104</v>
      </c>
      <c r="J49" s="90">
        <v>130</v>
      </c>
      <c r="K49" s="91">
        <f t="shared" ref="K49:K50" si="19">SUM(F49:J49)</f>
        <v>546.5</v>
      </c>
      <c r="L49" s="92">
        <f t="shared" ref="L49:L50" si="20">IF(K49=0,0,K49/(7.5*20))</f>
        <v>3.6433333333333335</v>
      </c>
      <c r="M49" s="92">
        <f t="shared" ref="M49:M50" si="21">IF(K49=0,0,K49/(7.5*$M$1))</f>
        <v>3.4698412698412699</v>
      </c>
      <c r="N49" s="14"/>
    </row>
    <row r="50" spans="2:16" ht="16.5" customHeight="1">
      <c r="B50" s="141"/>
      <c r="C50" s="143"/>
      <c r="D50" s="145"/>
      <c r="E50" s="97" t="s">
        <v>14</v>
      </c>
      <c r="F50" s="98">
        <v>52.75</v>
      </c>
      <c r="G50" s="98">
        <v>130</v>
      </c>
      <c r="H50" s="98">
        <v>130</v>
      </c>
      <c r="I50" s="98">
        <v>104</v>
      </c>
      <c r="J50" s="98">
        <v>130</v>
      </c>
      <c r="K50" s="99">
        <f t="shared" si="19"/>
        <v>546.75</v>
      </c>
      <c r="L50" s="100">
        <f t="shared" si="20"/>
        <v>3.645</v>
      </c>
      <c r="M50" s="100">
        <f t="shared" si="21"/>
        <v>3.4714285714285715</v>
      </c>
      <c r="N50" s="14"/>
      <c r="O50" s="12">
        <f>M50/$M$5</f>
        <v>0.34714285714285714</v>
      </c>
    </row>
    <row r="51" spans="2:16">
      <c r="B51" s="137" t="s">
        <v>18</v>
      </c>
      <c r="C51" s="137"/>
      <c r="D51" s="137"/>
      <c r="E51" s="55" t="s">
        <v>13</v>
      </c>
      <c r="F51" s="51">
        <f>SUMIF($E$45:$E50,"Plan",F$45:F50)</f>
        <v>150</v>
      </c>
      <c r="G51" s="51">
        <f>SUMIF($E$45:$E50,"Plan",G$45:G50)</f>
        <v>375</v>
      </c>
      <c r="H51" s="51">
        <f>SUMIF($E$45:$E50,"Plan",H$45:H50)</f>
        <v>375</v>
      </c>
      <c r="I51" s="51">
        <f>SUMIF($E$45:$E50,"Plan",I$45:I50)</f>
        <v>300</v>
      </c>
      <c r="J51" s="51">
        <f>SUMIF($E$45:$E50,"Plan",J$45:J50)</f>
        <v>375</v>
      </c>
      <c r="K51" s="51">
        <f>SUMIF($E$45:$E50,"Plan",K$45:K50)</f>
        <v>1575</v>
      </c>
      <c r="L51" s="51">
        <f>SUMIF($E$45:$E50,"Plan",L$45:L50)</f>
        <v>10.5</v>
      </c>
      <c r="M51" s="51">
        <f>SUMIF($E$45:$E50,"Plan",M$45:M50)</f>
        <v>10</v>
      </c>
      <c r="N51" s="15"/>
    </row>
    <row r="52" spans="2:16">
      <c r="B52" s="137"/>
      <c r="C52" s="137"/>
      <c r="D52" s="137"/>
      <c r="E52" s="55" t="s">
        <v>14</v>
      </c>
      <c r="F52" s="51">
        <f>SUMIF($E$45:$E50,"Actual",F$45:F50)</f>
        <v>150</v>
      </c>
      <c r="G52" s="51">
        <f>SUMIF($E$45:$E50,"Actual",G$45:G50)</f>
        <v>375</v>
      </c>
      <c r="H52" s="51">
        <f>SUMIF($E$45:$E50,"Actual",H$45:H50)</f>
        <v>375</v>
      </c>
      <c r="I52" s="51">
        <f>SUMIF($E$45:$E50,"Actual",I$45:I50)</f>
        <v>300</v>
      </c>
      <c r="J52" s="51">
        <f>SUMIF($E$45:$E50,"Actual",J$45:J50)</f>
        <v>375</v>
      </c>
      <c r="K52" s="51">
        <f>SUMIF($E$45:$E50,"Actual",K$45:K50)</f>
        <v>1575</v>
      </c>
      <c r="L52" s="51">
        <f>SUMIF($E$45:$E50,"Actual",L$45:L50)</f>
        <v>10.499999999999998</v>
      </c>
      <c r="M52" s="51">
        <f>SUMIF($E$45:$E50,"Actual",M$45:M50)</f>
        <v>10</v>
      </c>
      <c r="N52" s="16"/>
      <c r="O52" s="12">
        <f t="shared" ref="O52:O59" si="22">M52/$M$5</f>
        <v>1</v>
      </c>
      <c r="P52" s="43"/>
    </row>
    <row r="53" spans="2:16">
      <c r="B53" s="105" t="s">
        <v>52</v>
      </c>
      <c r="C53" s="106" t="s">
        <v>53</v>
      </c>
      <c r="D53" s="106" t="s">
        <v>54</v>
      </c>
      <c r="E53" s="107" t="s">
        <v>14</v>
      </c>
      <c r="F53" s="108">
        <v>0</v>
      </c>
      <c r="G53" s="108">
        <v>0</v>
      </c>
      <c r="H53" s="108">
        <v>0</v>
      </c>
      <c r="I53" s="108">
        <v>0</v>
      </c>
      <c r="J53" s="108">
        <v>0</v>
      </c>
      <c r="K53" s="108">
        <f>SUM(F53:J53)</f>
        <v>0</v>
      </c>
      <c r="L53" s="109">
        <f>IF(K53=0,0,K53/(7.5*20))</f>
        <v>0</v>
      </c>
      <c r="M53" s="109">
        <f t="shared" ref="M53:M58" si="23">IF(K53=0,0,K53/(7.5*$M$1))</f>
        <v>0</v>
      </c>
      <c r="N53" s="14"/>
      <c r="O53" s="12">
        <f t="shared" si="22"/>
        <v>0</v>
      </c>
    </row>
    <row r="54" spans="2:16" ht="18.649999999999999" customHeight="1">
      <c r="B54" s="130" t="s">
        <v>104</v>
      </c>
      <c r="C54" s="106" t="s">
        <v>78</v>
      </c>
      <c r="D54" s="106" t="s">
        <v>79</v>
      </c>
      <c r="E54" s="107" t="s">
        <v>14</v>
      </c>
      <c r="F54" s="108">
        <v>0</v>
      </c>
      <c r="G54" s="108">
        <v>0</v>
      </c>
      <c r="H54" s="108">
        <v>0</v>
      </c>
      <c r="I54" s="108">
        <v>0</v>
      </c>
      <c r="J54" s="108">
        <v>0</v>
      </c>
      <c r="K54" s="108">
        <f t="shared" ref="K54:K58" si="24">SUM(F54:J54)</f>
        <v>0</v>
      </c>
      <c r="L54" s="109">
        <f t="shared" ref="L54:L58" si="25">IF(K54=0,0,K54/(7.5*20))</f>
        <v>0</v>
      </c>
      <c r="M54" s="109">
        <f t="shared" si="23"/>
        <v>0</v>
      </c>
      <c r="N54" s="14"/>
      <c r="O54" s="12">
        <f t="shared" si="22"/>
        <v>0</v>
      </c>
    </row>
    <row r="55" spans="2:16">
      <c r="B55" s="42" t="s">
        <v>55</v>
      </c>
      <c r="C55" s="106" t="s">
        <v>56</v>
      </c>
      <c r="D55" s="106" t="s">
        <v>57</v>
      </c>
      <c r="E55" s="107" t="s">
        <v>14</v>
      </c>
      <c r="F55" s="98">
        <v>0</v>
      </c>
      <c r="G55" s="98">
        <v>0</v>
      </c>
      <c r="H55" s="98">
        <v>0</v>
      </c>
      <c r="I55" s="98">
        <v>0</v>
      </c>
      <c r="J55" s="98">
        <v>0</v>
      </c>
      <c r="K55" s="108">
        <f t="shared" ref="K55" si="26">SUM(F55:J55)</f>
        <v>0</v>
      </c>
      <c r="L55" s="109">
        <f t="shared" ref="L55" si="27">IF(K55=0,0,K55/(7.5*20))</f>
        <v>0</v>
      </c>
      <c r="M55" s="109">
        <f t="shared" ref="M55" si="28">IF(K55=0,0,K55/(7.5*$M$1))</f>
        <v>0</v>
      </c>
      <c r="N55" s="14"/>
      <c r="O55" s="12">
        <f t="shared" ref="O55" si="29">M55/$M$5</f>
        <v>0</v>
      </c>
    </row>
    <row r="56" spans="2:16" ht="29">
      <c r="B56" s="42" t="s">
        <v>80</v>
      </c>
      <c r="C56" s="106" t="s">
        <v>82</v>
      </c>
      <c r="D56" s="106" t="s">
        <v>82</v>
      </c>
      <c r="E56" s="107" t="s">
        <v>14</v>
      </c>
      <c r="F56" s="98">
        <v>0</v>
      </c>
      <c r="G56" s="98">
        <v>0</v>
      </c>
      <c r="H56" s="98">
        <v>0</v>
      </c>
      <c r="I56" s="98">
        <v>0</v>
      </c>
      <c r="J56" s="98">
        <v>0</v>
      </c>
      <c r="K56" s="108">
        <f t="shared" ref="K56" si="30">SUM(F56:J56)</f>
        <v>0</v>
      </c>
      <c r="L56" s="109">
        <f t="shared" ref="L56" si="31">IF(K56=0,0,K56/(7.5*20))</f>
        <v>0</v>
      </c>
      <c r="M56" s="109">
        <f t="shared" ref="M56" si="32">IF(K56=0,0,K56/(7.5*$M$1))</f>
        <v>0</v>
      </c>
      <c r="N56" s="14"/>
      <c r="O56" s="12">
        <f t="shared" ref="O56" si="33">M56/$M$5</f>
        <v>0</v>
      </c>
    </row>
    <row r="57" spans="2:16" ht="29">
      <c r="B57" s="105" t="s">
        <v>65</v>
      </c>
      <c r="C57" s="106" t="s">
        <v>58</v>
      </c>
      <c r="D57" s="106" t="s">
        <v>59</v>
      </c>
      <c r="E57" s="107" t="s">
        <v>14</v>
      </c>
      <c r="F57" s="108">
        <v>0</v>
      </c>
      <c r="G57" s="108">
        <v>0</v>
      </c>
      <c r="H57" s="108">
        <v>0</v>
      </c>
      <c r="I57" s="108">
        <v>0</v>
      </c>
      <c r="J57" s="108">
        <v>0</v>
      </c>
      <c r="K57" s="108">
        <f t="shared" si="24"/>
        <v>0</v>
      </c>
      <c r="L57" s="109">
        <f t="shared" si="25"/>
        <v>0</v>
      </c>
      <c r="M57" s="109">
        <f t="shared" si="23"/>
        <v>0</v>
      </c>
      <c r="N57" s="14"/>
      <c r="O57" s="12">
        <f t="shared" si="22"/>
        <v>0</v>
      </c>
    </row>
    <row r="58" spans="2:16">
      <c r="B58" s="105" t="s">
        <v>65</v>
      </c>
      <c r="C58" s="106" t="s">
        <v>71</v>
      </c>
      <c r="D58" s="106" t="s">
        <v>89</v>
      </c>
      <c r="E58" s="107" t="s">
        <v>14</v>
      </c>
      <c r="F58" s="108">
        <v>0</v>
      </c>
      <c r="G58" s="108">
        <v>0</v>
      </c>
      <c r="H58" s="108">
        <v>0</v>
      </c>
      <c r="I58" s="108">
        <v>0</v>
      </c>
      <c r="J58" s="108">
        <v>0</v>
      </c>
      <c r="K58" s="108">
        <f t="shared" si="24"/>
        <v>0</v>
      </c>
      <c r="L58" s="109">
        <f t="shared" si="25"/>
        <v>0</v>
      </c>
      <c r="M58" s="109">
        <f t="shared" si="23"/>
        <v>0</v>
      </c>
      <c r="N58" s="14"/>
      <c r="O58" s="12">
        <f t="shared" si="22"/>
        <v>0</v>
      </c>
    </row>
    <row r="59" spans="2:16">
      <c r="B59" s="138" t="s">
        <v>19</v>
      </c>
      <c r="C59" s="138"/>
      <c r="D59" s="56"/>
      <c r="E59" s="52"/>
      <c r="F59" s="17">
        <f t="shared" ref="F59:M59" si="34">SUM(F52:F58)</f>
        <v>150</v>
      </c>
      <c r="G59" s="17">
        <f t="shared" si="34"/>
        <v>375</v>
      </c>
      <c r="H59" s="17">
        <f t="shared" si="34"/>
        <v>375</v>
      </c>
      <c r="I59" s="17">
        <f t="shared" si="34"/>
        <v>300</v>
      </c>
      <c r="J59" s="17">
        <f t="shared" si="34"/>
        <v>375</v>
      </c>
      <c r="K59" s="17">
        <f t="shared" si="34"/>
        <v>1575</v>
      </c>
      <c r="L59" s="17">
        <f t="shared" si="34"/>
        <v>10.499999999999998</v>
      </c>
      <c r="M59" s="17">
        <f t="shared" si="34"/>
        <v>10</v>
      </c>
      <c r="N59" s="18"/>
      <c r="O59" s="12">
        <f t="shared" si="22"/>
        <v>1</v>
      </c>
    </row>
    <row r="60" spans="2:16">
      <c r="B60" s="139" t="s">
        <v>20</v>
      </c>
      <c r="C60" s="139"/>
      <c r="D60" s="139"/>
      <c r="E60" s="53"/>
      <c r="F60" s="19">
        <f t="shared" ref="F60:M60" si="35">F7-F59</f>
        <v>0</v>
      </c>
      <c r="G60" s="19">
        <f t="shared" si="35"/>
        <v>0</v>
      </c>
      <c r="H60" s="19">
        <f t="shared" si="35"/>
        <v>0</v>
      </c>
      <c r="I60" s="19">
        <f t="shared" si="35"/>
        <v>0</v>
      </c>
      <c r="J60" s="19">
        <f t="shared" si="35"/>
        <v>0</v>
      </c>
      <c r="K60" s="19">
        <f t="shared" si="35"/>
        <v>0</v>
      </c>
      <c r="L60" s="19">
        <f t="shared" si="35"/>
        <v>0</v>
      </c>
      <c r="M60" s="19">
        <f t="shared" si="35"/>
        <v>0</v>
      </c>
      <c r="N60" s="18"/>
    </row>
    <row r="61" spans="2:16">
      <c r="F61" s="20"/>
      <c r="G61" s="20"/>
      <c r="H61" s="20"/>
      <c r="I61" s="20"/>
      <c r="J61" s="20"/>
      <c r="K61" s="20"/>
      <c r="L61" s="20"/>
      <c r="M61" s="20"/>
      <c r="N61" s="21"/>
    </row>
    <row r="64" spans="2:16">
      <c r="E64" s="22"/>
    </row>
    <row r="65" spans="5:7">
      <c r="E65" s="22"/>
    </row>
    <row r="66" spans="5:7">
      <c r="E66" s="22"/>
    </row>
    <row r="67" spans="5:7">
      <c r="E67" s="22"/>
    </row>
    <row r="68" spans="5:7">
      <c r="E68" s="22"/>
    </row>
    <row r="69" spans="5:7">
      <c r="E69" s="22"/>
    </row>
    <row r="75" spans="5:7">
      <c r="F75" t="s" s="0">
        <v>13</v>
      </c>
      <c r="G75" t="s" s="0">
        <v>14</v>
      </c>
    </row>
    <row r="76" spans="5:7">
      <c r="E76" t="s" s="0">
        <v>15</v>
      </c>
      <c r="F76" s="14">
        <f>M45</f>
        <v>5.7301587301587293</v>
      </c>
      <c r="G76" s="14">
        <f>M46</f>
        <v>5.7285714285714278</v>
      </c>
    </row>
    <row r="77" spans="5:7">
      <c r="E77" t="s" s="0">
        <v>16</v>
      </c>
      <c r="F77" s="14" t="e">
        <f>SUM(M47,#REF!,#REF!)</f>
        <v>#REF!</v>
      </c>
      <c r="G77" s="14" t="e">
        <f>SUM(M48,#REF!,#REF!)</f>
        <v>#REF!</v>
      </c>
    </row>
  </sheetData>
  <mergeCells count="68">
    <mergeCell ref="B37:B38"/>
    <mergeCell ref="C37:C38"/>
    <mergeCell ref="D37:D38"/>
    <mergeCell ref="B39:B40"/>
    <mergeCell ref="C39:C40"/>
    <mergeCell ref="D39:D40"/>
    <mergeCell ref="B27:B28"/>
    <mergeCell ref="C27:C28"/>
    <mergeCell ref="D27:D28"/>
    <mergeCell ref="B29:B30"/>
    <mergeCell ref="C29:C30"/>
    <mergeCell ref="D29:D30"/>
    <mergeCell ref="B15:B16"/>
    <mergeCell ref="C15:C16"/>
    <mergeCell ref="D15:D16"/>
    <mergeCell ref="B17:B18"/>
    <mergeCell ref="C17:C18"/>
    <mergeCell ref="D17:D18"/>
    <mergeCell ref="J1:L1"/>
    <mergeCell ref="B2:M2"/>
    <mergeCell ref="B3:E6"/>
    <mergeCell ref="B7:D7"/>
    <mergeCell ref="B9:B10"/>
    <mergeCell ref="C9:C10"/>
    <mergeCell ref="D9:D10"/>
    <mergeCell ref="B43:B44"/>
    <mergeCell ref="C43:C44"/>
    <mergeCell ref="D43:D44"/>
    <mergeCell ref="D21:D22"/>
    <mergeCell ref="B41:B42"/>
    <mergeCell ref="C41:C42"/>
    <mergeCell ref="D41:D42"/>
    <mergeCell ref="B23:B24"/>
    <mergeCell ref="C23:C24"/>
    <mergeCell ref="D23:D24"/>
    <mergeCell ref="B31:B32"/>
    <mergeCell ref="C31:C32"/>
    <mergeCell ref="D31:D32"/>
    <mergeCell ref="B25:B26"/>
    <mergeCell ref="C25:C26"/>
    <mergeCell ref="D25:D26"/>
    <mergeCell ref="B19:B20"/>
    <mergeCell ref="C19:C20"/>
    <mergeCell ref="D19:D20"/>
    <mergeCell ref="B21:B22"/>
    <mergeCell ref="C21:C22"/>
    <mergeCell ref="B60:D60"/>
    <mergeCell ref="B49:B50"/>
    <mergeCell ref="C49:C50"/>
    <mergeCell ref="D49:D50"/>
    <mergeCell ref="B45:D46"/>
    <mergeCell ref="B47:B48"/>
    <mergeCell ref="C47:C48"/>
    <mergeCell ref="D47:D48"/>
    <mergeCell ref="B51:D52"/>
    <mergeCell ref="B59:C59"/>
    <mergeCell ref="B13:B14"/>
    <mergeCell ref="C13:C14"/>
    <mergeCell ref="D13:D14"/>
    <mergeCell ref="B11:B12"/>
    <mergeCell ref="C11:C12"/>
    <mergeCell ref="D11:D12"/>
    <mergeCell ref="B33:B34"/>
    <mergeCell ref="C33:C34"/>
    <mergeCell ref="D33:D34"/>
    <mergeCell ref="B35:B36"/>
    <mergeCell ref="C35:C36"/>
    <mergeCell ref="D35:D36"/>
  </mergeCells>
  <pageMargins left="0.11811023622047245" right="0.11811023622047245" top="0.11811023622047245" bottom="0.11811023622047245" header="7.874015748031496E-2" footer="7.874015748031496E-2"/>
  <pageSetup paperSize="9" scale="38" orientation="landscape" r:id="rId1"/>
  <rowBreaks count="1" manualBreakCount="1">
    <brk id="60" max="1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U66"/>
  <sheetViews>
    <sheetView tabSelected="1" view="pageBreakPreview" topLeftCell="A22" zoomScaleNormal="100" zoomScaleSheetLayoutView="100" workbookViewId="0">
      <selection activeCell="M44" activeCellId="3" sqref="M39 M42 M43 M44"/>
    </sheetView>
  </sheetViews>
  <sheetFormatPr defaultColWidth="9.1796875" defaultRowHeight="14.5"/>
  <cols>
    <col min="1" max="1" customWidth="true" width="1.54296875"/>
    <col min="2" max="2" bestFit="true" customWidth="true" width="22.1796875"/>
    <col min="3" max="3" customWidth="true" width="35.7265625"/>
    <col min="4" max="4" customWidth="true" width="39.1796875"/>
    <col min="5" max="5" customWidth="true" width="7.453125"/>
    <col min="6" max="9" bestFit="true" customWidth="true" width="10.81640625"/>
    <col min="10" max="10" customWidth="true" width="11.0"/>
    <col min="11" max="11" bestFit="true" customWidth="true" width="10.81640625"/>
    <col min="12" max="12" customWidth="true" width="10.81640625"/>
    <col min="13" max="13" bestFit="true" customWidth="true" width="10.81640625"/>
    <col min="14" max="14" customWidth="true" width="1.453125"/>
  </cols>
  <sheetData>
    <row r="1" spans="2:19" ht="15" customHeight="1">
      <c r="B1" s="45"/>
      <c r="C1" s="45"/>
      <c r="D1" s="45"/>
      <c r="E1" s="45"/>
      <c r="F1" s="45"/>
      <c r="G1" s="45"/>
      <c r="H1" s="45"/>
      <c r="I1" s="45"/>
      <c r="J1" s="157" t="s">
        <v>0</v>
      </c>
      <c r="K1" s="157"/>
      <c r="L1" s="157"/>
      <c r="M1" s="129">
        <f>L5</f>
        <v>21</v>
      </c>
    </row>
    <row r="2" spans="2:19" ht="36" customHeight="1">
      <c r="B2" s="158" t="s">
        <v>42</v>
      </c>
      <c r="C2" s="159"/>
      <c r="D2" s="159"/>
      <c r="E2" s="159"/>
      <c r="F2" s="159"/>
      <c r="G2" s="159"/>
      <c r="H2" s="159"/>
      <c r="I2" s="159"/>
      <c r="J2" s="159"/>
      <c r="K2" s="159"/>
      <c r="L2" s="159"/>
      <c r="M2" s="160"/>
      <c r="N2" s="9"/>
    </row>
    <row r="3" spans="2:19" ht="26.25" customHeight="1">
      <c r="B3" s="161" t="str">
        <f ca="1">MID(CELL("filename",A1),FIND("]",CELL("filename",A1))+1,255)</f>
        <v>OSS</v>
      </c>
      <c r="C3" s="162"/>
      <c r="D3" s="162"/>
      <c r="E3" s="163"/>
      <c r="F3" s="46" t="s">
        <v>1</v>
      </c>
      <c r="G3" s="46" t="s">
        <v>2</v>
      </c>
      <c r="H3" s="46" t="s">
        <v>3</v>
      </c>
      <c r="I3" s="46" t="s">
        <v>4</v>
      </c>
      <c r="J3" s="46" t="s">
        <v>5</v>
      </c>
      <c r="K3" s="57" t="s">
        <v>6</v>
      </c>
      <c r="L3" s="58"/>
      <c r="M3" s="59"/>
      <c r="N3" s="10"/>
    </row>
    <row r="4" spans="2:19" ht="39">
      <c r="B4" s="164"/>
      <c r="C4" s="165"/>
      <c r="D4" s="165"/>
      <c r="E4" s="166"/>
      <c r="F4" s="47" t="s">
        <v>51</v>
      </c>
      <c r="G4" s="47" t="s">
        <v>51</v>
      </c>
      <c r="H4" s="47" t="s">
        <v>51</v>
      </c>
      <c r="I4" s="47" t="s">
        <v>51</v>
      </c>
      <c r="J4" s="47" t="s">
        <v>51</v>
      </c>
      <c r="K4" s="60"/>
      <c r="L4" s="61" t="s">
        <v>7</v>
      </c>
      <c r="M4" s="62" t="s">
        <v>8</v>
      </c>
      <c r="N4" s="11"/>
      <c r="S4" s="12"/>
    </row>
    <row r="5" spans="2:19" ht="20.149999999999999" customHeight="1">
      <c r="B5" s="164"/>
      <c r="C5" s="165"/>
      <c r="D5" s="165"/>
      <c r="E5" s="166"/>
      <c r="F5" s="48">
        <v>2</v>
      </c>
      <c r="G5" s="48">
        <v>5</v>
      </c>
      <c r="H5" s="48">
        <v>5</v>
      </c>
      <c r="I5" s="48">
        <v>4</v>
      </c>
      <c r="J5" s="48">
        <v>5</v>
      </c>
      <c r="K5" s="60"/>
      <c r="L5" s="63">
        <f>SUM(F5:J5)</f>
        <v>21</v>
      </c>
      <c r="M5" s="64">
        <v>8</v>
      </c>
      <c r="N5" s="11"/>
      <c r="O5" t="s" s="0">
        <v>22</v>
      </c>
      <c r="S5" s="12"/>
    </row>
    <row r="6" spans="2:19" ht="20.149999999999999" customHeight="1">
      <c r="B6" s="167"/>
      <c r="C6" s="168"/>
      <c r="D6" s="168"/>
      <c r="E6" s="169"/>
      <c r="F6" s="49" t="s">
        <v>168</v>
      </c>
      <c r="G6" s="49" t="s">
        <v>169</v>
      </c>
      <c r="H6" s="49" t="s">
        <v>170</v>
      </c>
      <c r="I6" s="49" t="s">
        <v>171</v>
      </c>
      <c r="J6" s="49" t="s">
        <v>172</v>
      </c>
      <c r="K6" s="65" t="s">
        <v>6</v>
      </c>
      <c r="L6" s="66" t="s">
        <v>9</v>
      </c>
      <c r="M6" s="66" t="s">
        <v>25</v>
      </c>
      <c r="N6" s="10"/>
      <c r="O6" t="s" s="0">
        <v>23</v>
      </c>
    </row>
    <row r="7" spans="2:19" ht="20.149999999999999" customHeight="1">
      <c r="B7" s="170" t="s">
        <v>125</v>
      </c>
      <c r="C7" s="171"/>
      <c r="D7" s="171"/>
      <c r="E7" s="67"/>
      <c r="F7" s="68">
        <f>7.5*F5*$M$5</f>
        <v>120</v>
      </c>
      <c r="G7" s="68">
        <f>7.5*G5*$M$5</f>
        <v>300</v>
      </c>
      <c r="H7" s="68">
        <f>7.5*H5*$M$5</f>
        <v>300</v>
      </c>
      <c r="I7" s="68">
        <f>7.5*I5*$M$5</f>
        <v>240</v>
      </c>
      <c r="J7" s="68">
        <f>7.5*J5*$M$5</f>
        <v>300</v>
      </c>
      <c r="K7" s="68">
        <f>SUM(F7:J7)</f>
        <v>1260</v>
      </c>
      <c r="L7" s="68">
        <f>(K7/(20*7.5*M5))*M5</f>
        <v>8.4</v>
      </c>
      <c r="M7" s="69">
        <f>(K7/(M1*7.5*M5))*M5</f>
        <v>8</v>
      </c>
      <c r="N7" s="13"/>
      <c r="O7" t="s" s="0">
        <v>24</v>
      </c>
    </row>
    <row r="8" spans="2:19">
      <c r="B8" s="70" t="s">
        <v>10</v>
      </c>
      <c r="C8" s="71" t="s">
        <v>11</v>
      </c>
      <c r="D8" s="71" t="s">
        <v>12</v>
      </c>
      <c r="E8" s="71" t="s">
        <v>21</v>
      </c>
      <c r="F8" s="72"/>
      <c r="G8" s="72"/>
      <c r="H8" s="72"/>
      <c r="I8" s="72"/>
      <c r="J8" s="73"/>
      <c r="K8" s="72"/>
      <c r="L8" s="72"/>
      <c r="M8" s="74"/>
      <c r="N8" s="14"/>
    </row>
    <row r="9" spans="2:19" ht="24" customHeight="1">
      <c r="B9" s="176" t="s">
        <v>102</v>
      </c>
      <c r="C9" s="142" t="s">
        <v>67</v>
      </c>
      <c r="D9" s="183" t="s">
        <v>188</v>
      </c>
      <c r="E9" s="75" t="s">
        <v>13</v>
      </c>
      <c r="F9" s="76">
        <f>3.5*F5*7.5</f>
        <v>52.5</v>
      </c>
      <c r="G9" s="76">
        <f>3*G5*7.5</f>
        <v>112.5</v>
      </c>
      <c r="H9" s="76">
        <f>2*H5*7.5</f>
        <v>75</v>
      </c>
      <c r="I9" s="76">
        <f>2.5*I5*7.5</f>
        <v>75</v>
      </c>
      <c r="J9" s="76">
        <f>3*J5*7.5</f>
        <v>112.5</v>
      </c>
      <c r="K9" s="77">
        <f t="shared" ref="K9:K24" si="0">SUM(F9:J9)</f>
        <v>427.5</v>
      </c>
      <c r="L9" s="78">
        <f>IF(K9=0,0,K9/(7.5*20))</f>
        <v>2.85</v>
      </c>
      <c r="M9" s="79">
        <f t="shared" ref="M9:M24" si="1">IF(K9=0,0,K9/(7.5*$M$1))</f>
        <v>2.7142857142857144</v>
      </c>
      <c r="N9" s="14"/>
    </row>
    <row r="10" spans="2:19" ht="24" customHeight="1">
      <c r="B10" s="141"/>
      <c r="C10" s="143"/>
      <c r="D10" s="154"/>
      <c r="E10" s="80" t="s">
        <v>14</v>
      </c>
      <c r="F10" s="81">
        <v>55.25</v>
      </c>
      <c r="G10" s="81">
        <v>102.6</v>
      </c>
      <c r="H10" s="81">
        <v>68.75</v>
      </c>
      <c r="I10" s="81">
        <v>76.25</v>
      </c>
      <c r="J10" s="81">
        <v>112.65</v>
      </c>
      <c r="K10" s="82">
        <f t="shared" si="0"/>
        <v>415.5</v>
      </c>
      <c r="L10" s="83">
        <f>IF(K10=0,0,K10/(7.5*20))</f>
        <v>2.77</v>
      </c>
      <c r="M10" s="84">
        <f t="shared" si="1"/>
        <v>2.638095238095238</v>
      </c>
      <c r="N10" s="14"/>
      <c r="O10" s="12">
        <f>M10/$M$5</f>
        <v>0.32976190476190476</v>
      </c>
    </row>
    <row r="11" spans="2:19" ht="17.25" hidden="1" customHeight="1">
      <c r="B11" s="176" t="s">
        <v>102</v>
      </c>
      <c r="C11" s="142" t="s">
        <v>67</v>
      </c>
      <c r="D11" s="178" t="s">
        <v>183</v>
      </c>
      <c r="E11" s="75" t="s">
        <v>13</v>
      </c>
      <c r="F11" s="76">
        <v>0</v>
      </c>
      <c r="G11" s="76">
        <v>0</v>
      </c>
      <c r="H11" s="76">
        <v>0</v>
      </c>
      <c r="I11" s="76">
        <v>0</v>
      </c>
      <c r="J11" s="76">
        <v>0</v>
      </c>
      <c r="K11" s="77">
        <f t="shared" si="0"/>
        <v>0</v>
      </c>
      <c r="L11" s="78">
        <f>IF(K11=0,0,K11/(7.5*20))</f>
        <v>0</v>
      </c>
      <c r="M11" s="79">
        <f t="shared" ref="M11:M12" si="2">IF(K11=0,0,K11/(7.5*$M$1))</f>
        <v>0</v>
      </c>
      <c r="N11" s="14"/>
      <c r="O11" s="12"/>
    </row>
    <row r="12" spans="2:19" ht="17.25" hidden="1" customHeight="1">
      <c r="B12" s="141"/>
      <c r="C12" s="143"/>
      <c r="D12" s="154"/>
      <c r="E12" s="80" t="s">
        <v>14</v>
      </c>
      <c r="F12" s="81">
        <v>0</v>
      </c>
      <c r="G12" s="81">
        <v>0</v>
      </c>
      <c r="H12" s="81">
        <v>0</v>
      </c>
      <c r="I12" s="81">
        <v>0</v>
      </c>
      <c r="J12" s="81">
        <v>0</v>
      </c>
      <c r="K12" s="82">
        <f t="shared" si="0"/>
        <v>0</v>
      </c>
      <c r="L12" s="83">
        <f>IF(K12=0,0,K12/(7.5*20))</f>
        <v>0</v>
      </c>
      <c r="M12" s="84">
        <f t="shared" si="2"/>
        <v>0</v>
      </c>
      <c r="N12" s="14"/>
      <c r="O12" s="12">
        <f>M12/$M$5</f>
        <v>0</v>
      </c>
    </row>
    <row r="13" spans="2:19" ht="16.149999999999999" hidden="1" customHeight="1">
      <c r="B13" s="176" t="s">
        <v>102</v>
      </c>
      <c r="C13" s="142" t="s">
        <v>67</v>
      </c>
      <c r="D13" s="178" t="s">
        <v>184</v>
      </c>
      <c r="E13" s="75" t="s">
        <v>13</v>
      </c>
      <c r="F13" s="77">
        <v>0</v>
      </c>
      <c r="G13" s="77">
        <v>0</v>
      </c>
      <c r="H13" s="77">
        <v>0</v>
      </c>
      <c r="I13" s="77">
        <v>0</v>
      </c>
      <c r="J13" s="77">
        <v>0</v>
      </c>
      <c r="K13" s="77">
        <f t="shared" si="0"/>
        <v>0</v>
      </c>
      <c r="L13" s="78">
        <f t="shared" ref="L13:L38" si="3">IF(K13=0,0,K13/(7.5*20))</f>
        <v>0</v>
      </c>
      <c r="M13" s="79">
        <f t="shared" si="1"/>
        <v>0</v>
      </c>
      <c r="N13" s="14"/>
    </row>
    <row r="14" spans="2:19" ht="16.149999999999999" hidden="1" customHeight="1">
      <c r="B14" s="141"/>
      <c r="C14" s="152"/>
      <c r="D14" s="172"/>
      <c r="E14" s="85" t="s">
        <v>14</v>
      </c>
      <c r="F14" s="86">
        <v>0</v>
      </c>
      <c r="G14" s="86">
        <v>0</v>
      </c>
      <c r="H14" s="86">
        <v>0</v>
      </c>
      <c r="I14" s="86">
        <v>0</v>
      </c>
      <c r="J14" s="86">
        <v>0</v>
      </c>
      <c r="K14" s="86">
        <f t="shared" si="0"/>
        <v>0</v>
      </c>
      <c r="L14" s="87">
        <f t="shared" si="3"/>
        <v>0</v>
      </c>
      <c r="M14" s="88">
        <f t="shared" si="1"/>
        <v>0</v>
      </c>
      <c r="N14" s="14"/>
      <c r="O14" s="12">
        <f>M14/$M$5</f>
        <v>0</v>
      </c>
    </row>
    <row r="15" spans="2:19" ht="14.5" hidden="1" customHeight="1">
      <c r="B15" s="176" t="s">
        <v>102</v>
      </c>
      <c r="C15" s="142" t="s">
        <v>67</v>
      </c>
      <c r="D15" s="178" t="s">
        <v>185</v>
      </c>
      <c r="E15" s="75" t="s">
        <v>13</v>
      </c>
      <c r="F15" s="77">
        <v>0</v>
      </c>
      <c r="G15" s="77">
        <v>0</v>
      </c>
      <c r="H15" s="77">
        <v>0</v>
      </c>
      <c r="I15" s="77">
        <v>0</v>
      </c>
      <c r="J15" s="77">
        <v>0</v>
      </c>
      <c r="K15" s="77">
        <f t="shared" si="0"/>
        <v>0</v>
      </c>
      <c r="L15" s="78">
        <f t="shared" ref="L15:L16" si="4">IF(K15=0,0,K15/(7.5*20))</f>
        <v>0</v>
      </c>
      <c r="M15" s="79">
        <f t="shared" ref="M15:M16" si="5">IF(K15=0,0,K15/(7.5*$M$1))</f>
        <v>0</v>
      </c>
      <c r="N15" s="14"/>
    </row>
    <row r="16" spans="2:19" hidden="1">
      <c r="B16" s="141"/>
      <c r="C16" s="152"/>
      <c r="D16" s="154"/>
      <c r="E16" s="85" t="s">
        <v>14</v>
      </c>
      <c r="F16" s="86">
        <v>0</v>
      </c>
      <c r="G16" s="86">
        <v>0</v>
      </c>
      <c r="H16" s="86">
        <v>0</v>
      </c>
      <c r="I16" s="86">
        <v>0</v>
      </c>
      <c r="J16" s="86">
        <v>0</v>
      </c>
      <c r="K16" s="86">
        <f t="shared" si="0"/>
        <v>0</v>
      </c>
      <c r="L16" s="87">
        <f t="shared" si="4"/>
        <v>0</v>
      </c>
      <c r="M16" s="88">
        <f t="shared" si="5"/>
        <v>0</v>
      </c>
      <c r="N16" s="14"/>
      <c r="O16" s="12">
        <f>M16/$M$5</f>
        <v>0</v>
      </c>
    </row>
    <row r="17" spans="2:21" ht="16.5" hidden="1" customHeight="1">
      <c r="B17" s="176" t="s">
        <v>102</v>
      </c>
      <c r="C17" s="142" t="s">
        <v>67</v>
      </c>
      <c r="D17" s="178" t="s">
        <v>186</v>
      </c>
      <c r="E17" s="75" t="s">
        <v>13</v>
      </c>
      <c r="F17" s="76">
        <v>0</v>
      </c>
      <c r="G17" s="76">
        <v>0</v>
      </c>
      <c r="H17" s="76">
        <v>0</v>
      </c>
      <c r="I17" s="76">
        <v>0</v>
      </c>
      <c r="J17" s="76">
        <v>0</v>
      </c>
      <c r="K17" s="77">
        <f t="shared" si="0"/>
        <v>0</v>
      </c>
      <c r="L17" s="78">
        <f t="shared" si="3"/>
        <v>0</v>
      </c>
      <c r="M17" s="79">
        <f t="shared" si="1"/>
        <v>0</v>
      </c>
      <c r="N17" s="14"/>
    </row>
    <row r="18" spans="2:21" ht="16.5" hidden="1" customHeight="1">
      <c r="B18" s="141"/>
      <c r="C18" s="143"/>
      <c r="D18" s="154"/>
      <c r="E18" s="80" t="s">
        <v>14</v>
      </c>
      <c r="F18" s="81">
        <v>0</v>
      </c>
      <c r="G18" s="81">
        <v>0</v>
      </c>
      <c r="H18" s="81">
        <v>0</v>
      </c>
      <c r="I18" s="81">
        <v>0</v>
      </c>
      <c r="J18" s="81">
        <v>0</v>
      </c>
      <c r="K18" s="82">
        <f t="shared" si="0"/>
        <v>0</v>
      </c>
      <c r="L18" s="83">
        <f t="shared" si="3"/>
        <v>0</v>
      </c>
      <c r="M18" s="84">
        <f t="shared" si="1"/>
        <v>0</v>
      </c>
      <c r="N18" s="14"/>
      <c r="O18" s="12">
        <f>M18/$M$5</f>
        <v>0</v>
      </c>
    </row>
    <row r="19" spans="2:21" ht="33" hidden="1" customHeight="1">
      <c r="B19" s="140" t="s">
        <v>102</v>
      </c>
      <c r="C19" s="142" t="s">
        <v>67</v>
      </c>
      <c r="D19" s="183" t="s">
        <v>187</v>
      </c>
      <c r="E19" s="75" t="s">
        <v>13</v>
      </c>
      <c r="F19" s="76">
        <v>0</v>
      </c>
      <c r="G19" s="76">
        <v>0</v>
      </c>
      <c r="H19" s="76">
        <v>0</v>
      </c>
      <c r="I19" s="76">
        <v>0</v>
      </c>
      <c r="J19" s="76">
        <v>0</v>
      </c>
      <c r="K19" s="77">
        <f t="shared" si="0"/>
        <v>0</v>
      </c>
      <c r="L19" s="78">
        <f t="shared" si="3"/>
        <v>0</v>
      </c>
      <c r="M19" s="79">
        <f t="shared" si="1"/>
        <v>0</v>
      </c>
      <c r="N19" s="14"/>
    </row>
    <row r="20" spans="2:21" ht="33" hidden="1" customHeight="1">
      <c r="B20" s="141"/>
      <c r="C20" s="143"/>
      <c r="D20" s="154"/>
      <c r="E20" s="80" t="s">
        <v>14</v>
      </c>
      <c r="F20" s="81">
        <v>0</v>
      </c>
      <c r="G20" s="81">
        <v>0</v>
      </c>
      <c r="H20" s="81">
        <v>0</v>
      </c>
      <c r="I20" s="81">
        <v>0</v>
      </c>
      <c r="J20" s="81">
        <v>0</v>
      </c>
      <c r="K20" s="82">
        <f t="shared" si="0"/>
        <v>0</v>
      </c>
      <c r="L20" s="83">
        <f t="shared" si="3"/>
        <v>0</v>
      </c>
      <c r="M20" s="84">
        <f t="shared" si="1"/>
        <v>0</v>
      </c>
      <c r="N20" s="14"/>
      <c r="O20" s="12">
        <f>M20/$M$5</f>
        <v>0</v>
      </c>
    </row>
    <row r="21" spans="2:21" ht="32.25" customHeight="1">
      <c r="B21" s="140" t="s">
        <v>102</v>
      </c>
      <c r="C21" s="142" t="s">
        <v>67</v>
      </c>
      <c r="D21" s="183" t="s">
        <v>190</v>
      </c>
      <c r="E21" s="75" t="s">
        <v>13</v>
      </c>
      <c r="F21" s="76">
        <f>3.5*F5*7.5</f>
        <v>52.5</v>
      </c>
      <c r="G21" s="76">
        <f>4*G5*7.5</f>
        <v>150</v>
      </c>
      <c r="H21" s="76">
        <f>5*H5*7.5</f>
        <v>187.5</v>
      </c>
      <c r="I21" s="76">
        <f>4.5*I5*7.5</f>
        <v>135</v>
      </c>
      <c r="J21" s="76">
        <f>4*J5*7.5</f>
        <v>150</v>
      </c>
      <c r="K21" s="77">
        <f t="shared" si="0"/>
        <v>675</v>
      </c>
      <c r="L21" s="78">
        <f t="shared" ref="L21:L22" si="6">IF(K21=0,0,K21/(7.5*20))</f>
        <v>4.5</v>
      </c>
      <c r="M21" s="79">
        <f t="shared" ref="M21:M22" si="7">IF(K21=0,0,K21/(7.5*$M$1))</f>
        <v>4.2857142857142856</v>
      </c>
      <c r="N21" s="14"/>
    </row>
    <row r="22" spans="2:21" ht="32.25" customHeight="1">
      <c r="B22" s="141"/>
      <c r="C22" s="143"/>
      <c r="D22" s="154"/>
      <c r="E22" s="80" t="s">
        <v>14</v>
      </c>
      <c r="F22" s="81">
        <v>50.7</v>
      </c>
      <c r="G22" s="81">
        <v>152.15</v>
      </c>
      <c r="H22" s="81">
        <v>198.5</v>
      </c>
      <c r="I22" s="81">
        <v>140.15</v>
      </c>
      <c r="J22" s="81">
        <f>137.75+18.5</f>
        <v>156.25</v>
      </c>
      <c r="K22" s="82">
        <f t="shared" si="0"/>
        <v>697.75</v>
      </c>
      <c r="L22" s="83">
        <f t="shared" si="6"/>
        <v>4.6516666666666664</v>
      </c>
      <c r="M22" s="84">
        <f t="shared" si="7"/>
        <v>4.4301587301587304</v>
      </c>
      <c r="N22" s="14"/>
      <c r="O22" s="12">
        <f>M22/$M$5</f>
        <v>0.5537698412698413</v>
      </c>
    </row>
    <row r="23" spans="2:21" ht="24.75" customHeight="1">
      <c r="B23" s="140" t="s">
        <v>102</v>
      </c>
      <c r="C23" s="142" t="s">
        <v>67</v>
      </c>
      <c r="D23" s="178" t="s">
        <v>182</v>
      </c>
      <c r="E23" s="75" t="s">
        <v>13</v>
      </c>
      <c r="F23" s="76">
        <f>1*F5*7.5</f>
        <v>15</v>
      </c>
      <c r="G23" s="76">
        <f t="shared" ref="G23:J23" si="8">1*G5*7.5</f>
        <v>37.5</v>
      </c>
      <c r="H23" s="76">
        <f t="shared" si="8"/>
        <v>37.5</v>
      </c>
      <c r="I23" s="76">
        <f t="shared" si="8"/>
        <v>30</v>
      </c>
      <c r="J23" s="76">
        <f t="shared" si="8"/>
        <v>37.5</v>
      </c>
      <c r="K23" s="77">
        <f t="shared" si="0"/>
        <v>157.5</v>
      </c>
      <c r="L23" s="78">
        <f t="shared" si="3"/>
        <v>1.05</v>
      </c>
      <c r="M23" s="79">
        <f t="shared" si="1"/>
        <v>1</v>
      </c>
      <c r="N23" s="14"/>
    </row>
    <row r="24" spans="2:21" ht="24.75" customHeight="1">
      <c r="B24" s="141"/>
      <c r="C24" s="143"/>
      <c r="D24" s="154"/>
      <c r="E24" s="80" t="s">
        <v>14</v>
      </c>
      <c r="F24" s="81">
        <v>17.55</v>
      </c>
      <c r="G24" s="81">
        <v>43.75</v>
      </c>
      <c r="H24" s="81">
        <v>28.25</v>
      </c>
      <c r="I24" s="81">
        <v>35.6</v>
      </c>
      <c r="J24" s="81">
        <v>33.85</v>
      </c>
      <c r="K24" s="82">
        <f t="shared" si="0"/>
        <v>159</v>
      </c>
      <c r="L24" s="83">
        <f t="shared" si="3"/>
        <v>1.06</v>
      </c>
      <c r="M24" s="84">
        <f t="shared" si="1"/>
        <v>1.0095238095238095</v>
      </c>
      <c r="N24" s="14"/>
      <c r="O24" s="12">
        <f>M24/$M$5</f>
        <v>0.12619047619047619</v>
      </c>
    </row>
    <row r="25" spans="2:21">
      <c r="B25" s="155" t="s">
        <v>17</v>
      </c>
      <c r="C25" s="155"/>
      <c r="D25" s="155"/>
      <c r="E25" s="54" t="s">
        <v>13</v>
      </c>
      <c r="F25" s="50">
        <f>SUMIF($E$9:$E24,"Plan",F$9:F24)</f>
        <v>120</v>
      </c>
      <c r="G25" s="50">
        <f>SUMIF($E$9:$E24,"Plan",G$9:G24)</f>
        <v>300</v>
      </c>
      <c r="H25" s="50">
        <f>SUMIF($E$9:$E24,"Plan",H$9:H24)</f>
        <v>300</v>
      </c>
      <c r="I25" s="50">
        <f>SUMIF($E$9:$E24,"Plan",I$9:I24)</f>
        <v>240</v>
      </c>
      <c r="J25" s="50">
        <f>SUMIF($E$9:$E24,"Plan",J$9:J24)</f>
        <v>300</v>
      </c>
      <c r="K25" s="50">
        <f>SUMIF($E$9:$E24,"Plan",K$9:K24)</f>
        <v>1260</v>
      </c>
      <c r="L25" s="50">
        <f>SUMIF($E$9:$E24,"Plan",L$9:L24)</f>
        <v>8.4</v>
      </c>
      <c r="M25" s="50">
        <f>SUMIF($E$9:$E24,"Plan",M$9:M24)</f>
        <v>8</v>
      </c>
      <c r="N25" s="15"/>
    </row>
    <row r="26" spans="2:21">
      <c r="B26" s="155"/>
      <c r="C26" s="155"/>
      <c r="D26" s="155"/>
      <c r="E26" s="54" t="s">
        <v>14</v>
      </c>
      <c r="F26" s="50">
        <f>SUMIF($E$9:$E24,"Actual",F$9:F24)</f>
        <v>123.5</v>
      </c>
      <c r="G26" s="50">
        <f>SUMIF($E$9:$E24,"Actual",G$9:G24)</f>
        <v>298.5</v>
      </c>
      <c r="H26" s="50">
        <f>SUMIF($E$9:$E24,"Actual",H$9:H24)</f>
        <v>295.5</v>
      </c>
      <c r="I26" s="50">
        <f>SUMIF($E$9:$E24,"Actual",I$9:I24)</f>
        <v>252</v>
      </c>
      <c r="J26" s="50">
        <f>SUMIF($E$9:$E24,"Actual",J$9:J24)</f>
        <v>302.75</v>
      </c>
      <c r="K26" s="50">
        <f>SUMIF($E$9:$E24,"Actual",K$9:K24)</f>
        <v>1272.25</v>
      </c>
      <c r="L26" s="50">
        <f>SUMIF($E$9:$E24,"Actual",L$9:L24)</f>
        <v>8.4816666666666674</v>
      </c>
      <c r="M26" s="50">
        <f>SUMIF($E$9:$E24,"Actual",M$9:M24)</f>
        <v>8.0777777777777775</v>
      </c>
      <c r="N26" s="15"/>
      <c r="O26" s="12">
        <f>M26/$M$5</f>
        <v>1.0097222222222222</v>
      </c>
      <c r="Q26" s="44">
        <f>((F26/$K$7)*$L$7)/(($L$7/$L$5)*F5)</f>
        <v>1.0291666666666666</v>
      </c>
      <c r="R26" s="44">
        <f>((G26/$K$7)*$L$7)/(($L$7/$L$5)*G5)</f>
        <v>0.995</v>
      </c>
      <c r="S26" s="44">
        <f>((H26/$K$7)*$L$7)/(($L$7/$L$5)*H5)</f>
        <v>0.98499999999999999</v>
      </c>
      <c r="T26" s="44">
        <f>((I26/$K$7)*$L$7)/(($L$7/$L$5)*I5)</f>
        <v>1.05</v>
      </c>
      <c r="U26" s="44">
        <f>((J26/$K$7)*$L$7)/(($L$7/$L$5)*J5)</f>
        <v>1.0091666666666668</v>
      </c>
    </row>
    <row r="27" spans="2:21" ht="15" customHeight="1">
      <c r="B27" s="140" t="s">
        <v>103</v>
      </c>
      <c r="C27" s="142" t="s">
        <v>68</v>
      </c>
      <c r="D27" s="179" t="s">
        <v>88</v>
      </c>
      <c r="E27" s="89" t="s">
        <v>13</v>
      </c>
      <c r="F27" s="90">
        <f>0.1*F5*7.5</f>
        <v>1.5</v>
      </c>
      <c r="G27" s="90">
        <v>0</v>
      </c>
      <c r="H27" s="90">
        <v>0</v>
      </c>
      <c r="I27" s="90">
        <v>0</v>
      </c>
      <c r="J27" s="90">
        <v>0</v>
      </c>
      <c r="K27" s="91">
        <f t="shared" ref="K27:K38" si="9">SUM(F27:J27)</f>
        <v>1.5</v>
      </c>
      <c r="L27" s="92">
        <f t="shared" ref="L27" si="10">IF(K27=0,0,K27/(7.5*20))</f>
        <v>0.01</v>
      </c>
      <c r="M27" s="92">
        <f t="shared" ref="M27:M38" si="11">IF(K27=0,0,K27/(7.5*$M$1))</f>
        <v>9.5238095238095247E-3</v>
      </c>
      <c r="N27" s="14"/>
    </row>
    <row r="28" spans="2:21">
      <c r="B28" s="141"/>
      <c r="C28" s="143"/>
      <c r="D28" s="154"/>
      <c r="E28" s="93" t="s">
        <v>14</v>
      </c>
      <c r="F28" s="94">
        <v>7.25</v>
      </c>
      <c r="G28" s="94">
        <v>0</v>
      </c>
      <c r="H28" s="94">
        <v>0</v>
      </c>
      <c r="I28" s="94">
        <v>0</v>
      </c>
      <c r="J28" s="94">
        <v>0</v>
      </c>
      <c r="K28" s="95">
        <f t="shared" si="9"/>
        <v>7.25</v>
      </c>
      <c r="L28" s="96">
        <f t="shared" si="3"/>
        <v>4.8333333333333332E-2</v>
      </c>
      <c r="M28" s="96">
        <f t="shared" si="11"/>
        <v>4.6031746031746035E-2</v>
      </c>
      <c r="N28" s="14"/>
      <c r="O28" s="12">
        <f>M28/$M$5</f>
        <v>5.7539682539682543E-3</v>
      </c>
    </row>
    <row r="29" spans="2:21" ht="15" customHeight="1">
      <c r="B29" s="140" t="s">
        <v>103</v>
      </c>
      <c r="C29" s="142" t="s">
        <v>68</v>
      </c>
      <c r="D29" s="180" t="s">
        <v>181</v>
      </c>
      <c r="E29" s="89" t="s">
        <v>13</v>
      </c>
      <c r="F29" s="90">
        <f>0.1*F5*7.5</f>
        <v>1.5</v>
      </c>
      <c r="G29" s="90">
        <f>0.2*G5*7.5</f>
        <v>7.5</v>
      </c>
      <c r="H29" s="90">
        <f t="shared" ref="H29" si="12">0.1*H5*7.5</f>
        <v>3.75</v>
      </c>
      <c r="I29" s="90">
        <v>0</v>
      </c>
      <c r="J29" s="90">
        <v>0</v>
      </c>
      <c r="K29" s="91">
        <f t="shared" si="9"/>
        <v>12.75</v>
      </c>
      <c r="L29" s="92">
        <f t="shared" ref="L29:L34" si="13">IF(K29=0,0,K29/(7.5*20))</f>
        <v>8.5000000000000006E-2</v>
      </c>
      <c r="M29" s="92">
        <f t="shared" ref="M29:M34" si="14">IF(K29=0,0,K29/(7.5*$M$1))</f>
        <v>8.0952380952380956E-2</v>
      </c>
      <c r="N29" s="14"/>
    </row>
    <row r="30" spans="2:21">
      <c r="B30" s="141"/>
      <c r="C30" s="143"/>
      <c r="D30" s="145"/>
      <c r="E30" s="97" t="s">
        <v>14</v>
      </c>
      <c r="F30" s="98">
        <v>3</v>
      </c>
      <c r="G30" s="94">
        <v>9</v>
      </c>
      <c r="H30" s="94">
        <v>2</v>
      </c>
      <c r="I30" s="94">
        <v>0</v>
      </c>
      <c r="J30" s="94">
        <v>0</v>
      </c>
      <c r="K30" s="99">
        <f t="shared" si="9"/>
        <v>14</v>
      </c>
      <c r="L30" s="100">
        <f t="shared" si="13"/>
        <v>9.3333333333333338E-2</v>
      </c>
      <c r="M30" s="100">
        <f t="shared" si="14"/>
        <v>8.8888888888888892E-2</v>
      </c>
      <c r="N30" s="14"/>
      <c r="O30" s="12">
        <f>M30/$M$5</f>
        <v>1.1111111111111112E-2</v>
      </c>
    </row>
    <row r="31" spans="2:21" ht="15" customHeight="1">
      <c r="B31" s="140" t="s">
        <v>103</v>
      </c>
      <c r="C31" s="142" t="s">
        <v>68</v>
      </c>
      <c r="D31" s="180" t="s">
        <v>99</v>
      </c>
      <c r="E31" s="89" t="s">
        <v>13</v>
      </c>
      <c r="F31" s="90">
        <f>0.1*F5*7.5</f>
        <v>1.5</v>
      </c>
      <c r="G31" s="90">
        <v>0</v>
      </c>
      <c r="H31" s="90">
        <v>0</v>
      </c>
      <c r="I31" s="90">
        <v>0</v>
      </c>
      <c r="J31" s="90">
        <v>0</v>
      </c>
      <c r="K31" s="91">
        <f t="shared" si="9"/>
        <v>1.5</v>
      </c>
      <c r="L31" s="92">
        <f t="shared" ref="L31:L32" si="15">IF(K31=0,0,K31/(7.5*20))</f>
        <v>0.01</v>
      </c>
      <c r="M31" s="92">
        <f t="shared" ref="M31:M32" si="16">IF(K31=0,0,K31/(7.5*$M$1))</f>
        <v>9.5238095238095247E-3</v>
      </c>
      <c r="N31" s="14"/>
    </row>
    <row r="32" spans="2:21">
      <c r="B32" s="141"/>
      <c r="C32" s="143"/>
      <c r="D32" s="145"/>
      <c r="E32" s="97" t="s">
        <v>14</v>
      </c>
      <c r="F32" s="98">
        <v>0</v>
      </c>
      <c r="G32" s="94">
        <v>0</v>
      </c>
      <c r="H32" s="94">
        <v>0</v>
      </c>
      <c r="I32" s="94">
        <v>0</v>
      </c>
      <c r="J32" s="94">
        <v>0</v>
      </c>
      <c r="K32" s="99">
        <f t="shared" si="9"/>
        <v>0</v>
      </c>
      <c r="L32" s="100">
        <f t="shared" si="15"/>
        <v>0</v>
      </c>
      <c r="M32" s="100">
        <f t="shared" si="16"/>
        <v>0</v>
      </c>
      <c r="N32" s="14"/>
      <c r="O32" s="12">
        <f>M32/$M$5</f>
        <v>0</v>
      </c>
      <c r="R32" s="14">
        <f>13.5</f>
        <v>13.5</v>
      </c>
    </row>
    <row r="33" spans="2:15" ht="15" customHeight="1">
      <c r="B33" s="140" t="s">
        <v>103</v>
      </c>
      <c r="C33" s="142" t="s">
        <v>68</v>
      </c>
      <c r="D33" s="144" t="s">
        <v>97</v>
      </c>
      <c r="E33" s="89" t="s">
        <v>13</v>
      </c>
      <c r="F33" s="90">
        <f>0.1*F5*7.5</f>
        <v>1.5</v>
      </c>
      <c r="G33" s="90">
        <f t="shared" ref="G33" si="17">0.1*G5*7.5</f>
        <v>3.75</v>
      </c>
      <c r="H33" s="90">
        <v>0</v>
      </c>
      <c r="I33" s="90">
        <v>0</v>
      </c>
      <c r="J33" s="90">
        <v>0</v>
      </c>
      <c r="K33" s="91">
        <f t="shared" si="9"/>
        <v>5.25</v>
      </c>
      <c r="L33" s="92">
        <f t="shared" si="13"/>
        <v>3.5000000000000003E-2</v>
      </c>
      <c r="M33" s="92">
        <f t="shared" si="14"/>
        <v>3.3333333333333333E-2</v>
      </c>
      <c r="N33" s="14"/>
    </row>
    <row r="34" spans="2:15">
      <c r="B34" s="141"/>
      <c r="C34" s="143"/>
      <c r="D34" s="145"/>
      <c r="E34" s="97" t="s">
        <v>14</v>
      </c>
      <c r="F34" s="98">
        <v>2.75</v>
      </c>
      <c r="G34" s="94">
        <v>4.25</v>
      </c>
      <c r="H34" s="94">
        <v>0</v>
      </c>
      <c r="I34" s="94">
        <v>0</v>
      </c>
      <c r="J34" s="94">
        <v>0</v>
      </c>
      <c r="K34" s="99">
        <f t="shared" si="9"/>
        <v>7</v>
      </c>
      <c r="L34" s="100">
        <f t="shared" si="13"/>
        <v>4.6666666666666669E-2</v>
      </c>
      <c r="M34" s="100">
        <f t="shared" si="14"/>
        <v>4.4444444444444446E-2</v>
      </c>
      <c r="N34" s="14"/>
      <c r="O34" s="12">
        <f>M34/$M$5</f>
        <v>5.5555555555555558E-3</v>
      </c>
    </row>
    <row r="35" spans="2:15" ht="15" customHeight="1">
      <c r="B35" s="181" t="s">
        <v>103</v>
      </c>
      <c r="C35" s="142" t="s">
        <v>137</v>
      </c>
      <c r="D35" s="182" t="s">
        <v>189</v>
      </c>
      <c r="E35" s="89" t="s">
        <v>13</v>
      </c>
      <c r="F35" s="90">
        <f>0.3*F5*7.5</f>
        <v>4.5</v>
      </c>
      <c r="G35" s="90">
        <f t="shared" ref="G35" si="18">0.3*G5*7.5</f>
        <v>11.25</v>
      </c>
      <c r="H35" s="90">
        <f>0.7*H5*7.5</f>
        <v>26.25</v>
      </c>
      <c r="I35" s="90">
        <v>0</v>
      </c>
      <c r="J35" s="90">
        <f>1*J5*7.5</f>
        <v>37.5</v>
      </c>
      <c r="K35" s="91">
        <f t="shared" si="9"/>
        <v>79.5</v>
      </c>
      <c r="L35" s="92">
        <f t="shared" ref="L35:L36" si="19">IF(K35=0,0,K35/(7.5*20))</f>
        <v>0.53</v>
      </c>
      <c r="M35" s="92">
        <f t="shared" ref="M35:M36" si="20">IF(K35=0,0,K35/(7.5*$M$1))</f>
        <v>0.50476190476190474</v>
      </c>
      <c r="N35" s="14"/>
    </row>
    <row r="36" spans="2:15">
      <c r="B36" s="141"/>
      <c r="C36" s="143"/>
      <c r="D36" s="145"/>
      <c r="E36" s="97" t="s">
        <v>14</v>
      </c>
      <c r="F36" s="98">
        <v>0</v>
      </c>
      <c r="G36" s="98">
        <v>11.75</v>
      </c>
      <c r="H36" s="98">
        <v>25.75</v>
      </c>
      <c r="I36" s="98">
        <v>0</v>
      </c>
      <c r="J36" s="98">
        <v>35.25</v>
      </c>
      <c r="K36" s="99">
        <f t="shared" si="9"/>
        <v>72.75</v>
      </c>
      <c r="L36" s="100">
        <f t="shared" si="19"/>
        <v>0.48499999999999999</v>
      </c>
      <c r="M36" s="100">
        <f t="shared" si="20"/>
        <v>0.46190476190476193</v>
      </c>
      <c r="N36" s="14"/>
      <c r="O36" s="12">
        <f>M36/$M$5</f>
        <v>5.7738095238095241E-2</v>
      </c>
    </row>
    <row r="37" spans="2:15" ht="15" customHeight="1">
      <c r="B37" s="146" t="s">
        <v>103</v>
      </c>
      <c r="C37" s="148" t="s">
        <v>138</v>
      </c>
      <c r="D37" s="177" t="s">
        <v>139</v>
      </c>
      <c r="E37" s="101" t="s">
        <v>13</v>
      </c>
      <c r="F37" s="102">
        <f>0.3*F5*7.5</f>
        <v>4.5</v>
      </c>
      <c r="G37" s="102">
        <v>0</v>
      </c>
      <c r="H37" s="102">
        <v>0</v>
      </c>
      <c r="I37" s="102">
        <v>0</v>
      </c>
      <c r="J37" s="102">
        <v>0</v>
      </c>
      <c r="K37" s="103">
        <f t="shared" si="9"/>
        <v>4.5</v>
      </c>
      <c r="L37" s="104">
        <f t="shared" si="3"/>
        <v>0.03</v>
      </c>
      <c r="M37" s="104">
        <f t="shared" si="11"/>
        <v>2.8571428571428571E-2</v>
      </c>
      <c r="N37" s="14"/>
    </row>
    <row r="38" spans="2:15">
      <c r="B38" s="147"/>
      <c r="C38" s="149"/>
      <c r="D38" s="150"/>
      <c r="E38" s="93" t="s">
        <v>14</v>
      </c>
      <c r="F38" s="94">
        <v>0</v>
      </c>
      <c r="G38" s="98">
        <v>0</v>
      </c>
      <c r="H38" s="98">
        <v>0</v>
      </c>
      <c r="I38" s="98">
        <v>0</v>
      </c>
      <c r="J38" s="98">
        <v>0</v>
      </c>
      <c r="K38" s="95">
        <f t="shared" si="9"/>
        <v>0</v>
      </c>
      <c r="L38" s="96">
        <f t="shared" si="3"/>
        <v>0</v>
      </c>
      <c r="M38" s="96">
        <f t="shared" si="11"/>
        <v>0</v>
      </c>
      <c r="N38" s="14"/>
      <c r="O38" s="12">
        <f>M38/$M$5</f>
        <v>0</v>
      </c>
    </row>
    <row r="39" spans="2:15">
      <c r="B39" s="137" t="s">
        <v>18</v>
      </c>
      <c r="C39" s="137"/>
      <c r="D39" s="137"/>
      <c r="E39" s="55" t="s">
        <v>13</v>
      </c>
      <c r="F39" s="51">
        <f>SUMIF($E$25:$E38,"Plan",F$25:F38)</f>
        <v>135</v>
      </c>
      <c r="G39" s="51">
        <f>SUMIF($E$25:$E38,"Plan",G$25:G38)</f>
        <v>322.5</v>
      </c>
      <c r="H39" s="51">
        <f>SUMIF($E$25:$E38,"Plan",H$25:H38)</f>
        <v>330</v>
      </c>
      <c r="I39" s="51">
        <f>SUMIF($E$25:$E38,"Plan",I$25:I38)</f>
        <v>240</v>
      </c>
      <c r="J39" s="51">
        <f>SUMIF($E$25:$E38,"Plan",J$25:J38)</f>
        <v>337.5</v>
      </c>
      <c r="K39" s="51">
        <f>SUMIF($E$25:$E38,"Plan",K$25:K38)</f>
        <v>1365</v>
      </c>
      <c r="L39" s="51">
        <f>SUMIF($E$25:$E38,"Plan",L$25:L38)</f>
        <v>9.1</v>
      </c>
      <c r="M39" s="51">
        <f>SUMIF($E$25:$E38,"Plan",M$25:M38)</f>
        <v>8.6666666666666661</v>
      </c>
      <c r="N39" s="15"/>
    </row>
    <row r="40" spans="2:15">
      <c r="B40" s="137"/>
      <c r="C40" s="137"/>
      <c r="D40" s="137"/>
      <c r="E40" s="55" t="s">
        <v>14</v>
      </c>
      <c r="F40" s="51">
        <f>SUMIF($E$25:$E38,"Actual",F$25:F38)</f>
        <v>136.5</v>
      </c>
      <c r="G40" s="51">
        <f>SUMIF($E$25:$E38,"Actual",G$25:G38)</f>
        <v>323.5</v>
      </c>
      <c r="H40" s="51">
        <f>SUMIF($E$25:$E38,"Actual",H$25:H38)</f>
        <v>323.25</v>
      </c>
      <c r="I40" s="51">
        <f>SUMIF($E$25:$E38,"Actual",I$25:I38)</f>
        <v>252</v>
      </c>
      <c r="J40" s="51">
        <f>SUMIF($E$25:$E38,"Actual",J$25:J38)</f>
        <v>338</v>
      </c>
      <c r="K40" s="51">
        <f>SUMIF($E$25:$E38,"Actual",K$25:K38)</f>
        <v>1373.25</v>
      </c>
      <c r="L40" s="51">
        <f>SUMIF($E$25:$E38,"Actual",L$25:L38)</f>
        <v>9.1550000000000011</v>
      </c>
      <c r="M40" s="51">
        <f>SUMIF($E$25:$E38,"Actual",M$25:M38)</f>
        <v>8.7190476190476183</v>
      </c>
      <c r="N40" s="16"/>
      <c r="O40" s="12">
        <f t="shared" ref="O40:O48" si="21">M40/$M$5</f>
        <v>1.0898809523809523</v>
      </c>
    </row>
    <row r="41" spans="2:15" ht="15" customHeight="1">
      <c r="B41" s="130" t="s">
        <v>52</v>
      </c>
      <c r="C41" s="106" t="s">
        <v>53</v>
      </c>
      <c r="D41" s="106" t="s">
        <v>54</v>
      </c>
      <c r="E41" s="107" t="s">
        <v>13</v>
      </c>
      <c r="F41" s="115">
        <v>0</v>
      </c>
      <c r="G41" s="115">
        <v>0</v>
      </c>
      <c r="H41" s="115">
        <v>0</v>
      </c>
      <c r="I41" s="115">
        <v>0</v>
      </c>
      <c r="J41" s="115">
        <v>0</v>
      </c>
      <c r="K41" s="108">
        <f t="shared" ref="K41:K47" si="22">SUM(F41:J41)</f>
        <v>0</v>
      </c>
      <c r="L41" s="109">
        <f>IF(K41=0,0,K41/(7.5*20))</f>
        <v>0</v>
      </c>
      <c r="M41" s="109">
        <f>IF(K41=0,0,K41/(7.5*$M$1))</f>
        <v>0</v>
      </c>
      <c r="N41" s="14"/>
    </row>
    <row r="42" spans="2:15" ht="29">
      <c r="B42" s="105" t="s">
        <v>55</v>
      </c>
      <c r="C42" s="106" t="s">
        <v>56</v>
      </c>
      <c r="D42" s="106" t="s">
        <v>57</v>
      </c>
      <c r="E42" s="107" t="s">
        <v>14</v>
      </c>
      <c r="F42" s="115">
        <v>0</v>
      </c>
      <c r="G42" s="115">
        <v>4</v>
      </c>
      <c r="H42" s="115">
        <v>0</v>
      </c>
      <c r="I42" s="115">
        <v>0</v>
      </c>
      <c r="J42" s="115">
        <v>1</v>
      </c>
      <c r="K42" s="108">
        <f t="shared" si="22"/>
        <v>5</v>
      </c>
      <c r="L42" s="109">
        <f>IF(K42=0,0,K42/(7.5*20))</f>
        <v>3.3333333333333333E-2</v>
      </c>
      <c r="M42" s="109">
        <f>IF(K42=0,0,K42/(7.5*$M$1))</f>
        <v>3.1746031746031744E-2</v>
      </c>
      <c r="N42" s="14"/>
      <c r="O42" s="12">
        <f>M42/$M$5</f>
        <v>3.968253968253968E-3</v>
      </c>
    </row>
    <row r="43" spans="2:15" ht="29">
      <c r="B43" s="105" t="s">
        <v>65</v>
      </c>
      <c r="C43" s="106" t="s">
        <v>58</v>
      </c>
      <c r="D43" s="132" t="s">
        <v>59</v>
      </c>
      <c r="E43" s="107" t="s">
        <v>14</v>
      </c>
      <c r="F43" s="115">
        <v>0</v>
      </c>
      <c r="G43" s="115">
        <v>24.5</v>
      </c>
      <c r="H43" s="115">
        <v>14</v>
      </c>
      <c r="I43" s="115">
        <v>4.5</v>
      </c>
      <c r="J43" s="115">
        <v>10.5</v>
      </c>
      <c r="K43" s="108">
        <f t="shared" si="22"/>
        <v>53.5</v>
      </c>
      <c r="L43" s="109">
        <f>IF(K43=0,0,K43/(7.5*20))</f>
        <v>0.35666666666666669</v>
      </c>
      <c r="M43" s="109">
        <f t="shared" ref="M43:M47" si="23">IF(K43=0,0,K43/(7.5*$M$1))</f>
        <v>0.3396825396825397</v>
      </c>
      <c r="N43" s="14"/>
      <c r="O43" s="12">
        <f t="shared" si="21"/>
        <v>4.2460317460317462E-2</v>
      </c>
    </row>
    <row r="44" spans="2:15" ht="33" customHeight="1">
      <c r="B44" s="105" t="s">
        <v>65</v>
      </c>
      <c r="C44" s="106" t="s">
        <v>66</v>
      </c>
      <c r="D44" s="106" t="s">
        <v>140</v>
      </c>
      <c r="E44" s="107" t="s">
        <v>14</v>
      </c>
      <c r="F44" s="115">
        <v>15.5</v>
      </c>
      <c r="G44" s="115">
        <v>36.25</v>
      </c>
      <c r="H44" s="115">
        <v>37.75</v>
      </c>
      <c r="I44" s="115">
        <v>67.5</v>
      </c>
      <c r="J44" s="115">
        <v>25.5</v>
      </c>
      <c r="K44" s="108">
        <f t="shared" si="22"/>
        <v>182.5</v>
      </c>
      <c r="L44" s="109">
        <f t="shared" ref="L44:L47" si="24">IF(K44=0,0,K44/(7.5*20))</f>
        <v>1.2166666666666666</v>
      </c>
      <c r="M44" s="109">
        <f t="shared" si="23"/>
        <v>1.1587301587301588</v>
      </c>
      <c r="N44" s="14"/>
      <c r="O44" s="12">
        <f t="shared" si="21"/>
        <v>0.14484126984126985</v>
      </c>
    </row>
    <row r="45" spans="2:15">
      <c r="B45" s="105" t="s">
        <v>80</v>
      </c>
      <c r="C45" s="106" t="s">
        <v>82</v>
      </c>
      <c r="D45" s="106" t="s">
        <v>83</v>
      </c>
      <c r="E45" s="107" t="s">
        <v>14</v>
      </c>
      <c r="F45" s="115">
        <v>0</v>
      </c>
      <c r="G45" s="115">
        <v>0</v>
      </c>
      <c r="H45" s="115">
        <v>0</v>
      </c>
      <c r="I45" s="115">
        <v>0</v>
      </c>
      <c r="J45" s="115">
        <v>0</v>
      </c>
      <c r="K45" s="108">
        <f t="shared" si="22"/>
        <v>0</v>
      </c>
      <c r="L45" s="109">
        <f t="shared" si="24"/>
        <v>0</v>
      </c>
      <c r="M45" s="109">
        <f t="shared" si="23"/>
        <v>0</v>
      </c>
      <c r="N45" s="14"/>
      <c r="O45" s="12">
        <f t="shared" si="21"/>
        <v>0</v>
      </c>
    </row>
    <row r="46" spans="2:15">
      <c r="B46" s="130" t="s">
        <v>104</v>
      </c>
      <c r="C46" s="106" t="s">
        <v>78</v>
      </c>
      <c r="D46" s="106" t="s">
        <v>85</v>
      </c>
      <c r="E46" s="107" t="s">
        <v>14</v>
      </c>
      <c r="F46" s="123">
        <v>0</v>
      </c>
      <c r="G46" s="123">
        <v>0</v>
      </c>
      <c r="H46" s="123">
        <v>0</v>
      </c>
      <c r="I46" s="115">
        <v>0</v>
      </c>
      <c r="J46" s="115">
        <v>0</v>
      </c>
      <c r="K46" s="108">
        <f t="shared" si="22"/>
        <v>0</v>
      </c>
      <c r="L46" s="109">
        <f t="shared" si="24"/>
        <v>0</v>
      </c>
      <c r="M46" s="109">
        <f t="shared" si="23"/>
        <v>0</v>
      </c>
      <c r="N46" s="14"/>
      <c r="O46" s="12">
        <f t="shared" si="21"/>
        <v>0</v>
      </c>
    </row>
    <row r="47" spans="2:15">
      <c r="B47" s="105"/>
      <c r="C47" s="106"/>
      <c r="D47" s="106"/>
      <c r="E47" s="107" t="s">
        <v>14</v>
      </c>
      <c r="F47" s="108"/>
      <c r="G47" s="108"/>
      <c r="H47" s="108"/>
      <c r="I47" s="108"/>
      <c r="J47" s="108"/>
      <c r="K47" s="108">
        <f t="shared" si="22"/>
        <v>0</v>
      </c>
      <c r="L47" s="109">
        <f t="shared" si="24"/>
        <v>0</v>
      </c>
      <c r="M47" s="109">
        <f t="shared" si="23"/>
        <v>0</v>
      </c>
      <c r="N47" s="14"/>
      <c r="O47" s="12">
        <f t="shared" si="21"/>
        <v>0</v>
      </c>
    </row>
    <row r="48" spans="2:15">
      <c r="B48" s="138" t="s">
        <v>19</v>
      </c>
      <c r="C48" s="138"/>
      <c r="D48" s="56"/>
      <c r="E48" s="52"/>
      <c r="F48" s="17">
        <f>SUM(F40:F47)</f>
        <v>152</v>
      </c>
      <c r="G48" s="17">
        <f>SUM(G40:G47)</f>
        <v>388.25</v>
      </c>
      <c r="H48" s="17">
        <f>SUM(H40:H47)</f>
        <v>375</v>
      </c>
      <c r="I48" s="17">
        <f>SUM(I40:I47)</f>
        <v>324</v>
      </c>
      <c r="J48" s="17">
        <f>SUM(J40:J47)</f>
        <v>375</v>
      </c>
      <c r="K48" s="17">
        <f t="shared" ref="K48:M48" si="25">SUM(K40:K47)</f>
        <v>1614.25</v>
      </c>
      <c r="L48" s="17">
        <f t="shared" si="25"/>
        <v>10.761666666666668</v>
      </c>
      <c r="M48" s="17">
        <f t="shared" si="25"/>
        <v>10.249206349206348</v>
      </c>
      <c r="N48" s="18"/>
      <c r="O48" s="12">
        <f t="shared" si="21"/>
        <v>1.2811507936507935</v>
      </c>
    </row>
    <row r="49" spans="2:14">
      <c r="B49" s="139" t="s">
        <v>20</v>
      </c>
      <c r="C49" s="139"/>
      <c r="D49" s="139"/>
      <c r="E49" s="53"/>
      <c r="F49" s="19">
        <f t="shared" ref="F49:G49" si="26">F7-F48</f>
        <v>-32</v>
      </c>
      <c r="G49" s="19">
        <f t="shared" si="26"/>
        <v>-88.25</v>
      </c>
      <c r="H49" s="19">
        <f t="shared" ref="H49:M49" si="27">H7-H48</f>
        <v>-75</v>
      </c>
      <c r="I49" s="19">
        <f t="shared" si="27"/>
        <v>-84</v>
      </c>
      <c r="J49" s="19">
        <f t="shared" si="27"/>
        <v>-75</v>
      </c>
      <c r="K49" s="19">
        <f t="shared" si="27"/>
        <v>-354.25</v>
      </c>
      <c r="L49" s="19">
        <f t="shared" si="27"/>
        <v>-2.3616666666666681</v>
      </c>
      <c r="M49" s="19">
        <f t="shared" si="27"/>
        <v>-2.2492063492063483</v>
      </c>
      <c r="N49" s="18"/>
    </row>
    <row r="50" spans="2:14">
      <c r="F50" s="20"/>
      <c r="G50" s="20"/>
      <c r="H50" s="20"/>
      <c r="I50" s="20"/>
      <c r="J50" s="20"/>
      <c r="K50" s="20"/>
      <c r="L50" s="20"/>
      <c r="M50" s="20"/>
      <c r="N50" s="21"/>
    </row>
    <row r="53" spans="2:14">
      <c r="E53" s="22"/>
    </row>
    <row r="54" spans="2:14">
      <c r="E54" s="22"/>
    </row>
    <row r="55" spans="2:14">
      <c r="E55" s="22"/>
    </row>
    <row r="56" spans="2:14">
      <c r="E56" s="22"/>
    </row>
    <row r="57" spans="2:14">
      <c r="E57" s="22"/>
    </row>
    <row r="58" spans="2:14">
      <c r="E58" s="22"/>
    </row>
    <row r="64" spans="2:14">
      <c r="F64" t="s" s="0">
        <v>13</v>
      </c>
      <c r="G64" t="s" s="0">
        <v>14</v>
      </c>
    </row>
    <row r="65" spans="5:7">
      <c r="E65" t="s" s="0">
        <v>15</v>
      </c>
      <c r="F65" s="14">
        <f>M25</f>
        <v>8</v>
      </c>
      <c r="G65" s="14">
        <f>M26</f>
        <v>8.0777777777777775</v>
      </c>
    </row>
    <row r="66" spans="5:7">
      <c r="E66" t="s" s="0">
        <v>16</v>
      </c>
      <c r="F66" s="14">
        <f>SUM(M27,M37,M41)</f>
        <v>3.8095238095238099E-2</v>
      </c>
      <c r="G66" s="14">
        <f>SUM(M28,M38,M42)</f>
        <v>7.7777777777777779E-2</v>
      </c>
    </row>
  </sheetData>
  <mergeCells count="50">
    <mergeCell ref="B19:B20"/>
    <mergeCell ref="C19:C20"/>
    <mergeCell ref="D19:D20"/>
    <mergeCell ref="B33:B34"/>
    <mergeCell ref="C33:C34"/>
    <mergeCell ref="D33:D34"/>
    <mergeCell ref="B31:B32"/>
    <mergeCell ref="C31:C32"/>
    <mergeCell ref="D31:D32"/>
    <mergeCell ref="B35:B36"/>
    <mergeCell ref="C35:C36"/>
    <mergeCell ref="D35:D36"/>
    <mergeCell ref="J1:L1"/>
    <mergeCell ref="B2:M2"/>
    <mergeCell ref="B3:E6"/>
    <mergeCell ref="B7:D7"/>
    <mergeCell ref="B9:B10"/>
    <mergeCell ref="C9:C10"/>
    <mergeCell ref="D9:D10"/>
    <mergeCell ref="B21:B22"/>
    <mergeCell ref="C21:C22"/>
    <mergeCell ref="D21:D22"/>
    <mergeCell ref="B11:B12"/>
    <mergeCell ref="C11:C12"/>
    <mergeCell ref="D11:D12"/>
    <mergeCell ref="B13:B14"/>
    <mergeCell ref="C13:C14"/>
    <mergeCell ref="D13:D14"/>
    <mergeCell ref="B17:B18"/>
    <mergeCell ref="C17:C18"/>
    <mergeCell ref="D17:D18"/>
    <mergeCell ref="B15:B16"/>
    <mergeCell ref="C15:C16"/>
    <mergeCell ref="D15:D16"/>
    <mergeCell ref="B49:D49"/>
    <mergeCell ref="B37:B38"/>
    <mergeCell ref="C37:C38"/>
    <mergeCell ref="D37:D38"/>
    <mergeCell ref="B23:B24"/>
    <mergeCell ref="C23:C24"/>
    <mergeCell ref="D23:D24"/>
    <mergeCell ref="B25:D26"/>
    <mergeCell ref="B27:B28"/>
    <mergeCell ref="C27:C28"/>
    <mergeCell ref="D27:D28"/>
    <mergeCell ref="B29:B30"/>
    <mergeCell ref="C29:C30"/>
    <mergeCell ref="D29:D30"/>
    <mergeCell ref="B39:D40"/>
    <mergeCell ref="B48:C48"/>
  </mergeCells>
  <pageMargins left="0.11811023622047245" right="0.11811023622047245" top="0.11811023622047245" bottom="0.11811023622047245" header="7.874015748031496E-2" footer="7.874015748031496E-2"/>
  <pageSetup paperSize="9" scale="59"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U103"/>
  <sheetViews>
    <sheetView view="pageBreakPreview" zoomScaleNormal="100" zoomScaleSheetLayoutView="100" workbookViewId="0"/>
  </sheetViews>
  <sheetFormatPr defaultColWidth="9.1796875" defaultRowHeight="14.5"/>
  <cols>
    <col min="1" max="1" customWidth="true" width="2.453125"/>
    <col min="2" max="2" bestFit="true" customWidth="true" width="22.1796875"/>
    <col min="3" max="3" customWidth="true" width="35.7265625"/>
    <col min="4" max="4" customWidth="true" width="39.1796875"/>
    <col min="5" max="5" customWidth="true" width="7.453125"/>
    <col min="6" max="9" bestFit="true" customWidth="true" width="10.81640625"/>
    <col min="10" max="10" customWidth="true" width="11.0"/>
    <col min="11" max="11" bestFit="true" customWidth="true" width="10.81640625"/>
    <col min="12" max="12" customWidth="true" width="10.81640625"/>
    <col min="13" max="13" bestFit="true" customWidth="true" width="10.81640625"/>
    <col min="14" max="14" customWidth="true" width="1.453125"/>
  </cols>
  <sheetData>
    <row r="1" spans="2:19" ht="15" customHeight="1">
      <c r="B1" s="45"/>
      <c r="C1" s="45"/>
      <c r="D1" s="45"/>
      <c r="E1" s="45"/>
      <c r="F1" s="45"/>
      <c r="G1" s="45"/>
      <c r="H1" s="45"/>
      <c r="I1" s="45"/>
      <c r="J1" s="157" t="s">
        <v>0</v>
      </c>
      <c r="K1" s="157"/>
      <c r="L1" s="157"/>
      <c r="M1" s="129">
        <f>L5</f>
        <v>21</v>
      </c>
    </row>
    <row r="2" spans="2:19" ht="36" customHeight="1">
      <c r="B2" s="158" t="s">
        <v>42</v>
      </c>
      <c r="C2" s="159"/>
      <c r="D2" s="159"/>
      <c r="E2" s="159"/>
      <c r="F2" s="159"/>
      <c r="G2" s="159"/>
      <c r="H2" s="159"/>
      <c r="I2" s="159"/>
      <c r="J2" s="159"/>
      <c r="K2" s="159"/>
      <c r="L2" s="159"/>
      <c r="M2" s="160"/>
      <c r="N2" s="9"/>
    </row>
    <row r="3" spans="2:19" ht="26.25" customHeight="1">
      <c r="B3" s="161" t="s">
        <v>50</v>
      </c>
      <c r="C3" s="162"/>
      <c r="D3" s="162"/>
      <c r="E3" s="163"/>
      <c r="F3" s="46" t="s">
        <v>1</v>
      </c>
      <c r="G3" s="46" t="s">
        <v>2</v>
      </c>
      <c r="H3" s="46" t="s">
        <v>3</v>
      </c>
      <c r="I3" s="46" t="s">
        <v>4</v>
      </c>
      <c r="J3" s="46" t="s">
        <v>5</v>
      </c>
      <c r="K3" s="57" t="s">
        <v>6</v>
      </c>
      <c r="L3" s="58"/>
      <c r="M3" s="59"/>
      <c r="N3" s="10"/>
    </row>
    <row r="4" spans="2:19" ht="39">
      <c r="B4" s="164"/>
      <c r="C4" s="165"/>
      <c r="D4" s="165"/>
      <c r="E4" s="166"/>
      <c r="F4" s="47" t="s">
        <v>51</v>
      </c>
      <c r="G4" s="47" t="s">
        <v>51</v>
      </c>
      <c r="H4" s="47" t="s">
        <v>51</v>
      </c>
      <c r="I4" s="47" t="s">
        <v>51</v>
      </c>
      <c r="J4" s="47" t="s">
        <v>51</v>
      </c>
      <c r="K4" s="60"/>
      <c r="L4" s="61" t="s">
        <v>7</v>
      </c>
      <c r="M4" s="62" t="s">
        <v>8</v>
      </c>
      <c r="N4" s="11"/>
      <c r="S4" s="12"/>
    </row>
    <row r="5" spans="2:19" ht="20.149999999999999" customHeight="1">
      <c r="B5" s="164"/>
      <c r="C5" s="165"/>
      <c r="D5" s="165"/>
      <c r="E5" s="166"/>
      <c r="F5" s="48">
        <v>2</v>
      </c>
      <c r="G5" s="48">
        <v>5</v>
      </c>
      <c r="H5" s="48">
        <v>5</v>
      </c>
      <c r="I5" s="48">
        <v>4</v>
      </c>
      <c r="J5" s="48">
        <v>5</v>
      </c>
      <c r="K5" s="60"/>
      <c r="L5" s="63">
        <f>SUM(F5:J5)</f>
        <v>21</v>
      </c>
      <c r="M5" s="64">
        <v>7</v>
      </c>
      <c r="N5" s="11"/>
      <c r="O5" t="s" s="0">
        <v>22</v>
      </c>
      <c r="S5" s="12"/>
    </row>
    <row r="6" spans="2:19" ht="20.149999999999999" customHeight="1">
      <c r="B6" s="167"/>
      <c r="C6" s="168"/>
      <c r="D6" s="168"/>
      <c r="E6" s="169"/>
      <c r="F6" s="49" t="s">
        <v>168</v>
      </c>
      <c r="G6" s="49" t="s">
        <v>169</v>
      </c>
      <c r="H6" s="49" t="s">
        <v>170</v>
      </c>
      <c r="I6" s="49" t="s">
        <v>171</v>
      </c>
      <c r="J6" s="49" t="s">
        <v>172</v>
      </c>
      <c r="K6" s="65" t="s">
        <v>6</v>
      </c>
      <c r="L6" s="66" t="s">
        <v>9</v>
      </c>
      <c r="M6" s="66" t="s">
        <v>25</v>
      </c>
      <c r="N6" s="10"/>
      <c r="O6" t="s" s="0">
        <v>23</v>
      </c>
    </row>
    <row r="7" spans="2:19" ht="20.149999999999999" customHeight="1">
      <c r="B7" s="170" t="s">
        <v>122</v>
      </c>
      <c r="C7" s="171"/>
      <c r="D7" s="171"/>
      <c r="E7" s="67"/>
      <c r="F7" s="68">
        <f>7.5*F5*$M$5</f>
        <v>105</v>
      </c>
      <c r="G7" s="68">
        <f>7.5*G5*$M$5</f>
        <v>262.5</v>
      </c>
      <c r="H7" s="68">
        <f>7.5*H5*$M$5</f>
        <v>262.5</v>
      </c>
      <c r="I7" s="68">
        <f>7.5*I5*$M$5</f>
        <v>210</v>
      </c>
      <c r="J7" s="68">
        <f>7.5*J5*$M$5</f>
        <v>262.5</v>
      </c>
      <c r="K7" s="68">
        <f>SUM(F7:J7)</f>
        <v>1102.5</v>
      </c>
      <c r="L7" s="68">
        <f>(K7/(20*7.5*M5))*M5</f>
        <v>7.3500000000000005</v>
      </c>
      <c r="M7" s="69">
        <f>(K7/(M1*7.5*M5))*M5</f>
        <v>7</v>
      </c>
      <c r="N7" s="13"/>
      <c r="O7" t="s" s="0">
        <v>24</v>
      </c>
    </row>
    <row r="8" spans="2:19">
      <c r="B8" s="70" t="s">
        <v>10</v>
      </c>
      <c r="C8" s="71" t="s">
        <v>11</v>
      </c>
      <c r="D8" s="71" t="s">
        <v>12</v>
      </c>
      <c r="E8" s="71" t="s">
        <v>21</v>
      </c>
      <c r="F8" s="72"/>
      <c r="G8" s="72"/>
      <c r="H8" s="72"/>
      <c r="I8" s="72"/>
      <c r="J8" s="73"/>
      <c r="K8" s="72"/>
      <c r="L8" s="72"/>
      <c r="M8" s="74"/>
      <c r="N8" s="14"/>
    </row>
    <row r="9" spans="2:19" ht="88.9" customHeight="1">
      <c r="B9" s="140" t="s">
        <v>106</v>
      </c>
      <c r="C9" s="142" t="s">
        <v>90</v>
      </c>
      <c r="D9" s="184" t="s">
        <v>141</v>
      </c>
      <c r="E9" s="75" t="s">
        <v>13</v>
      </c>
      <c r="F9" s="76">
        <v>0</v>
      </c>
      <c r="G9" s="76">
        <v>0</v>
      </c>
      <c r="H9" s="76">
        <v>0</v>
      </c>
      <c r="I9" s="76">
        <v>0</v>
      </c>
      <c r="J9" s="76">
        <v>0</v>
      </c>
      <c r="K9" s="77">
        <f>SUM(F9:J9)</f>
        <v>0</v>
      </c>
      <c r="L9" s="78">
        <f>IF(K9=0,0,K9/(7.5*20))</f>
        <v>0</v>
      </c>
      <c r="M9" s="79">
        <f t="shared" ref="M9:M24" si="0">IF(K9=0,0,K9/(7.5*$M$1))</f>
        <v>0</v>
      </c>
      <c r="N9" s="14"/>
    </row>
    <row r="10" spans="2:19" ht="88.9" customHeight="1">
      <c r="B10" s="141"/>
      <c r="C10" s="143"/>
      <c r="D10" s="154"/>
      <c r="E10" s="80" t="s">
        <v>14</v>
      </c>
      <c r="F10" s="81">
        <v>0</v>
      </c>
      <c r="G10" s="81">
        <v>0</v>
      </c>
      <c r="H10" s="81">
        <v>0</v>
      </c>
      <c r="I10" s="81">
        <v>0</v>
      </c>
      <c r="J10" s="81">
        <v>0</v>
      </c>
      <c r="K10" s="82">
        <f>SUM(F10:J10)</f>
        <v>0</v>
      </c>
      <c r="L10" s="83">
        <f>IF(K10=0,0,K10/(7.5*20))</f>
        <v>0</v>
      </c>
      <c r="M10" s="84">
        <f t="shared" si="0"/>
        <v>0</v>
      </c>
      <c r="N10" s="14"/>
      <c r="O10" s="12">
        <f>M10/$M$5</f>
        <v>0</v>
      </c>
    </row>
    <row r="11" spans="2:19" ht="27" customHeight="1">
      <c r="B11" s="140" t="s">
        <v>106</v>
      </c>
      <c r="C11" s="142" t="s">
        <v>90</v>
      </c>
      <c r="D11" s="184" t="s">
        <v>142</v>
      </c>
      <c r="E11" s="75" t="s">
        <v>13</v>
      </c>
      <c r="F11" s="76">
        <v>0</v>
      </c>
      <c r="G11" s="76">
        <v>0</v>
      </c>
      <c r="H11" s="76">
        <v>0</v>
      </c>
      <c r="I11" s="76">
        <v>0</v>
      </c>
      <c r="J11" s="76">
        <v>0</v>
      </c>
      <c r="K11" s="77">
        <f>SUM(F11:J11)</f>
        <v>0</v>
      </c>
      <c r="L11" s="78">
        <f t="shared" ref="L11:L36" si="1">IF(K11=0,0,K11/(7.5*20))</f>
        <v>0</v>
      </c>
      <c r="M11" s="79">
        <f t="shared" si="0"/>
        <v>0</v>
      </c>
      <c r="N11" s="14"/>
    </row>
    <row r="12" spans="2:19" ht="27" customHeight="1">
      <c r="B12" s="141"/>
      <c r="C12" s="143"/>
      <c r="D12" s="154"/>
      <c r="E12" s="80" t="s">
        <v>14</v>
      </c>
      <c r="F12" s="81">
        <v>0</v>
      </c>
      <c r="G12" s="81">
        <v>0</v>
      </c>
      <c r="H12" s="81">
        <v>0</v>
      </c>
      <c r="I12" s="81">
        <v>0</v>
      </c>
      <c r="J12" s="81">
        <v>0</v>
      </c>
      <c r="K12" s="82">
        <f t="shared" ref="K12" si="2">SUM(F12:J12)</f>
        <v>0</v>
      </c>
      <c r="L12" s="83">
        <f t="shared" si="1"/>
        <v>0</v>
      </c>
      <c r="M12" s="84">
        <f t="shared" si="0"/>
        <v>0</v>
      </c>
      <c r="N12" s="14"/>
      <c r="O12" s="12">
        <f>M12/$M$5</f>
        <v>0</v>
      </c>
    </row>
    <row r="13" spans="2:19" ht="19.5" customHeight="1">
      <c r="B13" s="140" t="s">
        <v>106</v>
      </c>
      <c r="C13" s="142" t="s">
        <v>91</v>
      </c>
      <c r="D13" s="153" t="s">
        <v>143</v>
      </c>
      <c r="E13" s="75" t="s">
        <v>13</v>
      </c>
      <c r="F13" s="77">
        <v>0</v>
      </c>
      <c r="G13" s="77">
        <v>0</v>
      </c>
      <c r="H13" s="77">
        <v>0</v>
      </c>
      <c r="I13" s="77">
        <v>0</v>
      </c>
      <c r="J13" s="77">
        <v>0</v>
      </c>
      <c r="K13" s="77">
        <f>SUM(F13:J13)</f>
        <v>0</v>
      </c>
      <c r="L13" s="78">
        <f t="shared" si="1"/>
        <v>0</v>
      </c>
      <c r="M13" s="79">
        <f t="shared" si="0"/>
        <v>0</v>
      </c>
      <c r="N13" s="14"/>
    </row>
    <row r="14" spans="2:19" ht="19.5" customHeight="1">
      <c r="B14" s="151"/>
      <c r="C14" s="152"/>
      <c r="D14" s="172"/>
      <c r="E14" s="85" t="s">
        <v>14</v>
      </c>
      <c r="F14" s="86">
        <v>0</v>
      </c>
      <c r="G14" s="86">
        <v>0</v>
      </c>
      <c r="H14" s="86">
        <v>0</v>
      </c>
      <c r="I14" s="86">
        <v>0</v>
      </c>
      <c r="J14" s="86">
        <v>0</v>
      </c>
      <c r="K14" s="86">
        <f t="shared" ref="K14" si="3">SUM(F14:J14)</f>
        <v>0</v>
      </c>
      <c r="L14" s="87">
        <f t="shared" si="1"/>
        <v>0</v>
      </c>
      <c r="M14" s="88">
        <f t="shared" si="0"/>
        <v>0</v>
      </c>
      <c r="N14" s="14"/>
      <c r="O14" s="12">
        <f>M14/$M$5</f>
        <v>0</v>
      </c>
    </row>
    <row r="15" spans="2:19">
      <c r="B15" s="140" t="s">
        <v>106</v>
      </c>
      <c r="C15" s="142" t="s">
        <v>91</v>
      </c>
      <c r="D15" s="184" t="s">
        <v>144</v>
      </c>
      <c r="E15" s="75" t="s">
        <v>13</v>
      </c>
      <c r="F15" s="77">
        <v>0</v>
      </c>
      <c r="G15" s="77">
        <v>0</v>
      </c>
      <c r="H15" s="77">
        <v>0</v>
      </c>
      <c r="I15" s="77">
        <v>0</v>
      </c>
      <c r="J15" s="77">
        <v>0</v>
      </c>
      <c r="K15" s="77">
        <f>SUM(F15:J15)</f>
        <v>0</v>
      </c>
      <c r="L15" s="78">
        <f t="shared" si="1"/>
        <v>0</v>
      </c>
      <c r="M15" s="79">
        <f t="shared" si="0"/>
        <v>0</v>
      </c>
      <c r="N15" s="14"/>
    </row>
    <row r="16" spans="2:19">
      <c r="B16" s="151"/>
      <c r="C16" s="152"/>
      <c r="D16" s="154"/>
      <c r="E16" s="85" t="s">
        <v>14</v>
      </c>
      <c r="F16" s="86">
        <v>0</v>
      </c>
      <c r="G16" s="86">
        <v>0</v>
      </c>
      <c r="H16" s="86">
        <v>0</v>
      </c>
      <c r="I16" s="86">
        <v>0</v>
      </c>
      <c r="J16" s="86">
        <v>0</v>
      </c>
      <c r="K16" s="86">
        <f t="shared" ref="K16" si="4">SUM(F16:J16)</f>
        <v>0</v>
      </c>
      <c r="L16" s="87">
        <f t="shared" si="1"/>
        <v>0</v>
      </c>
      <c r="M16" s="88">
        <f t="shared" si="0"/>
        <v>0</v>
      </c>
      <c r="N16" s="14"/>
      <c r="O16" s="12">
        <f>M16/$M$5</f>
        <v>0</v>
      </c>
    </row>
    <row r="17" spans="2:21" ht="18.75" customHeight="1">
      <c r="B17" s="140" t="s">
        <v>106</v>
      </c>
      <c r="C17" s="142" t="s">
        <v>91</v>
      </c>
      <c r="D17" s="153" t="s">
        <v>145</v>
      </c>
      <c r="E17" s="75" t="s">
        <v>13</v>
      </c>
      <c r="F17" s="76">
        <v>0</v>
      </c>
      <c r="G17" s="76">
        <v>0</v>
      </c>
      <c r="H17" s="76">
        <v>0</v>
      </c>
      <c r="I17" s="76">
        <v>0</v>
      </c>
      <c r="J17" s="76">
        <v>0</v>
      </c>
      <c r="K17" s="77">
        <f>SUM(F17:J17)</f>
        <v>0</v>
      </c>
      <c r="L17" s="78">
        <f t="shared" si="1"/>
        <v>0</v>
      </c>
      <c r="M17" s="79">
        <f t="shared" si="0"/>
        <v>0</v>
      </c>
      <c r="N17" s="14"/>
    </row>
    <row r="18" spans="2:21" ht="18.75" customHeight="1">
      <c r="B18" s="141"/>
      <c r="C18" s="143"/>
      <c r="D18" s="154"/>
      <c r="E18" s="80" t="s">
        <v>14</v>
      </c>
      <c r="F18" s="81">
        <v>0</v>
      </c>
      <c r="G18" s="81">
        <v>0</v>
      </c>
      <c r="H18" s="81">
        <v>0</v>
      </c>
      <c r="I18" s="81">
        <v>0</v>
      </c>
      <c r="J18" s="81">
        <v>0</v>
      </c>
      <c r="K18" s="82">
        <f t="shared" ref="K18" si="5">SUM(F18:J18)</f>
        <v>0</v>
      </c>
      <c r="L18" s="83">
        <f t="shared" si="1"/>
        <v>0</v>
      </c>
      <c r="M18" s="84">
        <f t="shared" si="0"/>
        <v>0</v>
      </c>
      <c r="N18" s="14"/>
      <c r="O18" s="12">
        <f>M18/$M$5</f>
        <v>0</v>
      </c>
    </row>
    <row r="19" spans="2:21" ht="33.75" customHeight="1">
      <c r="B19" s="140" t="s">
        <v>106</v>
      </c>
      <c r="C19" s="142" t="s">
        <v>146</v>
      </c>
      <c r="D19" s="153" t="s">
        <v>147</v>
      </c>
      <c r="E19" s="75" t="s">
        <v>13</v>
      </c>
      <c r="F19" s="76">
        <v>0</v>
      </c>
      <c r="G19" s="76">
        <v>0</v>
      </c>
      <c r="H19" s="76">
        <v>0</v>
      </c>
      <c r="I19" s="76">
        <v>0</v>
      </c>
      <c r="J19" s="76">
        <v>0</v>
      </c>
      <c r="K19" s="77">
        <f>SUM(F19:J19)</f>
        <v>0</v>
      </c>
      <c r="L19" s="78">
        <f t="shared" si="1"/>
        <v>0</v>
      </c>
      <c r="M19" s="79">
        <f t="shared" si="0"/>
        <v>0</v>
      </c>
      <c r="N19" s="14"/>
    </row>
    <row r="20" spans="2:21" ht="33.75" customHeight="1">
      <c r="B20" s="141"/>
      <c r="C20" s="143"/>
      <c r="D20" s="154"/>
      <c r="E20" s="80" t="s">
        <v>14</v>
      </c>
      <c r="F20" s="81">
        <v>0</v>
      </c>
      <c r="G20" s="81">
        <v>0</v>
      </c>
      <c r="H20" s="81">
        <v>0</v>
      </c>
      <c r="I20" s="81">
        <v>0</v>
      </c>
      <c r="J20" s="81">
        <v>0</v>
      </c>
      <c r="K20" s="82">
        <f t="shared" ref="K20" si="6">SUM(F20:J20)</f>
        <v>0</v>
      </c>
      <c r="L20" s="83">
        <f t="shared" si="1"/>
        <v>0</v>
      </c>
      <c r="M20" s="84">
        <f t="shared" si="0"/>
        <v>0</v>
      </c>
      <c r="N20" s="14"/>
      <c r="O20" s="12">
        <f>M20/$M$5</f>
        <v>0</v>
      </c>
    </row>
    <row r="21" spans="2:21" ht="23.5" customHeight="1">
      <c r="B21" s="140" t="s">
        <v>106</v>
      </c>
      <c r="C21" s="142" t="s">
        <v>91</v>
      </c>
      <c r="D21" s="153" t="s">
        <v>148</v>
      </c>
      <c r="E21" s="75" t="s">
        <v>13</v>
      </c>
      <c r="F21" s="77">
        <v>0</v>
      </c>
      <c r="G21" s="77">
        <v>0</v>
      </c>
      <c r="H21" s="77">
        <v>0</v>
      </c>
      <c r="I21" s="77">
        <v>0</v>
      </c>
      <c r="J21" s="77">
        <v>0</v>
      </c>
      <c r="K21" s="77">
        <f>SUM(F21:J21)</f>
        <v>0</v>
      </c>
      <c r="L21" s="78">
        <f t="shared" ref="L21:L26" si="7">IF(K21=0,0,K21/(7.5*20))</f>
        <v>0</v>
      </c>
      <c r="M21" s="79">
        <f t="shared" si="0"/>
        <v>0</v>
      </c>
      <c r="N21" s="14"/>
    </row>
    <row r="22" spans="2:21" ht="23.5" customHeight="1">
      <c r="B22" s="151"/>
      <c r="C22" s="152"/>
      <c r="D22" s="172"/>
      <c r="E22" s="85" t="s">
        <v>14</v>
      </c>
      <c r="F22" s="86">
        <v>0</v>
      </c>
      <c r="G22" s="86">
        <v>0</v>
      </c>
      <c r="H22" s="86">
        <v>0</v>
      </c>
      <c r="I22" s="86">
        <v>0</v>
      </c>
      <c r="J22" s="86">
        <v>0</v>
      </c>
      <c r="K22" s="86">
        <f t="shared" ref="K22" si="8">SUM(F22:J22)</f>
        <v>0</v>
      </c>
      <c r="L22" s="87">
        <f t="shared" si="7"/>
        <v>0</v>
      </c>
      <c r="M22" s="88">
        <f t="shared" si="0"/>
        <v>0</v>
      </c>
      <c r="N22" s="14"/>
      <c r="O22" s="12">
        <f>M22/$M$5</f>
        <v>0</v>
      </c>
    </row>
    <row r="23" spans="2:21" ht="23.5" customHeight="1">
      <c r="B23" s="140" t="s">
        <v>106</v>
      </c>
      <c r="C23" s="142" t="s">
        <v>91</v>
      </c>
      <c r="D23" s="153" t="s">
        <v>149</v>
      </c>
      <c r="E23" s="75" t="s">
        <v>13</v>
      </c>
      <c r="F23" s="77">
        <v>0</v>
      </c>
      <c r="G23" s="77">
        <v>0</v>
      </c>
      <c r="H23" s="77">
        <v>0</v>
      </c>
      <c r="I23" s="77">
        <v>0</v>
      </c>
      <c r="J23" s="77">
        <v>0</v>
      </c>
      <c r="K23" s="77">
        <f>SUM(F23:J23)</f>
        <v>0</v>
      </c>
      <c r="L23" s="78">
        <f t="shared" si="7"/>
        <v>0</v>
      </c>
      <c r="M23" s="79">
        <f t="shared" si="0"/>
        <v>0</v>
      </c>
      <c r="N23" s="14"/>
    </row>
    <row r="24" spans="2:21" ht="23.5" customHeight="1">
      <c r="B24" s="151"/>
      <c r="C24" s="152"/>
      <c r="D24" s="154"/>
      <c r="E24" s="85" t="s">
        <v>14</v>
      </c>
      <c r="F24" s="86">
        <v>0</v>
      </c>
      <c r="G24" s="86">
        <v>0</v>
      </c>
      <c r="H24" s="86">
        <v>0</v>
      </c>
      <c r="I24" s="86">
        <v>0</v>
      </c>
      <c r="J24" s="86">
        <v>0</v>
      </c>
      <c r="K24" s="86">
        <f>SUM(F24:J24)</f>
        <v>0</v>
      </c>
      <c r="L24" s="87">
        <f t="shared" si="7"/>
        <v>0</v>
      </c>
      <c r="M24" s="88">
        <f t="shared" si="0"/>
        <v>0</v>
      </c>
      <c r="N24" s="14"/>
      <c r="O24" s="12">
        <f>M24/$M$5</f>
        <v>0</v>
      </c>
    </row>
    <row r="25" spans="2:21" ht="23.5" customHeight="1">
      <c r="B25" s="140" t="s">
        <v>106</v>
      </c>
      <c r="C25" s="142" t="s">
        <v>91</v>
      </c>
      <c r="D25" s="153" t="s">
        <v>150</v>
      </c>
      <c r="E25" s="75" t="s">
        <v>13</v>
      </c>
      <c r="F25" s="76">
        <v>0</v>
      </c>
      <c r="G25" s="76">
        <v>0</v>
      </c>
      <c r="H25" s="76">
        <v>0</v>
      </c>
      <c r="I25" s="76">
        <v>0</v>
      </c>
      <c r="J25" s="76">
        <v>0</v>
      </c>
      <c r="K25" s="77">
        <f>SUM(F25:J25)</f>
        <v>0</v>
      </c>
      <c r="L25" s="78">
        <f t="shared" si="7"/>
        <v>0</v>
      </c>
      <c r="M25" s="79">
        <f t="shared" ref="M25:M26" si="9">IF(K25=0,0,K25/(7.5*$M$1))</f>
        <v>0</v>
      </c>
      <c r="N25" s="14"/>
    </row>
    <row r="26" spans="2:21" ht="23.5" customHeight="1">
      <c r="B26" s="141"/>
      <c r="C26" s="143"/>
      <c r="D26" s="154"/>
      <c r="E26" s="80" t="s">
        <v>14</v>
      </c>
      <c r="F26" s="81">
        <v>0</v>
      </c>
      <c r="G26" s="81">
        <v>0</v>
      </c>
      <c r="H26" s="81">
        <v>0</v>
      </c>
      <c r="I26" s="81">
        <v>0</v>
      </c>
      <c r="J26" s="81">
        <v>0</v>
      </c>
      <c r="K26" s="82">
        <f t="shared" ref="K26" si="10">SUM(F26:J26)</f>
        <v>0</v>
      </c>
      <c r="L26" s="83">
        <f t="shared" si="7"/>
        <v>0</v>
      </c>
      <c r="M26" s="84">
        <f t="shared" si="9"/>
        <v>0</v>
      </c>
      <c r="N26" s="14"/>
      <c r="O26" s="12">
        <f>M26/$M$5</f>
        <v>0</v>
      </c>
    </row>
    <row r="27" spans="2:21" ht="21" customHeight="1">
      <c r="B27" s="140" t="s">
        <v>106</v>
      </c>
      <c r="C27" s="142" t="s">
        <v>91</v>
      </c>
      <c r="D27" s="153" t="s">
        <v>151</v>
      </c>
      <c r="E27" s="125" t="s">
        <v>93</v>
      </c>
      <c r="F27" s="126">
        <v>0</v>
      </c>
      <c r="G27" s="126">
        <v>0</v>
      </c>
      <c r="H27" s="126">
        <v>0</v>
      </c>
      <c r="I27" s="126">
        <v>0</v>
      </c>
      <c r="J27" s="126">
        <v>0</v>
      </c>
      <c r="K27" s="127">
        <f>SUM(F27:J27)</f>
        <v>0</v>
      </c>
      <c r="L27" s="128">
        <f t="shared" ref="L27:L28" si="11">IF(K27=0,0,K27/(7.5*20))</f>
        <v>0</v>
      </c>
      <c r="M27" s="88">
        <f t="shared" ref="M27:M28" si="12">IF(K27=0,0,K27/(7.5*$M$1))</f>
        <v>0</v>
      </c>
      <c r="N27" s="14"/>
      <c r="O27" s="12"/>
    </row>
    <row r="28" spans="2:21" ht="21" customHeight="1">
      <c r="B28" s="141"/>
      <c r="C28" s="143"/>
      <c r="D28" s="154"/>
      <c r="E28" s="125" t="s">
        <v>45</v>
      </c>
      <c r="F28" s="126">
        <v>0</v>
      </c>
      <c r="G28" s="126">
        <v>0</v>
      </c>
      <c r="H28" s="126">
        <v>0</v>
      </c>
      <c r="I28" s="126">
        <v>0</v>
      </c>
      <c r="J28" s="126">
        <v>0</v>
      </c>
      <c r="K28" s="127">
        <f>SUM(F28:J28)</f>
        <v>0</v>
      </c>
      <c r="L28" s="128">
        <f t="shared" si="11"/>
        <v>0</v>
      </c>
      <c r="M28" s="88">
        <f t="shared" si="12"/>
        <v>0</v>
      </c>
      <c r="N28" s="14"/>
      <c r="O28" s="12"/>
    </row>
    <row r="29" spans="2:21" ht="15" customHeight="1">
      <c r="B29" s="155" t="s">
        <v>17</v>
      </c>
      <c r="C29" s="155"/>
      <c r="D29" s="155"/>
      <c r="E29" s="54" t="s">
        <v>13</v>
      </c>
      <c r="F29" s="50">
        <f>SUMIF($E$9:$E28,"Plan",F$9:F28)</f>
        <v>0</v>
      </c>
      <c r="G29" s="50">
        <f>SUMIF($E$9:$E28,"Plan",G$9:G28)</f>
        <v>0</v>
      </c>
      <c r="H29" s="50">
        <f>SUMIF($E$9:$E28,"Plan",H$9:H28)</f>
        <v>0</v>
      </c>
      <c r="I29" s="50">
        <f>SUMIF($E$9:$E28,"Plan",I$9:I28)</f>
        <v>0</v>
      </c>
      <c r="J29" s="50">
        <f>SUMIF($E$9:$E28,"Plan",J$9:J28)</f>
        <v>0</v>
      </c>
      <c r="K29" s="50">
        <f>SUMIF($E$9:$E28,"Plan",K$9:K28)</f>
        <v>0</v>
      </c>
      <c r="L29" s="50">
        <f>SUMIF($E$9:$E28,"Plan",L$9:L28)</f>
        <v>0</v>
      </c>
      <c r="M29" s="50">
        <f>SUMIF($E$9:$E28,"Plan",M$9:M28)</f>
        <v>0</v>
      </c>
      <c r="N29" s="15"/>
      <c r="R29" s="43"/>
      <c r="S29" s="43"/>
    </row>
    <row r="30" spans="2:21">
      <c r="B30" s="155"/>
      <c r="C30" s="155"/>
      <c r="D30" s="155"/>
      <c r="E30" s="54" t="s">
        <v>14</v>
      </c>
      <c r="F30" s="50">
        <f>SUMIF($E$9:$E28,"Actual",F$9:F28)</f>
        <v>0</v>
      </c>
      <c r="G30" s="50">
        <f>SUMIF($E$9:$E28,"Actual",G$9:G28)</f>
        <v>0</v>
      </c>
      <c r="H30" s="50">
        <f>SUMIF($E$9:$E28,"Actual",H$9:H28)</f>
        <v>0</v>
      </c>
      <c r="I30" s="50">
        <f>SUMIF($E$9:$E28,"Actual",I$9:I28)</f>
        <v>0</v>
      </c>
      <c r="J30" s="50">
        <f>SUMIF($E$9:$E28,"Actual",J$9:J28)</f>
        <v>0</v>
      </c>
      <c r="K30" s="50">
        <f>SUMIF($E$9:$E28,"Actual",K$9:K28)</f>
        <v>0</v>
      </c>
      <c r="L30" s="50">
        <f>SUMIF($E$9:$E28,"Actual",L$9:L28)</f>
        <v>0</v>
      </c>
      <c r="M30" s="50">
        <f>SUMIF($E$9:$E28,"Actual",M$9:M28)</f>
        <v>0</v>
      </c>
      <c r="N30" s="15"/>
      <c r="O30" s="12">
        <f>M30/$M$5</f>
        <v>0</v>
      </c>
      <c r="Q30" s="44">
        <f>((F30/$K$7)*$L$7)/(($L$7/$L$5)*F5)</f>
        <v>0</v>
      </c>
      <c r="R30" s="44">
        <f>((G30/$K$7)*$L$7)/(($L$7/$L$5)*G5)</f>
        <v>0</v>
      </c>
      <c r="S30" s="44">
        <f>((H30/$K$7)*$L$7)/(($L$7/$L$5)*H5)</f>
        <v>0</v>
      </c>
      <c r="T30" s="44">
        <f>((I30/$K$7)*$L$7)/(($L$7/$L$5)*I5)</f>
        <v>0</v>
      </c>
      <c r="U30" s="44">
        <f>((J30/$K$7)*$L$7)/(($L$7/$L$5)*J5)</f>
        <v>0</v>
      </c>
    </row>
    <row r="31" spans="2:21" ht="24" customHeight="1">
      <c r="B31" s="140" t="s">
        <v>107</v>
      </c>
      <c r="C31" s="142" t="s">
        <v>60</v>
      </c>
      <c r="D31" s="153" t="s">
        <v>152</v>
      </c>
      <c r="E31" s="75" t="s">
        <v>13</v>
      </c>
      <c r="F31" s="77">
        <v>0</v>
      </c>
      <c r="G31" s="77">
        <v>0</v>
      </c>
      <c r="H31" s="77">
        <v>0</v>
      </c>
      <c r="I31" s="77">
        <v>0</v>
      </c>
      <c r="J31" s="77">
        <v>0</v>
      </c>
      <c r="K31" s="77">
        <f>SUM(F31:J31)</f>
        <v>0</v>
      </c>
      <c r="L31" s="78">
        <f t="shared" ref="L31" si="13">IF(K31=0,0,K31/(7.5*20))</f>
        <v>0</v>
      </c>
      <c r="M31" s="79">
        <f t="shared" ref="M31:M36" si="14">IF(K31=0,0,K31/(7.5*$M$1))</f>
        <v>0</v>
      </c>
      <c r="N31" s="14"/>
      <c r="R31" s="14"/>
      <c r="S31" s="14"/>
    </row>
    <row r="32" spans="2:21" ht="24" customHeight="1">
      <c r="B32" s="151"/>
      <c r="C32" s="152"/>
      <c r="D32" s="172"/>
      <c r="E32" s="85" t="s">
        <v>14</v>
      </c>
      <c r="F32" s="86">
        <v>0</v>
      </c>
      <c r="G32" s="86">
        <v>0</v>
      </c>
      <c r="H32" s="86">
        <v>0</v>
      </c>
      <c r="I32" s="86">
        <v>0</v>
      </c>
      <c r="J32" s="86">
        <v>0</v>
      </c>
      <c r="K32" s="86">
        <f t="shared" ref="K32:K36" si="15">SUM(F32:J32)</f>
        <v>0</v>
      </c>
      <c r="L32" s="87">
        <f t="shared" si="1"/>
        <v>0</v>
      </c>
      <c r="M32" s="88">
        <f t="shared" si="14"/>
        <v>0</v>
      </c>
      <c r="N32" s="14"/>
      <c r="O32" s="12">
        <f>M32/$M$5</f>
        <v>0</v>
      </c>
      <c r="R32" s="14"/>
      <c r="S32" s="14"/>
    </row>
    <row r="33" spans="2:17" ht="24" customHeight="1">
      <c r="B33" s="140" t="s">
        <v>107</v>
      </c>
      <c r="C33" s="142" t="s">
        <v>60</v>
      </c>
      <c r="D33" s="153" t="s">
        <v>100</v>
      </c>
      <c r="E33" s="75" t="s">
        <v>13</v>
      </c>
      <c r="F33" s="77">
        <v>0</v>
      </c>
      <c r="G33" s="77">
        <v>0</v>
      </c>
      <c r="H33" s="77">
        <v>0</v>
      </c>
      <c r="I33" s="77">
        <v>0</v>
      </c>
      <c r="J33" s="77">
        <v>0</v>
      </c>
      <c r="K33" s="77">
        <f t="shared" si="15"/>
        <v>0</v>
      </c>
      <c r="L33" s="78">
        <f t="shared" si="1"/>
        <v>0</v>
      </c>
      <c r="M33" s="79">
        <f t="shared" si="14"/>
        <v>0</v>
      </c>
      <c r="N33" s="14"/>
    </row>
    <row r="34" spans="2:17" ht="24" customHeight="1">
      <c r="B34" s="151"/>
      <c r="C34" s="152"/>
      <c r="D34" s="154"/>
      <c r="E34" s="85" t="s">
        <v>14</v>
      </c>
      <c r="F34" s="86">
        <v>0</v>
      </c>
      <c r="G34" s="86">
        <v>0</v>
      </c>
      <c r="H34" s="86">
        <v>0</v>
      </c>
      <c r="I34" s="86">
        <v>0</v>
      </c>
      <c r="J34" s="86">
        <v>0</v>
      </c>
      <c r="K34" s="86">
        <f t="shared" si="15"/>
        <v>0</v>
      </c>
      <c r="L34" s="87">
        <f t="shared" si="1"/>
        <v>0</v>
      </c>
      <c r="M34" s="88">
        <f t="shared" si="14"/>
        <v>0</v>
      </c>
      <c r="N34" s="14"/>
      <c r="O34" s="12">
        <f>M34/$M$5</f>
        <v>0</v>
      </c>
    </row>
    <row r="35" spans="2:17" ht="15" customHeight="1">
      <c r="B35" s="140"/>
      <c r="C35" s="142"/>
      <c r="D35" s="153"/>
      <c r="E35" s="75" t="s">
        <v>13</v>
      </c>
      <c r="F35" s="76">
        <v>0</v>
      </c>
      <c r="G35" s="76">
        <v>0</v>
      </c>
      <c r="H35" s="76">
        <v>0</v>
      </c>
      <c r="I35" s="76">
        <v>0</v>
      </c>
      <c r="J35" s="76">
        <v>0</v>
      </c>
      <c r="K35" s="77">
        <f t="shared" si="15"/>
        <v>0</v>
      </c>
      <c r="L35" s="78">
        <f t="shared" si="1"/>
        <v>0</v>
      </c>
      <c r="M35" s="79">
        <f t="shared" si="14"/>
        <v>0</v>
      </c>
      <c r="N35" s="14"/>
    </row>
    <row r="36" spans="2:17">
      <c r="B36" s="141"/>
      <c r="C36" s="143"/>
      <c r="D36" s="154"/>
      <c r="E36" s="80" t="s">
        <v>14</v>
      </c>
      <c r="F36" s="81">
        <v>0</v>
      </c>
      <c r="G36" s="81">
        <v>0</v>
      </c>
      <c r="H36" s="81">
        <v>0</v>
      </c>
      <c r="I36" s="81">
        <v>0</v>
      </c>
      <c r="J36" s="81">
        <v>0</v>
      </c>
      <c r="K36" s="82">
        <f t="shared" si="15"/>
        <v>0</v>
      </c>
      <c r="L36" s="83">
        <f t="shared" si="1"/>
        <v>0</v>
      </c>
      <c r="M36" s="84">
        <f t="shared" si="14"/>
        <v>0</v>
      </c>
      <c r="N36" s="14"/>
      <c r="O36" s="12">
        <f>M36/$M$5</f>
        <v>0</v>
      </c>
    </row>
    <row r="37" spans="2:17" ht="15" customHeight="1">
      <c r="B37" s="137" t="s">
        <v>18</v>
      </c>
      <c r="C37" s="137"/>
      <c r="D37" s="137"/>
      <c r="E37" s="55" t="s">
        <v>13</v>
      </c>
      <c r="F37" s="51">
        <f>SUMIF($E$29:$E36,"Plan",F$29:F36)</f>
        <v>0</v>
      </c>
      <c r="G37" s="51">
        <f>SUMIF($E$29:$E36,"Plan",G$29:G36)</f>
        <v>0</v>
      </c>
      <c r="H37" s="51">
        <f>SUMIF($E$29:$E36,"Plan",H$29:H36)</f>
        <v>0</v>
      </c>
      <c r="I37" s="51">
        <f>SUMIF($E$29:$E36,"Plan",I$29:I36)</f>
        <v>0</v>
      </c>
      <c r="J37" s="51">
        <f>SUMIF($E$29:$E36,"Plan",J$29:J36)</f>
        <v>0</v>
      </c>
      <c r="K37" s="51">
        <f>SUMIF($E$29:$E36,"Plan",K$29:K36)</f>
        <v>0</v>
      </c>
      <c r="L37" s="51">
        <f>SUMIF($E$29:$E36,"Plan",L$29:L36)</f>
        <v>0</v>
      </c>
      <c r="M37" s="51">
        <f>SUMIF($E$29:$E36,"Plan",M$29:M36)</f>
        <v>0</v>
      </c>
      <c r="N37" s="15"/>
    </row>
    <row r="38" spans="2:17">
      <c r="B38" s="137"/>
      <c r="C38" s="137"/>
      <c r="D38" s="137"/>
      <c r="E38" s="55" t="s">
        <v>14</v>
      </c>
      <c r="F38" s="51">
        <f>SUMIF($E$29:$E36,"Actual",F$29:F36)</f>
        <v>0</v>
      </c>
      <c r="G38" s="51">
        <f>SUMIF($E$29:$E36,"Actual",G$29:G36)</f>
        <v>0</v>
      </c>
      <c r="H38" s="51">
        <f>SUMIF($E$29:$E36,"Actual",H$29:H36)</f>
        <v>0</v>
      </c>
      <c r="I38" s="51">
        <f>SUMIF($E$29:$E36,"Actual",I$29:I36)</f>
        <v>0</v>
      </c>
      <c r="J38" s="51">
        <f>SUMIF($E$29:$E36,"Actual",J$29:J36)</f>
        <v>0</v>
      </c>
      <c r="K38" s="51">
        <f>SUMIF($E$29:$E36,"Actual",K$29:K36)</f>
        <v>0</v>
      </c>
      <c r="L38" s="51">
        <f>SUMIF($E$29:$E36,"Actual",L$29:L36)</f>
        <v>0</v>
      </c>
      <c r="M38" s="51">
        <f>SUMIF($E$29:$E36,"Actual",M$29:M36)</f>
        <v>0</v>
      </c>
      <c r="N38" s="16"/>
      <c r="O38" s="12">
        <f t="shared" ref="O38:O47" si="16">M38/$M$5</f>
        <v>0</v>
      </c>
      <c r="P38" s="43"/>
      <c r="Q38" s="14"/>
    </row>
    <row r="39" spans="2:17">
      <c r="B39" s="130" t="s">
        <v>153</v>
      </c>
      <c r="C39" s="106" t="s">
        <v>61</v>
      </c>
      <c r="D39" s="106" t="s">
        <v>54</v>
      </c>
      <c r="E39" s="107" t="s">
        <v>14</v>
      </c>
      <c r="F39" s="108">
        <v>0</v>
      </c>
      <c r="G39" s="124">
        <v>0</v>
      </c>
      <c r="H39" s="124">
        <v>0</v>
      </c>
      <c r="I39" s="124">
        <v>0</v>
      </c>
      <c r="J39" s="124">
        <v>0</v>
      </c>
      <c r="K39" s="108">
        <f>SUM(F39:J39)</f>
        <v>0</v>
      </c>
      <c r="L39" s="109">
        <f>IF(K39=0,0,K39/(7.5*20))</f>
        <v>0</v>
      </c>
      <c r="M39" s="109">
        <f>IF(K39=0,0,K39/(7.5*$M$1))</f>
        <v>0</v>
      </c>
      <c r="N39" s="14"/>
      <c r="O39" s="12">
        <f t="shared" si="16"/>
        <v>0</v>
      </c>
    </row>
    <row r="40" spans="2:17" ht="15" customHeight="1">
      <c r="B40" s="105" t="s">
        <v>52</v>
      </c>
      <c r="C40" s="106" t="s">
        <v>53</v>
      </c>
      <c r="D40" s="106" t="s">
        <v>53</v>
      </c>
      <c r="E40" s="107" t="s">
        <v>14</v>
      </c>
      <c r="F40" s="108">
        <v>0</v>
      </c>
      <c r="G40" s="124">
        <v>0</v>
      </c>
      <c r="H40" s="124">
        <v>0</v>
      </c>
      <c r="I40" s="124">
        <v>0</v>
      </c>
      <c r="J40" s="124">
        <v>0</v>
      </c>
      <c r="K40" s="108">
        <f t="shared" ref="K40:K43" si="17">SUM(F40:J40)</f>
        <v>0</v>
      </c>
      <c r="L40" s="109">
        <f t="shared" ref="L40:L42" si="18">IF(K40=0,0,K40/(7.5*20))</f>
        <v>0</v>
      </c>
      <c r="M40" s="109">
        <f t="shared" ref="M40:M44" si="19">IF(K40=0,0,K40/(7.5*$M$1))</f>
        <v>0</v>
      </c>
      <c r="N40" s="14"/>
      <c r="O40" s="12">
        <f t="shared" si="16"/>
        <v>0</v>
      </c>
    </row>
    <row r="41" spans="2:17" ht="29">
      <c r="B41" s="42" t="s">
        <v>55</v>
      </c>
      <c r="C41" s="106" t="s">
        <v>56</v>
      </c>
      <c r="D41" s="106" t="s">
        <v>57</v>
      </c>
      <c r="E41" s="107" t="s">
        <v>14</v>
      </c>
      <c r="F41" s="108">
        <v>0</v>
      </c>
      <c r="G41" s="124">
        <v>0</v>
      </c>
      <c r="H41" s="124">
        <v>0</v>
      </c>
      <c r="I41" s="124">
        <v>0</v>
      </c>
      <c r="J41" s="124">
        <v>0</v>
      </c>
      <c r="K41" s="108">
        <f t="shared" si="17"/>
        <v>0</v>
      </c>
      <c r="L41" s="109">
        <f t="shared" si="18"/>
        <v>0</v>
      </c>
      <c r="M41" s="109">
        <f t="shared" si="19"/>
        <v>0</v>
      </c>
      <c r="N41" s="14"/>
      <c r="O41" s="12">
        <f t="shared" si="16"/>
        <v>0</v>
      </c>
    </row>
    <row r="42" spans="2:17" ht="15" customHeight="1">
      <c r="B42" s="105" t="s">
        <v>104</v>
      </c>
      <c r="C42" s="106" t="s">
        <v>61</v>
      </c>
      <c r="D42" s="106" t="s">
        <v>87</v>
      </c>
      <c r="E42" s="107" t="s">
        <v>14</v>
      </c>
      <c r="F42" s="108">
        <v>0</v>
      </c>
      <c r="G42" s="124">
        <v>0</v>
      </c>
      <c r="H42" s="124">
        <v>0</v>
      </c>
      <c r="I42" s="124">
        <v>0</v>
      </c>
      <c r="J42" s="124">
        <v>0</v>
      </c>
      <c r="K42" s="108">
        <f t="shared" si="17"/>
        <v>0</v>
      </c>
      <c r="L42" s="109">
        <f t="shared" si="18"/>
        <v>0</v>
      </c>
      <c r="M42" s="109">
        <f t="shared" si="19"/>
        <v>0</v>
      </c>
      <c r="N42" s="14"/>
      <c r="O42" s="12">
        <f t="shared" si="16"/>
        <v>0</v>
      </c>
    </row>
    <row r="43" spans="2:17" ht="15" customHeight="1">
      <c r="B43" s="130" t="s">
        <v>108</v>
      </c>
      <c r="C43" s="106" t="s">
        <v>62</v>
      </c>
      <c r="D43" s="106" t="s">
        <v>63</v>
      </c>
      <c r="E43" s="107" t="s">
        <v>14</v>
      </c>
      <c r="F43" s="108">
        <v>0</v>
      </c>
      <c r="G43" s="124">
        <v>0</v>
      </c>
      <c r="H43" s="124">
        <v>0</v>
      </c>
      <c r="I43" s="124">
        <v>0</v>
      </c>
      <c r="J43" s="124">
        <v>0</v>
      </c>
      <c r="K43" s="108">
        <f t="shared" si="17"/>
        <v>0</v>
      </c>
      <c r="L43" s="109">
        <f>IF(K43=0,0,K43/(7.5*20))</f>
        <v>0</v>
      </c>
      <c r="M43" s="109">
        <f t="shared" ref="M43" si="20">IF(K43=0,0,K43/(7.5*$M$1))</f>
        <v>0</v>
      </c>
      <c r="N43" s="14"/>
      <c r="O43" s="12">
        <f t="shared" si="16"/>
        <v>0</v>
      </c>
    </row>
    <row r="44" spans="2:17" ht="15" customHeight="1">
      <c r="B44" s="105" t="s">
        <v>80</v>
      </c>
      <c r="C44" s="106" t="s">
        <v>81</v>
      </c>
      <c r="D44" s="106" t="s">
        <v>64</v>
      </c>
      <c r="E44" s="107" t="s">
        <v>14</v>
      </c>
      <c r="F44" s="108">
        <v>0</v>
      </c>
      <c r="G44" s="124">
        <v>0</v>
      </c>
      <c r="H44" s="124">
        <v>0</v>
      </c>
      <c r="I44" s="124">
        <v>0</v>
      </c>
      <c r="J44" s="124">
        <v>0</v>
      </c>
      <c r="K44" s="108">
        <f t="shared" ref="K44:K46" si="21">SUM(F44:J44)</f>
        <v>0</v>
      </c>
      <c r="L44" s="109">
        <f>IF(K44=0,0,K44/(7.5*20))</f>
        <v>0</v>
      </c>
      <c r="M44" s="109">
        <f t="shared" si="19"/>
        <v>0</v>
      </c>
      <c r="N44" s="14"/>
      <c r="O44" s="12">
        <f t="shared" ref="O44:O46" si="22">M44/$M$5</f>
        <v>0</v>
      </c>
    </row>
    <row r="45" spans="2:17" ht="15" customHeight="1">
      <c r="B45" s="105" t="s">
        <v>65</v>
      </c>
      <c r="C45" s="106" t="s">
        <v>58</v>
      </c>
      <c r="D45" s="106" t="s">
        <v>59</v>
      </c>
      <c r="E45" s="107" t="s">
        <v>14</v>
      </c>
      <c r="F45" s="108">
        <v>0</v>
      </c>
      <c r="G45" s="124">
        <v>0</v>
      </c>
      <c r="H45" s="124">
        <v>0</v>
      </c>
      <c r="I45" s="124">
        <v>0</v>
      </c>
      <c r="J45" s="124">
        <v>0</v>
      </c>
      <c r="K45" s="108">
        <f t="shared" si="21"/>
        <v>0</v>
      </c>
      <c r="L45" s="109">
        <f t="shared" ref="L45:L46" si="23">IF(K45=0,0,K45/(7.5*20))</f>
        <v>0</v>
      </c>
      <c r="M45" s="109">
        <f t="shared" ref="M45:M46" si="24">IF(K45=0,0,K45/(7.5*$M$1))</f>
        <v>0</v>
      </c>
      <c r="N45" s="14"/>
      <c r="O45" s="12">
        <f t="shared" si="22"/>
        <v>0</v>
      </c>
    </row>
    <row r="46" spans="2:17">
      <c r="B46" s="105" t="s">
        <v>154</v>
      </c>
      <c r="C46" s="106" t="s">
        <v>155</v>
      </c>
      <c r="D46" s="106" t="s">
        <v>155</v>
      </c>
      <c r="E46" s="107" t="s">
        <v>14</v>
      </c>
      <c r="F46" s="108">
        <v>0</v>
      </c>
      <c r="G46" s="124">
        <v>0</v>
      </c>
      <c r="H46" s="124">
        <v>0</v>
      </c>
      <c r="I46" s="124">
        <v>0</v>
      </c>
      <c r="J46" s="124">
        <v>0</v>
      </c>
      <c r="K46" s="108">
        <f t="shared" si="21"/>
        <v>0</v>
      </c>
      <c r="L46" s="109">
        <f t="shared" si="23"/>
        <v>0</v>
      </c>
      <c r="M46" s="109">
        <f t="shared" si="24"/>
        <v>0</v>
      </c>
      <c r="N46" s="14"/>
      <c r="O46" s="12">
        <f t="shared" si="22"/>
        <v>0</v>
      </c>
    </row>
    <row r="47" spans="2:17" ht="15" customHeight="1">
      <c r="B47" s="138" t="s">
        <v>19</v>
      </c>
      <c r="C47" s="138"/>
      <c r="D47" s="56"/>
      <c r="E47" s="52"/>
      <c r="F47" s="17">
        <f t="shared" ref="F47:M47" si="25">SUM(F38:F46)</f>
        <v>0</v>
      </c>
      <c r="G47" s="17">
        <f t="shared" si="25"/>
        <v>0</v>
      </c>
      <c r="H47" s="17">
        <f t="shared" si="25"/>
        <v>0</v>
      </c>
      <c r="I47" s="17">
        <f t="shared" si="25"/>
        <v>0</v>
      </c>
      <c r="J47" s="17">
        <f t="shared" si="25"/>
        <v>0</v>
      </c>
      <c r="K47" s="17">
        <f t="shared" si="25"/>
        <v>0</v>
      </c>
      <c r="L47" s="17">
        <f t="shared" si="25"/>
        <v>0</v>
      </c>
      <c r="M47" s="17">
        <f t="shared" si="25"/>
        <v>0</v>
      </c>
      <c r="N47" s="18"/>
      <c r="O47" s="12">
        <f t="shared" si="16"/>
        <v>0</v>
      </c>
    </row>
    <row r="48" spans="2:17" ht="15" customHeight="1">
      <c r="B48" s="139" t="s">
        <v>20</v>
      </c>
      <c r="C48" s="139"/>
      <c r="D48" s="139"/>
      <c r="E48" s="53"/>
      <c r="F48" s="19">
        <f t="shared" ref="F48:M48" si="26">F7-F47</f>
        <v>105</v>
      </c>
      <c r="G48" s="19">
        <f t="shared" si="26"/>
        <v>262.5</v>
      </c>
      <c r="H48" s="19">
        <f t="shared" si="26"/>
        <v>262.5</v>
      </c>
      <c r="I48" s="19">
        <f t="shared" si="26"/>
        <v>210</v>
      </c>
      <c r="J48" s="19">
        <f t="shared" si="26"/>
        <v>262.5</v>
      </c>
      <c r="K48" s="19">
        <f t="shared" si="26"/>
        <v>1102.5</v>
      </c>
      <c r="L48" s="19">
        <f t="shared" si="26"/>
        <v>7.3500000000000005</v>
      </c>
      <c r="M48" s="19">
        <f t="shared" si="26"/>
        <v>7</v>
      </c>
      <c r="N48" s="18"/>
    </row>
    <row r="49" spans="2:14">
      <c r="B49" s="140"/>
      <c r="C49" s="142"/>
      <c r="D49" s="153"/>
      <c r="E49" s="75"/>
      <c r="F49" s="77"/>
      <c r="G49" s="77"/>
      <c r="H49" s="77"/>
      <c r="I49" s="77"/>
      <c r="J49" s="77"/>
      <c r="K49" s="77"/>
      <c r="L49" s="78"/>
      <c r="M49" s="79"/>
      <c r="N49" s="21"/>
    </row>
    <row r="50" spans="2:14">
      <c r="B50" s="151"/>
      <c r="C50" s="152"/>
      <c r="D50" s="154"/>
      <c r="E50" s="85"/>
      <c r="F50" s="86"/>
      <c r="G50" s="86"/>
      <c r="H50" s="86"/>
      <c r="I50" s="86"/>
      <c r="J50" s="86"/>
      <c r="K50" s="86"/>
      <c r="L50" s="87"/>
      <c r="M50" s="88"/>
    </row>
    <row r="51" spans="2:14">
      <c r="B51" s="140"/>
      <c r="C51" s="142"/>
      <c r="D51" s="153"/>
      <c r="E51" s="75"/>
      <c r="F51" s="76"/>
      <c r="G51" s="76"/>
      <c r="H51" s="76"/>
      <c r="I51" s="76"/>
      <c r="J51" s="76"/>
      <c r="K51" s="77"/>
      <c r="L51" s="78"/>
      <c r="M51" s="79"/>
    </row>
    <row r="52" spans="2:14">
      <c r="B52" s="141"/>
      <c r="C52" s="143"/>
      <c r="D52" s="154"/>
      <c r="E52" s="80"/>
      <c r="F52" s="81"/>
      <c r="G52" s="81"/>
      <c r="H52" s="81"/>
      <c r="I52" s="81"/>
      <c r="J52" s="81"/>
      <c r="K52" s="82"/>
      <c r="L52" s="83"/>
      <c r="M52" s="84"/>
    </row>
    <row r="53" spans="2:14">
      <c r="B53" s="140"/>
      <c r="C53" s="142"/>
      <c r="D53" s="153"/>
      <c r="E53" s="75"/>
      <c r="F53" s="76"/>
      <c r="G53" s="76"/>
      <c r="H53" s="76"/>
      <c r="I53" s="76"/>
      <c r="J53" s="76"/>
      <c r="K53" s="77"/>
      <c r="L53" s="78"/>
      <c r="M53" s="79"/>
    </row>
    <row r="54" spans="2:14">
      <c r="B54" s="141"/>
      <c r="C54" s="143"/>
      <c r="D54" s="154"/>
      <c r="E54" s="80"/>
      <c r="F54" s="81"/>
      <c r="G54" s="81"/>
      <c r="H54" s="81"/>
      <c r="I54" s="81"/>
      <c r="J54" s="81"/>
      <c r="K54" s="82"/>
      <c r="L54" s="83"/>
      <c r="M54" s="84"/>
    </row>
    <row r="55" spans="2:14">
      <c r="B55" s="140"/>
      <c r="C55" s="142"/>
      <c r="D55" s="153"/>
      <c r="E55" s="75"/>
      <c r="F55" s="77"/>
      <c r="G55" s="77"/>
      <c r="H55" s="77"/>
      <c r="I55" s="77"/>
      <c r="J55" s="77"/>
      <c r="K55" s="77"/>
      <c r="L55" s="78"/>
      <c r="M55" s="79"/>
    </row>
    <row r="56" spans="2:14">
      <c r="B56" s="151"/>
      <c r="C56" s="152"/>
      <c r="D56" s="172"/>
      <c r="E56" s="85"/>
      <c r="F56" s="86"/>
      <c r="G56" s="86"/>
      <c r="H56" s="86"/>
      <c r="I56" s="86"/>
      <c r="J56" s="86"/>
      <c r="K56" s="86"/>
      <c r="L56" s="87"/>
      <c r="M56" s="88"/>
    </row>
    <row r="57" spans="2:14">
      <c r="B57" s="140"/>
      <c r="C57" s="142"/>
      <c r="D57" s="153"/>
      <c r="E57" s="75"/>
      <c r="F57" s="77"/>
      <c r="G57" s="77"/>
      <c r="H57" s="77"/>
      <c r="I57" s="77"/>
      <c r="J57" s="77"/>
      <c r="K57" s="77"/>
      <c r="L57" s="78"/>
      <c r="M57" s="79"/>
    </row>
    <row r="58" spans="2:14">
      <c r="B58" s="151"/>
      <c r="C58" s="152"/>
      <c r="D58" s="154"/>
      <c r="E58" s="85"/>
      <c r="F58" s="86"/>
      <c r="G58" s="86"/>
      <c r="H58" s="86"/>
      <c r="I58" s="86"/>
      <c r="J58" s="86"/>
      <c r="K58" s="86"/>
      <c r="L58" s="87"/>
      <c r="M58" s="88"/>
    </row>
    <row r="59" spans="2:14">
      <c r="B59" s="140"/>
      <c r="C59" s="142"/>
      <c r="D59" s="153"/>
      <c r="E59" s="75"/>
      <c r="F59" s="76"/>
      <c r="G59" s="76"/>
      <c r="H59" s="76"/>
      <c r="I59" s="76"/>
      <c r="J59" s="76"/>
      <c r="K59" s="77"/>
      <c r="L59" s="78"/>
      <c r="M59" s="79"/>
    </row>
    <row r="60" spans="2:14">
      <c r="B60" s="141"/>
      <c r="C60" s="143"/>
      <c r="D60" s="154"/>
      <c r="E60" s="80"/>
      <c r="F60" s="81"/>
      <c r="G60" s="81"/>
      <c r="H60" s="81"/>
      <c r="I60" s="81"/>
      <c r="J60" s="81"/>
      <c r="K60" s="82"/>
      <c r="L60" s="83"/>
      <c r="M60" s="84"/>
    </row>
    <row r="61" spans="2:14">
      <c r="B61" s="140"/>
      <c r="C61" s="142"/>
      <c r="D61" s="153"/>
      <c r="E61" s="75"/>
      <c r="F61" s="76"/>
      <c r="G61" s="76"/>
      <c r="H61" s="76"/>
      <c r="I61" s="76"/>
      <c r="J61" s="76"/>
      <c r="K61" s="77"/>
      <c r="L61" s="78"/>
      <c r="M61" s="79"/>
    </row>
    <row r="62" spans="2:14">
      <c r="B62" s="141"/>
      <c r="C62" s="143"/>
      <c r="D62" s="154"/>
      <c r="E62" s="80"/>
      <c r="F62" s="81"/>
      <c r="G62" s="81"/>
      <c r="H62" s="81"/>
      <c r="I62" s="81"/>
      <c r="J62" s="81"/>
      <c r="K62" s="82"/>
      <c r="L62" s="83"/>
      <c r="M62" s="84"/>
    </row>
    <row r="63" spans="2:14">
      <c r="B63" s="140"/>
      <c r="C63" s="142"/>
      <c r="D63" s="153"/>
      <c r="E63" s="75"/>
      <c r="F63" s="77" t="s">
        <v>13</v>
      </c>
      <c r="G63" s="77" t="s">
        <v>14</v>
      </c>
      <c r="H63" s="77"/>
      <c r="I63" s="77"/>
      <c r="J63" s="77"/>
      <c r="K63" s="77"/>
      <c r="L63" s="78"/>
      <c r="M63" s="79"/>
    </row>
    <row r="64" spans="2:14">
      <c r="B64" s="151"/>
      <c r="C64" s="152"/>
      <c r="D64" s="172"/>
      <c r="E64" s="85" t="s">
        <v>15</v>
      </c>
      <c r="F64" s="86">
        <f>M29</f>
        <v>0</v>
      </c>
      <c r="G64" s="86">
        <f>M30</f>
        <v>0</v>
      </c>
      <c r="H64" s="86"/>
      <c r="I64" s="86"/>
      <c r="J64" s="86"/>
      <c r="K64" s="86"/>
      <c r="L64" s="87"/>
      <c r="M64" s="88"/>
    </row>
    <row r="65" spans="2:13">
      <c r="B65" s="140"/>
      <c r="C65" s="142"/>
      <c r="D65" s="153"/>
      <c r="E65" s="75" t="s">
        <v>16</v>
      </c>
      <c r="F65" s="77">
        <f>SUM(M31,M33,M35)</f>
        <v>0</v>
      </c>
      <c r="G65" s="77">
        <f>SUM(M32,M34,M36)</f>
        <v>0</v>
      </c>
      <c r="H65" s="77"/>
      <c r="I65" s="77"/>
      <c r="J65" s="77"/>
      <c r="K65" s="77"/>
      <c r="L65" s="78"/>
      <c r="M65" s="79"/>
    </row>
    <row r="66" spans="2:13">
      <c r="B66" s="151"/>
      <c r="C66" s="152"/>
      <c r="D66" s="154"/>
      <c r="E66" s="85"/>
      <c r="F66" s="86"/>
      <c r="G66" s="86"/>
      <c r="H66" s="86"/>
      <c r="I66" s="86"/>
      <c r="J66" s="86"/>
      <c r="K66" s="86"/>
      <c r="L66" s="87"/>
      <c r="M66" s="88"/>
    </row>
    <row r="67" spans="2:13">
      <c r="B67" s="155"/>
      <c r="C67" s="155"/>
      <c r="D67" s="155"/>
      <c r="E67" s="54"/>
      <c r="F67" s="50"/>
      <c r="G67" s="50"/>
      <c r="H67" s="50"/>
      <c r="I67" s="50"/>
      <c r="J67" s="50"/>
      <c r="K67" s="50"/>
      <c r="L67" s="50"/>
      <c r="M67" s="50"/>
    </row>
    <row r="68" spans="2:13">
      <c r="B68" s="155"/>
      <c r="C68" s="155"/>
      <c r="D68" s="155"/>
      <c r="E68" s="54"/>
      <c r="F68" s="50"/>
      <c r="G68" s="50"/>
      <c r="H68" s="50"/>
      <c r="I68" s="50"/>
      <c r="J68" s="50"/>
      <c r="K68" s="50"/>
      <c r="L68" s="50"/>
      <c r="M68" s="50"/>
    </row>
    <row r="69" spans="2:13">
      <c r="B69" s="140"/>
      <c r="C69" s="142"/>
      <c r="D69" s="153"/>
      <c r="E69" s="89"/>
      <c r="F69" s="90"/>
      <c r="G69" s="90"/>
      <c r="H69" s="90"/>
      <c r="I69" s="90"/>
      <c r="J69" s="90"/>
      <c r="K69" s="91"/>
      <c r="L69" s="92"/>
      <c r="M69" s="92"/>
    </row>
    <row r="70" spans="2:13">
      <c r="B70" s="141"/>
      <c r="C70" s="143"/>
      <c r="D70" s="154"/>
      <c r="E70" s="93"/>
      <c r="F70" s="94"/>
      <c r="G70" s="94"/>
      <c r="H70" s="94"/>
      <c r="I70" s="94"/>
      <c r="J70" s="94"/>
      <c r="K70" s="95"/>
      <c r="L70" s="96"/>
      <c r="M70" s="96"/>
    </row>
    <row r="71" spans="2:13">
      <c r="B71" s="140"/>
      <c r="C71" s="142"/>
      <c r="D71" s="144"/>
      <c r="E71" s="89"/>
      <c r="F71" s="90"/>
      <c r="G71" s="90"/>
      <c r="H71" s="90"/>
      <c r="I71" s="90"/>
      <c r="J71" s="90"/>
      <c r="K71" s="91"/>
      <c r="L71" s="92"/>
      <c r="M71" s="92"/>
    </row>
    <row r="72" spans="2:13">
      <c r="B72" s="141"/>
      <c r="C72" s="143"/>
      <c r="D72" s="145"/>
      <c r="E72" s="97"/>
      <c r="F72" s="98"/>
      <c r="G72" s="98"/>
      <c r="H72" s="98"/>
      <c r="I72" s="98"/>
      <c r="J72" s="98"/>
      <c r="K72" s="99"/>
      <c r="L72" s="100"/>
      <c r="M72" s="100"/>
    </row>
    <row r="73" spans="2:13">
      <c r="B73" s="146"/>
      <c r="C73" s="148"/>
      <c r="D73" s="146"/>
      <c r="E73" s="101"/>
      <c r="F73" s="102"/>
      <c r="G73" s="102"/>
      <c r="H73" s="102"/>
      <c r="I73" s="102"/>
      <c r="J73" s="102"/>
      <c r="K73" s="103"/>
      <c r="L73" s="104"/>
      <c r="M73" s="104"/>
    </row>
    <row r="74" spans="2:13">
      <c r="B74" s="147"/>
      <c r="C74" s="149"/>
      <c r="D74" s="150"/>
      <c r="E74" s="93"/>
      <c r="F74" s="94"/>
      <c r="G74" s="94"/>
      <c r="H74" s="94"/>
      <c r="I74" s="94"/>
      <c r="J74" s="94"/>
      <c r="K74" s="95"/>
      <c r="L74" s="96"/>
      <c r="M74" s="96"/>
    </row>
    <row r="75" spans="2:13">
      <c r="B75" s="140"/>
      <c r="C75" s="142"/>
      <c r="D75" s="153"/>
      <c r="E75" s="89"/>
      <c r="F75" s="90"/>
      <c r="G75" s="90"/>
      <c r="H75" s="90"/>
      <c r="I75" s="90"/>
      <c r="J75" s="90"/>
      <c r="K75" s="91"/>
      <c r="L75" s="92"/>
      <c r="M75" s="92"/>
    </row>
    <row r="76" spans="2:13">
      <c r="B76" s="141"/>
      <c r="C76" s="143"/>
      <c r="D76" s="154"/>
      <c r="E76" s="93"/>
      <c r="F76" s="94"/>
      <c r="G76" s="94"/>
      <c r="H76" s="94"/>
      <c r="I76" s="94"/>
      <c r="J76" s="94"/>
      <c r="K76" s="95"/>
      <c r="L76" s="96"/>
      <c r="M76" s="96"/>
    </row>
    <row r="77" spans="2:13">
      <c r="B77" s="137"/>
      <c r="C77" s="137"/>
      <c r="D77" s="137"/>
      <c r="E77" s="55"/>
      <c r="F77" s="51"/>
      <c r="G77" s="51"/>
      <c r="H77" s="51"/>
      <c r="I77" s="51"/>
      <c r="J77" s="51"/>
      <c r="K77" s="51"/>
      <c r="L77" s="51"/>
      <c r="M77" s="51"/>
    </row>
    <row r="78" spans="2:13">
      <c r="B78" s="137"/>
      <c r="C78" s="137"/>
      <c r="D78" s="137"/>
      <c r="E78" s="55"/>
      <c r="F78" s="51"/>
      <c r="G78" s="51"/>
      <c r="H78" s="51"/>
      <c r="I78" s="51"/>
      <c r="J78" s="51"/>
      <c r="K78" s="51"/>
      <c r="L78" s="51"/>
      <c r="M78" s="51"/>
    </row>
    <row r="79" spans="2:13">
      <c r="B79" s="105"/>
      <c r="C79" s="106"/>
      <c r="D79" s="106"/>
      <c r="E79" s="107"/>
      <c r="F79" s="108"/>
      <c r="G79" s="108"/>
      <c r="H79" s="108"/>
      <c r="I79" s="108"/>
      <c r="J79" s="108"/>
      <c r="K79" s="108"/>
      <c r="L79" s="109"/>
      <c r="M79" s="109"/>
    </row>
    <row r="80" spans="2:13">
      <c r="B80" s="105"/>
      <c r="C80" s="106"/>
      <c r="D80" s="106"/>
      <c r="E80" s="107"/>
      <c r="F80" s="108"/>
      <c r="G80" s="108"/>
      <c r="H80" s="108"/>
      <c r="I80" s="108"/>
      <c r="J80" s="108"/>
      <c r="K80" s="108"/>
      <c r="L80" s="109"/>
      <c r="M80" s="109"/>
    </row>
    <row r="81" spans="2:13">
      <c r="B81" s="42"/>
      <c r="C81" s="106"/>
      <c r="D81" s="106"/>
      <c r="E81" s="107"/>
      <c r="F81" s="98"/>
      <c r="G81" s="98"/>
      <c r="H81" s="98"/>
      <c r="I81" s="98"/>
      <c r="J81" s="98"/>
      <c r="K81" s="108"/>
      <c r="L81" s="109"/>
      <c r="M81" s="109"/>
    </row>
    <row r="82" spans="2:13">
      <c r="B82" s="105"/>
      <c r="C82" s="106"/>
      <c r="D82" s="106"/>
      <c r="E82" s="107"/>
      <c r="F82" s="108"/>
      <c r="G82" s="108"/>
      <c r="H82" s="108"/>
      <c r="I82" s="108"/>
      <c r="J82" s="108"/>
      <c r="K82" s="108"/>
      <c r="L82" s="109"/>
      <c r="M82" s="109"/>
    </row>
    <row r="83" spans="2:13">
      <c r="B83" s="105"/>
      <c r="C83" s="106"/>
      <c r="D83" s="106"/>
      <c r="E83" s="107"/>
      <c r="F83" s="108"/>
      <c r="G83" s="108"/>
      <c r="H83" s="108"/>
      <c r="I83" s="108"/>
      <c r="J83" s="108"/>
      <c r="K83" s="108"/>
      <c r="L83" s="109"/>
      <c r="M83" s="109"/>
    </row>
    <row r="84" spans="2:13">
      <c r="B84" s="105"/>
      <c r="C84" s="106"/>
      <c r="D84" s="106"/>
      <c r="E84" s="107"/>
      <c r="F84" s="108"/>
      <c r="G84" s="108"/>
      <c r="H84" s="108"/>
      <c r="I84" s="108"/>
      <c r="J84" s="108"/>
      <c r="K84" s="108"/>
      <c r="L84" s="109"/>
      <c r="M84" s="109"/>
    </row>
    <row r="85" spans="2:13">
      <c r="B85" s="138"/>
      <c r="C85" s="138"/>
      <c r="D85" s="56"/>
      <c r="E85" s="52"/>
      <c r="F85" s="17"/>
      <c r="G85" s="17"/>
      <c r="H85" s="17"/>
      <c r="I85" s="17"/>
      <c r="J85" s="17"/>
      <c r="K85" s="17"/>
      <c r="L85" s="17"/>
      <c r="M85" s="17"/>
    </row>
    <row r="86" spans="2:13">
      <c r="B86" s="139"/>
      <c r="C86" s="139"/>
      <c r="D86" s="139"/>
      <c r="E86" s="53"/>
      <c r="F86" s="19"/>
      <c r="G86" s="19"/>
      <c r="H86" s="19"/>
      <c r="I86" s="19"/>
      <c r="J86" s="19"/>
      <c r="K86" s="19"/>
      <c r="L86" s="19"/>
      <c r="M86" s="19"/>
    </row>
    <row r="87" spans="2:13">
      <c r="F87" s="20"/>
      <c r="G87" s="20"/>
      <c r="H87" s="20"/>
      <c r="I87" s="20"/>
      <c r="J87" s="20"/>
      <c r="K87" s="20"/>
      <c r="L87" s="20"/>
      <c r="M87" s="20"/>
    </row>
    <row r="90" spans="2:13">
      <c r="E90" s="22"/>
    </row>
    <row r="91" spans="2:13">
      <c r="E91" s="22"/>
    </row>
    <row r="92" spans="2:13">
      <c r="E92" s="22"/>
    </row>
    <row r="93" spans="2:13">
      <c r="E93" s="22"/>
    </row>
    <row r="94" spans="2:13">
      <c r="E94" s="22"/>
    </row>
    <row r="95" spans="2:13">
      <c r="E95" s="22"/>
    </row>
    <row r="102" spans="6:7">
      <c r="F102" s="14"/>
      <c r="G102" s="14"/>
    </row>
    <row r="103" spans="6:7">
      <c r="F103" s="14"/>
      <c r="G103" s="14"/>
    </row>
  </sheetData>
  <mergeCells count="90">
    <mergeCell ref="B65:B66"/>
    <mergeCell ref="C65:C66"/>
    <mergeCell ref="D65:D66"/>
    <mergeCell ref="B61:B62"/>
    <mergeCell ref="C61:C62"/>
    <mergeCell ref="D61:D62"/>
    <mergeCell ref="B63:B64"/>
    <mergeCell ref="C63:C64"/>
    <mergeCell ref="D63:D64"/>
    <mergeCell ref="B71:B72"/>
    <mergeCell ref="C71:C72"/>
    <mergeCell ref="D71:D72"/>
    <mergeCell ref="B73:B74"/>
    <mergeCell ref="C73:C74"/>
    <mergeCell ref="D73:D74"/>
    <mergeCell ref="B86:D86"/>
    <mergeCell ref="B75:B76"/>
    <mergeCell ref="C75:C76"/>
    <mergeCell ref="D75:D76"/>
    <mergeCell ref="B77:D78"/>
    <mergeCell ref="B85:C85"/>
    <mergeCell ref="B67:D68"/>
    <mergeCell ref="B69:B70"/>
    <mergeCell ref="C69:C70"/>
    <mergeCell ref="D69:D70"/>
    <mergeCell ref="B53:B54"/>
    <mergeCell ref="C53:C54"/>
    <mergeCell ref="D53:D54"/>
    <mergeCell ref="B55:B56"/>
    <mergeCell ref="C55:C56"/>
    <mergeCell ref="D55:D56"/>
    <mergeCell ref="B57:B58"/>
    <mergeCell ref="C57:C58"/>
    <mergeCell ref="D57:D58"/>
    <mergeCell ref="B59:B60"/>
    <mergeCell ref="C59:C60"/>
    <mergeCell ref="D59:D60"/>
    <mergeCell ref="B47:C47"/>
    <mergeCell ref="B48:D48"/>
    <mergeCell ref="B49:B50"/>
    <mergeCell ref="C49:C50"/>
    <mergeCell ref="D49:D50"/>
    <mergeCell ref="B51:B52"/>
    <mergeCell ref="C51:C52"/>
    <mergeCell ref="D51:D52"/>
    <mergeCell ref="B11:B12"/>
    <mergeCell ref="C11:C12"/>
    <mergeCell ref="D11:D12"/>
    <mergeCell ref="B13:B14"/>
    <mergeCell ref="C13:C14"/>
    <mergeCell ref="D13:D14"/>
    <mergeCell ref="B19:B20"/>
    <mergeCell ref="C19:C20"/>
    <mergeCell ref="D19:D20"/>
    <mergeCell ref="C15:C16"/>
    <mergeCell ref="D15:D16"/>
    <mergeCell ref="B17:B18"/>
    <mergeCell ref="C17:C18"/>
    <mergeCell ref="J1:L1"/>
    <mergeCell ref="B2:M2"/>
    <mergeCell ref="B3:E6"/>
    <mergeCell ref="B7:D7"/>
    <mergeCell ref="B9:B10"/>
    <mergeCell ref="C9:C10"/>
    <mergeCell ref="D9:D10"/>
    <mergeCell ref="D17:D18"/>
    <mergeCell ref="B15:B16"/>
    <mergeCell ref="B21:B22"/>
    <mergeCell ref="C21:C22"/>
    <mergeCell ref="D21:D22"/>
    <mergeCell ref="B23:B24"/>
    <mergeCell ref="C23:C24"/>
    <mergeCell ref="D23:D24"/>
    <mergeCell ref="B25:B26"/>
    <mergeCell ref="C25:C26"/>
    <mergeCell ref="D25:D26"/>
    <mergeCell ref="B27:B28"/>
    <mergeCell ref="C27:C28"/>
    <mergeCell ref="B29:D30"/>
    <mergeCell ref="B37:D38"/>
    <mergeCell ref="B31:B32"/>
    <mergeCell ref="C31:C32"/>
    <mergeCell ref="D31:D32"/>
    <mergeCell ref="B33:B34"/>
    <mergeCell ref="C33:C34"/>
    <mergeCell ref="D33:D34"/>
    <mergeCell ref="B35:B36"/>
    <mergeCell ref="C35:C36"/>
    <mergeCell ref="D35:D36"/>
    <mergeCell ref="D27:D28"/>
  </mergeCells>
  <pageMargins left="0.118110236220472" right="0.118110236220472" top="0.118110236220472" bottom="0.118110236220472" header="7.8740157480315001E-2" footer="7.8740157480315001E-2"/>
  <pageSetup paperSize="9" scale="51"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BH29"/>
  <sheetViews>
    <sheetView workbookViewId="0"/>
  </sheetViews>
  <sheetFormatPr defaultColWidth="2.81640625" defaultRowHeight="15" customHeight="1"/>
  <cols>
    <col min="1" max="1" customWidth="true" style="3" width="0.7265625"/>
    <col min="2" max="3" customWidth="true" style="3" width="3.7265625"/>
    <col min="4" max="7" customWidth="true" style="8" width="3.7265625"/>
    <col min="8" max="50" customWidth="true" style="3" width="3.7265625"/>
    <col min="51" max="51" customWidth="true" style="3" width="0.7265625"/>
    <col min="52" max="16384" style="3" width="2.81640625"/>
  </cols>
  <sheetData>
    <row r="1" spans="2:60" s="1" customFormat="1" ht="5.15" customHeight="1">
      <c r="E1" s="2"/>
      <c r="F1" s="2"/>
      <c r="G1" s="2"/>
      <c r="H1" s="2"/>
    </row>
    <row r="2" spans="2:60" ht="15" customHeight="1">
      <c r="B2" s="219" t="s">
        <v>26</v>
      </c>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C2" s="220"/>
      <c r="AD2" s="220"/>
      <c r="AE2" s="220"/>
      <c r="AF2" s="220"/>
      <c r="AG2" s="220"/>
      <c r="AH2" s="220"/>
      <c r="AI2" s="220"/>
      <c r="AJ2" s="220"/>
      <c r="AK2" s="220"/>
      <c r="AL2" s="220"/>
      <c r="AM2" s="220"/>
      <c r="AN2" s="220"/>
      <c r="AO2" s="220"/>
      <c r="AP2" s="220"/>
      <c r="AQ2" s="220"/>
      <c r="AR2" s="220"/>
      <c r="AS2" s="220"/>
      <c r="AT2" s="220"/>
      <c r="AU2" s="220"/>
      <c r="AV2" s="220"/>
      <c r="AW2" s="220"/>
      <c r="AX2" s="221"/>
      <c r="AZ2" s="4" t="s">
        <v>27</v>
      </c>
    </row>
    <row r="3" spans="2:60" ht="15" customHeight="1">
      <c r="B3" s="222"/>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c r="AK3" s="223"/>
      <c r="AL3" s="223"/>
      <c r="AM3" s="223"/>
      <c r="AN3" s="223"/>
      <c r="AO3" s="223"/>
      <c r="AP3" s="223"/>
      <c r="AQ3" s="223"/>
      <c r="AR3" s="223"/>
      <c r="AS3" s="223"/>
      <c r="AT3" s="223"/>
      <c r="AU3" s="223"/>
      <c r="AV3" s="223"/>
      <c r="AW3" s="223"/>
      <c r="AX3" s="224"/>
    </row>
    <row r="4" spans="2:60" ht="5.15" customHeight="1">
      <c r="B4" s="5"/>
      <c r="C4" s="5"/>
      <c r="D4" s="6"/>
      <c r="E4" s="6"/>
      <c r="F4" s="6"/>
      <c r="G4" s="6"/>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2:60" ht="20.149999999999999" customHeight="1">
      <c r="B5" s="225" t="s">
        <v>28</v>
      </c>
      <c r="C5" s="225"/>
      <c r="D5" s="226" t="s">
        <v>29</v>
      </c>
      <c r="E5" s="226"/>
      <c r="F5" s="226"/>
      <c r="G5" s="226"/>
      <c r="H5" s="225" t="s">
        <v>30</v>
      </c>
      <c r="I5" s="225"/>
      <c r="J5" s="225"/>
      <c r="K5" s="225"/>
      <c r="L5" s="225"/>
      <c r="M5" s="225" t="s">
        <v>31</v>
      </c>
      <c r="N5" s="225"/>
      <c r="O5" s="225"/>
      <c r="P5" s="225"/>
      <c r="Q5" s="225"/>
      <c r="R5" s="225"/>
      <c r="S5" s="225"/>
      <c r="T5" s="225"/>
      <c r="U5" s="225"/>
      <c r="V5" s="226" t="s">
        <v>32</v>
      </c>
      <c r="W5" s="226"/>
      <c r="X5" s="226"/>
      <c r="Y5" s="226"/>
      <c r="Z5" s="227" t="s">
        <v>33</v>
      </c>
      <c r="AA5" s="228"/>
      <c r="AB5" s="228"/>
      <c r="AC5" s="228"/>
      <c r="AD5" s="228"/>
      <c r="AE5" s="228"/>
      <c r="AF5" s="228"/>
      <c r="AG5" s="228"/>
      <c r="AH5" s="228"/>
      <c r="AI5" s="228"/>
      <c r="AJ5" s="228"/>
      <c r="AK5" s="229"/>
      <c r="AL5" s="227" t="s">
        <v>34</v>
      </c>
      <c r="AM5" s="228"/>
      <c r="AN5" s="228"/>
      <c r="AO5" s="228"/>
      <c r="AP5" s="228"/>
      <c r="AQ5" s="228"/>
      <c r="AR5" s="228"/>
      <c r="AS5" s="228"/>
      <c r="AT5" s="228"/>
      <c r="AU5" s="228"/>
      <c r="AV5" s="228"/>
      <c r="AW5" s="228"/>
      <c r="AX5" s="229"/>
      <c r="BH5" s="7"/>
    </row>
    <row r="6" spans="2:60" s="1" customFormat="1" ht="135.75" customHeight="1">
      <c r="B6" s="214">
        <v>1</v>
      </c>
      <c r="C6" s="214"/>
      <c r="D6" s="199" t="s">
        <v>35</v>
      </c>
      <c r="E6" s="199"/>
      <c r="F6" s="199"/>
      <c r="G6" s="199"/>
      <c r="H6" s="215">
        <v>44685</v>
      </c>
      <c r="I6" s="200"/>
      <c r="J6" s="200"/>
      <c r="K6" s="200"/>
      <c r="L6" s="200"/>
      <c r="M6" s="201" t="s">
        <v>36</v>
      </c>
      <c r="N6" s="201"/>
      <c r="O6" s="201"/>
      <c r="P6" s="201"/>
      <c r="Q6" s="201"/>
      <c r="R6" s="201"/>
      <c r="S6" s="201"/>
      <c r="T6" s="201"/>
      <c r="U6" s="201"/>
      <c r="V6" s="199" t="s">
        <v>37</v>
      </c>
      <c r="W6" s="199"/>
      <c r="X6" s="199"/>
      <c r="Y6" s="199"/>
      <c r="Z6" s="216" t="s">
        <v>38</v>
      </c>
      <c r="AA6" s="217"/>
      <c r="AB6" s="217"/>
      <c r="AC6" s="217"/>
      <c r="AD6" s="217"/>
      <c r="AE6" s="217"/>
      <c r="AF6" s="217"/>
      <c r="AG6" s="217"/>
      <c r="AH6" s="217"/>
      <c r="AI6" s="217"/>
      <c r="AJ6" s="217"/>
      <c r="AK6" s="218"/>
      <c r="AL6" s="230" t="s">
        <v>39</v>
      </c>
      <c r="AM6" s="231"/>
      <c r="AN6" s="231"/>
      <c r="AO6" s="231"/>
      <c r="AP6" s="231"/>
      <c r="AQ6" s="231"/>
      <c r="AR6" s="231"/>
      <c r="AS6" s="231"/>
      <c r="AT6" s="231"/>
      <c r="AU6" s="231"/>
      <c r="AV6" s="231"/>
      <c r="AW6" s="231"/>
      <c r="AX6" s="232"/>
      <c r="AZ6" s="4"/>
    </row>
    <row r="7" spans="2:60" s="1" customFormat="1" ht="20.149999999999999" customHeight="1">
      <c r="B7" s="205"/>
      <c r="C7" s="205"/>
      <c r="D7" s="199"/>
      <c r="E7" s="199"/>
      <c r="F7" s="199"/>
      <c r="G7" s="199"/>
      <c r="H7" s="200"/>
      <c r="I7" s="200"/>
      <c r="J7" s="200"/>
      <c r="K7" s="200"/>
      <c r="L7" s="200"/>
      <c r="M7" s="201"/>
      <c r="N7" s="201"/>
      <c r="O7" s="201"/>
      <c r="P7" s="201"/>
      <c r="Q7" s="201"/>
      <c r="R7" s="201"/>
      <c r="S7" s="201"/>
      <c r="T7" s="201"/>
      <c r="U7" s="201"/>
      <c r="V7" s="199"/>
      <c r="W7" s="199"/>
      <c r="X7" s="199"/>
      <c r="Y7" s="199"/>
      <c r="Z7" s="202"/>
      <c r="AA7" s="203"/>
      <c r="AB7" s="203"/>
      <c r="AC7" s="203"/>
      <c r="AD7" s="203"/>
      <c r="AE7" s="203"/>
      <c r="AF7" s="203"/>
      <c r="AG7" s="203"/>
      <c r="AH7" s="203"/>
      <c r="AI7" s="203"/>
      <c r="AJ7" s="203"/>
      <c r="AK7" s="204"/>
      <c r="AL7" s="195"/>
      <c r="AM7" s="196"/>
      <c r="AN7" s="196"/>
      <c r="AO7" s="196"/>
      <c r="AP7" s="196"/>
      <c r="AQ7" s="196"/>
      <c r="AR7" s="196"/>
      <c r="AS7" s="196"/>
      <c r="AT7" s="196"/>
      <c r="AU7" s="196"/>
      <c r="AV7" s="196"/>
      <c r="AW7" s="196"/>
      <c r="AX7" s="197"/>
    </row>
    <row r="8" spans="2:60" ht="20.149999999999999" customHeight="1">
      <c r="B8" s="205"/>
      <c r="C8" s="205"/>
      <c r="D8" s="199"/>
      <c r="E8" s="199"/>
      <c r="F8" s="199"/>
      <c r="G8" s="199"/>
      <c r="H8" s="200"/>
      <c r="I8" s="200"/>
      <c r="J8" s="200"/>
      <c r="K8" s="200"/>
      <c r="L8" s="200"/>
      <c r="M8" s="201"/>
      <c r="N8" s="201"/>
      <c r="O8" s="201"/>
      <c r="P8" s="201"/>
      <c r="Q8" s="201"/>
      <c r="R8" s="201"/>
      <c r="S8" s="201"/>
      <c r="T8" s="201"/>
      <c r="U8" s="201"/>
      <c r="V8" s="199"/>
      <c r="W8" s="199"/>
      <c r="X8" s="199"/>
      <c r="Y8" s="199"/>
      <c r="Z8" s="202"/>
      <c r="AA8" s="203"/>
      <c r="AB8" s="203"/>
      <c r="AC8" s="203"/>
      <c r="AD8" s="203"/>
      <c r="AE8" s="203"/>
      <c r="AF8" s="203"/>
      <c r="AG8" s="203"/>
      <c r="AH8" s="203"/>
      <c r="AI8" s="203"/>
      <c r="AJ8" s="203"/>
      <c r="AK8" s="204"/>
      <c r="AL8" s="195"/>
      <c r="AM8" s="196"/>
      <c r="AN8" s="196"/>
      <c r="AO8" s="196"/>
      <c r="AP8" s="196"/>
      <c r="AQ8" s="196"/>
      <c r="AR8" s="196"/>
      <c r="AS8" s="196"/>
      <c r="AT8" s="196"/>
      <c r="AU8" s="196"/>
      <c r="AV8" s="196"/>
      <c r="AW8" s="196"/>
      <c r="AX8" s="197"/>
    </row>
    <row r="9" spans="2:60" ht="20.149999999999999" customHeight="1">
      <c r="B9" s="205"/>
      <c r="C9" s="205"/>
      <c r="D9" s="199"/>
      <c r="E9" s="199"/>
      <c r="F9" s="199"/>
      <c r="G9" s="199"/>
      <c r="H9" s="200"/>
      <c r="I9" s="200"/>
      <c r="J9" s="200"/>
      <c r="K9" s="200"/>
      <c r="L9" s="200"/>
      <c r="M9" s="201"/>
      <c r="N9" s="201"/>
      <c r="O9" s="201"/>
      <c r="P9" s="201"/>
      <c r="Q9" s="201"/>
      <c r="R9" s="201"/>
      <c r="S9" s="201"/>
      <c r="T9" s="201"/>
      <c r="U9" s="201"/>
      <c r="V9" s="199"/>
      <c r="W9" s="199"/>
      <c r="X9" s="199"/>
      <c r="Y9" s="199"/>
      <c r="Z9" s="202"/>
      <c r="AA9" s="203"/>
      <c r="AB9" s="203"/>
      <c r="AC9" s="203"/>
      <c r="AD9" s="203"/>
      <c r="AE9" s="203"/>
      <c r="AF9" s="203"/>
      <c r="AG9" s="203"/>
      <c r="AH9" s="203"/>
      <c r="AI9" s="203"/>
      <c r="AJ9" s="203"/>
      <c r="AK9" s="204"/>
      <c r="AL9" s="195"/>
      <c r="AM9" s="196"/>
      <c r="AN9" s="196"/>
      <c r="AO9" s="196"/>
      <c r="AP9" s="196"/>
      <c r="AQ9" s="196"/>
      <c r="AR9" s="196"/>
      <c r="AS9" s="196"/>
      <c r="AT9" s="196"/>
      <c r="AU9" s="196"/>
      <c r="AV9" s="196"/>
      <c r="AW9" s="196"/>
      <c r="AX9" s="197"/>
    </row>
    <row r="10" spans="2:60" ht="20.149999999999999" customHeight="1">
      <c r="B10" s="212"/>
      <c r="C10" s="213"/>
      <c r="D10" s="199"/>
      <c r="E10" s="199"/>
      <c r="F10" s="199"/>
      <c r="G10" s="199"/>
      <c r="H10" s="200"/>
      <c r="I10" s="200"/>
      <c r="J10" s="200"/>
      <c r="K10" s="200"/>
      <c r="L10" s="200"/>
      <c r="M10" s="201"/>
      <c r="N10" s="201"/>
      <c r="O10" s="201"/>
      <c r="P10" s="201"/>
      <c r="Q10" s="201"/>
      <c r="R10" s="201"/>
      <c r="S10" s="201"/>
      <c r="T10" s="201"/>
      <c r="U10" s="201"/>
      <c r="V10" s="199"/>
      <c r="W10" s="199"/>
      <c r="X10" s="199"/>
      <c r="Y10" s="199"/>
      <c r="Z10" s="202"/>
      <c r="AA10" s="203"/>
      <c r="AB10" s="203"/>
      <c r="AC10" s="203"/>
      <c r="AD10" s="203"/>
      <c r="AE10" s="203"/>
      <c r="AF10" s="203"/>
      <c r="AG10" s="203"/>
      <c r="AH10" s="203"/>
      <c r="AI10" s="203"/>
      <c r="AJ10" s="203"/>
      <c r="AK10" s="204"/>
      <c r="AL10" s="195"/>
      <c r="AM10" s="196"/>
      <c r="AN10" s="196"/>
      <c r="AO10" s="196"/>
      <c r="AP10" s="196"/>
      <c r="AQ10" s="196"/>
      <c r="AR10" s="196"/>
      <c r="AS10" s="196"/>
      <c r="AT10" s="196"/>
      <c r="AU10" s="196"/>
      <c r="AV10" s="196"/>
      <c r="AW10" s="196"/>
      <c r="AX10" s="197"/>
    </row>
    <row r="11" spans="2:60" ht="20.149999999999999" customHeight="1">
      <c r="B11" s="198"/>
      <c r="C11" s="198"/>
      <c r="D11" s="199"/>
      <c r="E11" s="199"/>
      <c r="F11" s="199"/>
      <c r="G11" s="199"/>
      <c r="H11" s="200"/>
      <c r="I11" s="200"/>
      <c r="J11" s="200"/>
      <c r="K11" s="200"/>
      <c r="L11" s="200"/>
      <c r="M11" s="201"/>
      <c r="N11" s="201"/>
      <c r="O11" s="201"/>
      <c r="P11" s="201"/>
      <c r="Q11" s="201"/>
      <c r="R11" s="201"/>
      <c r="S11" s="201"/>
      <c r="T11" s="201"/>
      <c r="U11" s="201"/>
      <c r="V11" s="199"/>
      <c r="W11" s="199"/>
      <c r="X11" s="199"/>
      <c r="Y11" s="199"/>
      <c r="Z11" s="202"/>
      <c r="AA11" s="203"/>
      <c r="AB11" s="203"/>
      <c r="AC11" s="203"/>
      <c r="AD11" s="203"/>
      <c r="AE11" s="203"/>
      <c r="AF11" s="203"/>
      <c r="AG11" s="203"/>
      <c r="AH11" s="203"/>
      <c r="AI11" s="203"/>
      <c r="AJ11" s="203"/>
      <c r="AK11" s="204"/>
      <c r="AL11" s="195"/>
      <c r="AM11" s="196"/>
      <c r="AN11" s="196"/>
      <c r="AO11" s="196"/>
      <c r="AP11" s="196"/>
      <c r="AQ11" s="196"/>
      <c r="AR11" s="196"/>
      <c r="AS11" s="196"/>
      <c r="AT11" s="196"/>
      <c r="AU11" s="196"/>
      <c r="AV11" s="196"/>
      <c r="AW11" s="196"/>
      <c r="AX11" s="197"/>
    </row>
    <row r="12" spans="2:60" ht="20.149999999999999" customHeight="1">
      <c r="B12" s="212"/>
      <c r="C12" s="213"/>
      <c r="D12" s="199"/>
      <c r="E12" s="199"/>
      <c r="F12" s="199"/>
      <c r="G12" s="199"/>
      <c r="H12" s="200"/>
      <c r="I12" s="200"/>
      <c r="J12" s="200"/>
      <c r="K12" s="200"/>
      <c r="L12" s="200"/>
      <c r="M12" s="201"/>
      <c r="N12" s="201"/>
      <c r="O12" s="201"/>
      <c r="P12" s="201"/>
      <c r="Q12" s="201"/>
      <c r="R12" s="201"/>
      <c r="S12" s="201"/>
      <c r="T12" s="201"/>
      <c r="U12" s="201"/>
      <c r="V12" s="199"/>
      <c r="W12" s="199"/>
      <c r="X12" s="199"/>
      <c r="Y12" s="199"/>
      <c r="Z12" s="202"/>
      <c r="AA12" s="203"/>
      <c r="AB12" s="203"/>
      <c r="AC12" s="203"/>
      <c r="AD12" s="203"/>
      <c r="AE12" s="203"/>
      <c r="AF12" s="203"/>
      <c r="AG12" s="203"/>
      <c r="AH12" s="203"/>
      <c r="AI12" s="203"/>
      <c r="AJ12" s="203"/>
      <c r="AK12" s="204"/>
      <c r="AL12" s="195"/>
      <c r="AM12" s="196"/>
      <c r="AN12" s="196"/>
      <c r="AO12" s="196"/>
      <c r="AP12" s="196"/>
      <c r="AQ12" s="196"/>
      <c r="AR12" s="196"/>
      <c r="AS12" s="196"/>
      <c r="AT12" s="196"/>
      <c r="AU12" s="196"/>
      <c r="AV12" s="196"/>
      <c r="AW12" s="196"/>
      <c r="AX12" s="197"/>
    </row>
    <row r="13" spans="2:60" ht="20.149999999999999" customHeight="1">
      <c r="B13" s="205"/>
      <c r="C13" s="205"/>
      <c r="D13" s="199"/>
      <c r="E13" s="199"/>
      <c r="F13" s="199"/>
      <c r="G13" s="199"/>
      <c r="H13" s="200"/>
      <c r="I13" s="200"/>
      <c r="J13" s="200"/>
      <c r="K13" s="200"/>
      <c r="L13" s="200"/>
      <c r="M13" s="201"/>
      <c r="N13" s="201"/>
      <c r="O13" s="201"/>
      <c r="P13" s="201"/>
      <c r="Q13" s="201"/>
      <c r="R13" s="201"/>
      <c r="S13" s="201"/>
      <c r="T13" s="201"/>
      <c r="U13" s="201"/>
      <c r="V13" s="199"/>
      <c r="W13" s="199"/>
      <c r="X13" s="199"/>
      <c r="Y13" s="199"/>
      <c r="Z13" s="202"/>
      <c r="AA13" s="203"/>
      <c r="AB13" s="203"/>
      <c r="AC13" s="203"/>
      <c r="AD13" s="203"/>
      <c r="AE13" s="203"/>
      <c r="AF13" s="203"/>
      <c r="AG13" s="203"/>
      <c r="AH13" s="203"/>
      <c r="AI13" s="203"/>
      <c r="AJ13" s="203"/>
      <c r="AK13" s="204"/>
      <c r="AL13" s="195"/>
      <c r="AM13" s="196"/>
      <c r="AN13" s="196"/>
      <c r="AO13" s="196"/>
      <c r="AP13" s="196"/>
      <c r="AQ13" s="196"/>
      <c r="AR13" s="196"/>
      <c r="AS13" s="196"/>
      <c r="AT13" s="196"/>
      <c r="AU13" s="196"/>
      <c r="AV13" s="196"/>
      <c r="AW13" s="196"/>
      <c r="AX13" s="197"/>
    </row>
    <row r="14" spans="2:60" ht="20.149999999999999" customHeight="1">
      <c r="B14" s="198"/>
      <c r="C14" s="198"/>
      <c r="D14" s="199"/>
      <c r="E14" s="199"/>
      <c r="F14" s="199"/>
      <c r="G14" s="199"/>
      <c r="H14" s="200"/>
      <c r="I14" s="200"/>
      <c r="J14" s="200"/>
      <c r="K14" s="200"/>
      <c r="L14" s="200"/>
      <c r="M14" s="201"/>
      <c r="N14" s="201"/>
      <c r="O14" s="201"/>
      <c r="P14" s="201"/>
      <c r="Q14" s="201"/>
      <c r="R14" s="201"/>
      <c r="S14" s="201"/>
      <c r="T14" s="201"/>
      <c r="U14" s="201"/>
      <c r="V14" s="199"/>
      <c r="W14" s="199"/>
      <c r="X14" s="199"/>
      <c r="Y14" s="199"/>
      <c r="Z14" s="202"/>
      <c r="AA14" s="203"/>
      <c r="AB14" s="203"/>
      <c r="AC14" s="203"/>
      <c r="AD14" s="203"/>
      <c r="AE14" s="203"/>
      <c r="AF14" s="203"/>
      <c r="AG14" s="203"/>
      <c r="AH14" s="203"/>
      <c r="AI14" s="203"/>
      <c r="AJ14" s="203"/>
      <c r="AK14" s="204"/>
      <c r="AL14" s="195"/>
      <c r="AM14" s="196"/>
      <c r="AN14" s="196"/>
      <c r="AO14" s="196"/>
      <c r="AP14" s="196"/>
      <c r="AQ14" s="196"/>
      <c r="AR14" s="196"/>
      <c r="AS14" s="196"/>
      <c r="AT14" s="196"/>
      <c r="AU14" s="196"/>
      <c r="AV14" s="196"/>
      <c r="AW14" s="196"/>
      <c r="AX14" s="197"/>
    </row>
    <row r="15" spans="2:60" ht="20.149999999999999" customHeight="1">
      <c r="B15" s="205"/>
      <c r="C15" s="205"/>
      <c r="D15" s="199"/>
      <c r="E15" s="199"/>
      <c r="F15" s="199"/>
      <c r="G15" s="199"/>
      <c r="H15" s="200"/>
      <c r="I15" s="200"/>
      <c r="J15" s="200"/>
      <c r="K15" s="200"/>
      <c r="L15" s="200"/>
      <c r="M15" s="201"/>
      <c r="N15" s="201"/>
      <c r="O15" s="201"/>
      <c r="P15" s="201"/>
      <c r="Q15" s="201"/>
      <c r="R15" s="201"/>
      <c r="S15" s="201"/>
      <c r="T15" s="201"/>
      <c r="U15" s="201"/>
      <c r="V15" s="199"/>
      <c r="W15" s="199"/>
      <c r="X15" s="199"/>
      <c r="Y15" s="199"/>
      <c r="Z15" s="202"/>
      <c r="AA15" s="203"/>
      <c r="AB15" s="203"/>
      <c r="AC15" s="203"/>
      <c r="AD15" s="203"/>
      <c r="AE15" s="203"/>
      <c r="AF15" s="203"/>
      <c r="AG15" s="203"/>
      <c r="AH15" s="203"/>
      <c r="AI15" s="203"/>
      <c r="AJ15" s="203"/>
      <c r="AK15" s="204"/>
      <c r="AL15" s="195"/>
      <c r="AM15" s="196"/>
      <c r="AN15" s="196"/>
      <c r="AO15" s="196"/>
      <c r="AP15" s="196"/>
      <c r="AQ15" s="196"/>
      <c r="AR15" s="196"/>
      <c r="AS15" s="196"/>
      <c r="AT15" s="196"/>
      <c r="AU15" s="196"/>
      <c r="AV15" s="196"/>
      <c r="AW15" s="196"/>
      <c r="AX15" s="197"/>
    </row>
    <row r="16" spans="2:60" ht="20.149999999999999" customHeight="1">
      <c r="B16" s="212"/>
      <c r="C16" s="213"/>
      <c r="D16" s="199"/>
      <c r="E16" s="199"/>
      <c r="F16" s="199"/>
      <c r="G16" s="199"/>
      <c r="H16" s="200"/>
      <c r="I16" s="200"/>
      <c r="J16" s="200"/>
      <c r="K16" s="200"/>
      <c r="L16" s="200"/>
      <c r="M16" s="201"/>
      <c r="N16" s="201"/>
      <c r="O16" s="201"/>
      <c r="P16" s="201"/>
      <c r="Q16" s="201"/>
      <c r="R16" s="201"/>
      <c r="S16" s="201"/>
      <c r="T16" s="201"/>
      <c r="U16" s="201"/>
      <c r="V16" s="199"/>
      <c r="W16" s="199"/>
      <c r="X16" s="199"/>
      <c r="Y16" s="199"/>
      <c r="Z16" s="202"/>
      <c r="AA16" s="203"/>
      <c r="AB16" s="203"/>
      <c r="AC16" s="203"/>
      <c r="AD16" s="203"/>
      <c r="AE16" s="203"/>
      <c r="AF16" s="203"/>
      <c r="AG16" s="203"/>
      <c r="AH16" s="203"/>
      <c r="AI16" s="203"/>
      <c r="AJ16" s="203"/>
      <c r="AK16" s="204"/>
      <c r="AL16" s="195"/>
      <c r="AM16" s="196"/>
      <c r="AN16" s="196"/>
      <c r="AO16" s="196"/>
      <c r="AP16" s="196"/>
      <c r="AQ16" s="196"/>
      <c r="AR16" s="196"/>
      <c r="AS16" s="196"/>
      <c r="AT16" s="196"/>
      <c r="AU16" s="196"/>
      <c r="AV16" s="196"/>
      <c r="AW16" s="196"/>
      <c r="AX16" s="197"/>
    </row>
    <row r="17" spans="2:50" ht="20.149999999999999" customHeight="1">
      <c r="B17" s="205"/>
      <c r="C17" s="205"/>
      <c r="D17" s="199"/>
      <c r="E17" s="199"/>
      <c r="F17" s="199"/>
      <c r="G17" s="199"/>
      <c r="H17" s="200"/>
      <c r="I17" s="200"/>
      <c r="J17" s="200"/>
      <c r="K17" s="200"/>
      <c r="L17" s="200"/>
      <c r="M17" s="201"/>
      <c r="N17" s="201"/>
      <c r="O17" s="201"/>
      <c r="P17" s="201"/>
      <c r="Q17" s="201"/>
      <c r="R17" s="201"/>
      <c r="S17" s="201"/>
      <c r="T17" s="201"/>
      <c r="U17" s="201"/>
      <c r="V17" s="199"/>
      <c r="W17" s="199"/>
      <c r="X17" s="199"/>
      <c r="Y17" s="199"/>
      <c r="Z17" s="202"/>
      <c r="AA17" s="203"/>
      <c r="AB17" s="203"/>
      <c r="AC17" s="203"/>
      <c r="AD17" s="203"/>
      <c r="AE17" s="203"/>
      <c r="AF17" s="203"/>
      <c r="AG17" s="203"/>
      <c r="AH17" s="203"/>
      <c r="AI17" s="203"/>
      <c r="AJ17" s="203"/>
      <c r="AK17" s="204"/>
      <c r="AL17" s="195"/>
      <c r="AM17" s="196"/>
      <c r="AN17" s="196"/>
      <c r="AO17" s="196"/>
      <c r="AP17" s="196"/>
      <c r="AQ17" s="196"/>
      <c r="AR17" s="196"/>
      <c r="AS17" s="196"/>
      <c r="AT17" s="196"/>
      <c r="AU17" s="196"/>
      <c r="AV17" s="196"/>
      <c r="AW17" s="196"/>
      <c r="AX17" s="197"/>
    </row>
    <row r="18" spans="2:50" ht="20.149999999999999" customHeight="1">
      <c r="B18" s="205"/>
      <c r="C18" s="205"/>
      <c r="D18" s="199"/>
      <c r="E18" s="199"/>
      <c r="F18" s="199"/>
      <c r="G18" s="199"/>
      <c r="H18" s="200"/>
      <c r="I18" s="200"/>
      <c r="J18" s="200"/>
      <c r="K18" s="200"/>
      <c r="L18" s="200"/>
      <c r="M18" s="201"/>
      <c r="N18" s="201"/>
      <c r="O18" s="201"/>
      <c r="P18" s="201"/>
      <c r="Q18" s="201"/>
      <c r="R18" s="201"/>
      <c r="S18" s="201"/>
      <c r="T18" s="201"/>
      <c r="U18" s="201"/>
      <c r="V18" s="199"/>
      <c r="W18" s="199"/>
      <c r="X18" s="199"/>
      <c r="Y18" s="199"/>
      <c r="Z18" s="202"/>
      <c r="AA18" s="203"/>
      <c r="AB18" s="203"/>
      <c r="AC18" s="203"/>
      <c r="AD18" s="203"/>
      <c r="AE18" s="203"/>
      <c r="AF18" s="203"/>
      <c r="AG18" s="203"/>
      <c r="AH18" s="203"/>
      <c r="AI18" s="203"/>
      <c r="AJ18" s="203"/>
      <c r="AK18" s="204"/>
      <c r="AL18" s="195"/>
      <c r="AM18" s="196"/>
      <c r="AN18" s="196"/>
      <c r="AO18" s="196"/>
      <c r="AP18" s="196"/>
      <c r="AQ18" s="196"/>
      <c r="AR18" s="196"/>
      <c r="AS18" s="196"/>
      <c r="AT18" s="196"/>
      <c r="AU18" s="196"/>
      <c r="AV18" s="196"/>
      <c r="AW18" s="196"/>
      <c r="AX18" s="197"/>
    </row>
    <row r="19" spans="2:50" ht="20.149999999999999" customHeight="1">
      <c r="B19" s="205"/>
      <c r="C19" s="205"/>
      <c r="D19" s="199"/>
      <c r="E19" s="199"/>
      <c r="F19" s="199"/>
      <c r="G19" s="199"/>
      <c r="H19" s="200"/>
      <c r="I19" s="200"/>
      <c r="J19" s="200"/>
      <c r="K19" s="200"/>
      <c r="L19" s="200"/>
      <c r="M19" s="201"/>
      <c r="N19" s="201"/>
      <c r="O19" s="201"/>
      <c r="P19" s="201"/>
      <c r="Q19" s="201"/>
      <c r="R19" s="201"/>
      <c r="S19" s="201"/>
      <c r="T19" s="201"/>
      <c r="U19" s="201"/>
      <c r="V19" s="199"/>
      <c r="W19" s="199"/>
      <c r="X19" s="199"/>
      <c r="Y19" s="199"/>
      <c r="Z19" s="202"/>
      <c r="AA19" s="203"/>
      <c r="AB19" s="203"/>
      <c r="AC19" s="203"/>
      <c r="AD19" s="203"/>
      <c r="AE19" s="203"/>
      <c r="AF19" s="203"/>
      <c r="AG19" s="203"/>
      <c r="AH19" s="203"/>
      <c r="AI19" s="203"/>
      <c r="AJ19" s="203"/>
      <c r="AK19" s="204"/>
      <c r="AL19" s="195"/>
      <c r="AM19" s="196"/>
      <c r="AN19" s="196"/>
      <c r="AO19" s="196"/>
      <c r="AP19" s="196"/>
      <c r="AQ19" s="196"/>
      <c r="AR19" s="196"/>
      <c r="AS19" s="196"/>
      <c r="AT19" s="196"/>
      <c r="AU19" s="196"/>
      <c r="AV19" s="196"/>
      <c r="AW19" s="196"/>
      <c r="AX19" s="197"/>
    </row>
    <row r="20" spans="2:50" ht="20.149999999999999" customHeight="1">
      <c r="B20" s="205"/>
      <c r="C20" s="205"/>
      <c r="D20" s="199"/>
      <c r="E20" s="199"/>
      <c r="F20" s="199"/>
      <c r="G20" s="199"/>
      <c r="H20" s="200"/>
      <c r="I20" s="200"/>
      <c r="J20" s="200"/>
      <c r="K20" s="200"/>
      <c r="L20" s="200"/>
      <c r="M20" s="201"/>
      <c r="N20" s="201"/>
      <c r="O20" s="201"/>
      <c r="P20" s="201"/>
      <c r="Q20" s="201"/>
      <c r="R20" s="201"/>
      <c r="S20" s="201"/>
      <c r="T20" s="201"/>
      <c r="U20" s="201"/>
      <c r="V20" s="199"/>
      <c r="W20" s="199"/>
      <c r="X20" s="199"/>
      <c r="Y20" s="199"/>
      <c r="Z20" s="202"/>
      <c r="AA20" s="203"/>
      <c r="AB20" s="203"/>
      <c r="AC20" s="203"/>
      <c r="AD20" s="203"/>
      <c r="AE20" s="203"/>
      <c r="AF20" s="203"/>
      <c r="AG20" s="203"/>
      <c r="AH20" s="203"/>
      <c r="AI20" s="203"/>
      <c r="AJ20" s="203"/>
      <c r="AK20" s="204"/>
      <c r="AL20" s="195"/>
      <c r="AM20" s="196"/>
      <c r="AN20" s="196"/>
      <c r="AO20" s="196"/>
      <c r="AP20" s="196"/>
      <c r="AQ20" s="196"/>
      <c r="AR20" s="196"/>
      <c r="AS20" s="196"/>
      <c r="AT20" s="196"/>
      <c r="AU20" s="196"/>
      <c r="AV20" s="196"/>
      <c r="AW20" s="196"/>
      <c r="AX20" s="197"/>
    </row>
    <row r="21" spans="2:50" ht="20.149999999999999" customHeight="1">
      <c r="B21" s="205"/>
      <c r="C21" s="205"/>
      <c r="D21" s="199"/>
      <c r="E21" s="199"/>
      <c r="F21" s="199"/>
      <c r="G21" s="199"/>
      <c r="H21" s="200"/>
      <c r="I21" s="200"/>
      <c r="J21" s="200"/>
      <c r="K21" s="200"/>
      <c r="L21" s="200"/>
      <c r="M21" s="201"/>
      <c r="N21" s="201"/>
      <c r="O21" s="201"/>
      <c r="P21" s="201"/>
      <c r="Q21" s="201"/>
      <c r="R21" s="201"/>
      <c r="S21" s="201"/>
      <c r="T21" s="201"/>
      <c r="U21" s="201"/>
      <c r="V21" s="199"/>
      <c r="W21" s="199"/>
      <c r="X21" s="199"/>
      <c r="Y21" s="199"/>
      <c r="Z21" s="202"/>
      <c r="AA21" s="203"/>
      <c r="AB21" s="203"/>
      <c r="AC21" s="203"/>
      <c r="AD21" s="203"/>
      <c r="AE21" s="203"/>
      <c r="AF21" s="203"/>
      <c r="AG21" s="203"/>
      <c r="AH21" s="203"/>
      <c r="AI21" s="203"/>
      <c r="AJ21" s="203"/>
      <c r="AK21" s="204"/>
      <c r="AL21" s="195"/>
      <c r="AM21" s="196"/>
      <c r="AN21" s="196"/>
      <c r="AO21" s="196"/>
      <c r="AP21" s="196"/>
      <c r="AQ21" s="196"/>
      <c r="AR21" s="196"/>
      <c r="AS21" s="196"/>
      <c r="AT21" s="196"/>
      <c r="AU21" s="196"/>
      <c r="AV21" s="196"/>
      <c r="AW21" s="196"/>
      <c r="AX21" s="197"/>
    </row>
    <row r="22" spans="2:50" ht="20.149999999999999" customHeight="1">
      <c r="B22" s="205"/>
      <c r="C22" s="205"/>
      <c r="D22" s="206"/>
      <c r="E22" s="207"/>
      <c r="F22" s="207"/>
      <c r="G22" s="208"/>
      <c r="H22" s="200"/>
      <c r="I22" s="200"/>
      <c r="J22" s="200"/>
      <c r="K22" s="200"/>
      <c r="L22" s="200"/>
      <c r="M22" s="209"/>
      <c r="N22" s="210"/>
      <c r="O22" s="210"/>
      <c r="P22" s="210"/>
      <c r="Q22" s="210"/>
      <c r="R22" s="210"/>
      <c r="S22" s="210"/>
      <c r="T22" s="210"/>
      <c r="U22" s="211"/>
      <c r="V22" s="199"/>
      <c r="W22" s="199"/>
      <c r="X22" s="199"/>
      <c r="Y22" s="199"/>
      <c r="Z22" s="202"/>
      <c r="AA22" s="203"/>
      <c r="AB22" s="203"/>
      <c r="AC22" s="203"/>
      <c r="AD22" s="203"/>
      <c r="AE22" s="203"/>
      <c r="AF22" s="203"/>
      <c r="AG22" s="203"/>
      <c r="AH22" s="203"/>
      <c r="AI22" s="203"/>
      <c r="AJ22" s="203"/>
      <c r="AK22" s="204"/>
      <c r="AL22" s="195"/>
      <c r="AM22" s="196"/>
      <c r="AN22" s="196"/>
      <c r="AO22" s="196"/>
      <c r="AP22" s="196"/>
      <c r="AQ22" s="196"/>
      <c r="AR22" s="196"/>
      <c r="AS22" s="196"/>
      <c r="AT22" s="196"/>
      <c r="AU22" s="196"/>
      <c r="AV22" s="196"/>
      <c r="AW22" s="196"/>
      <c r="AX22" s="197"/>
    </row>
    <row r="23" spans="2:50" ht="20.149999999999999" customHeight="1">
      <c r="B23" s="205"/>
      <c r="C23" s="205"/>
      <c r="D23" s="206"/>
      <c r="E23" s="207"/>
      <c r="F23" s="207"/>
      <c r="G23" s="208"/>
      <c r="H23" s="200"/>
      <c r="I23" s="200"/>
      <c r="J23" s="200"/>
      <c r="K23" s="200"/>
      <c r="L23" s="200"/>
      <c r="M23" s="209"/>
      <c r="N23" s="210"/>
      <c r="O23" s="210"/>
      <c r="P23" s="210"/>
      <c r="Q23" s="210"/>
      <c r="R23" s="210"/>
      <c r="S23" s="210"/>
      <c r="T23" s="210"/>
      <c r="U23" s="211"/>
      <c r="V23" s="199"/>
      <c r="W23" s="199"/>
      <c r="X23" s="199"/>
      <c r="Y23" s="199"/>
      <c r="Z23" s="202"/>
      <c r="AA23" s="203"/>
      <c r="AB23" s="203"/>
      <c r="AC23" s="203"/>
      <c r="AD23" s="203"/>
      <c r="AE23" s="203"/>
      <c r="AF23" s="203"/>
      <c r="AG23" s="203"/>
      <c r="AH23" s="203"/>
      <c r="AI23" s="203"/>
      <c r="AJ23" s="203"/>
      <c r="AK23" s="204"/>
      <c r="AL23" s="195"/>
      <c r="AM23" s="196"/>
      <c r="AN23" s="196"/>
      <c r="AO23" s="196"/>
      <c r="AP23" s="196"/>
      <c r="AQ23" s="196"/>
      <c r="AR23" s="196"/>
      <c r="AS23" s="196"/>
      <c r="AT23" s="196"/>
      <c r="AU23" s="196"/>
      <c r="AV23" s="196"/>
      <c r="AW23" s="196"/>
      <c r="AX23" s="197"/>
    </row>
    <row r="24" spans="2:50" ht="20.149999999999999" customHeight="1">
      <c r="B24" s="205"/>
      <c r="C24" s="205"/>
      <c r="D24" s="206"/>
      <c r="E24" s="207"/>
      <c r="F24" s="207"/>
      <c r="G24" s="208"/>
      <c r="H24" s="200"/>
      <c r="I24" s="200"/>
      <c r="J24" s="200"/>
      <c r="K24" s="200"/>
      <c r="L24" s="200"/>
      <c r="M24" s="209"/>
      <c r="N24" s="210"/>
      <c r="O24" s="210"/>
      <c r="P24" s="210"/>
      <c r="Q24" s="210"/>
      <c r="R24" s="210"/>
      <c r="S24" s="210"/>
      <c r="T24" s="210"/>
      <c r="U24" s="211"/>
      <c r="V24" s="199"/>
      <c r="W24" s="199"/>
      <c r="X24" s="199"/>
      <c r="Y24" s="199"/>
      <c r="Z24" s="202"/>
      <c r="AA24" s="203"/>
      <c r="AB24" s="203"/>
      <c r="AC24" s="203"/>
      <c r="AD24" s="203"/>
      <c r="AE24" s="203"/>
      <c r="AF24" s="203"/>
      <c r="AG24" s="203"/>
      <c r="AH24" s="203"/>
      <c r="AI24" s="203"/>
      <c r="AJ24" s="203"/>
      <c r="AK24" s="204"/>
      <c r="AL24" s="195"/>
      <c r="AM24" s="196"/>
      <c r="AN24" s="196"/>
      <c r="AO24" s="196"/>
      <c r="AP24" s="196"/>
      <c r="AQ24" s="196"/>
      <c r="AR24" s="196"/>
      <c r="AS24" s="196"/>
      <c r="AT24" s="196"/>
      <c r="AU24" s="196"/>
      <c r="AV24" s="196"/>
      <c r="AW24" s="196"/>
      <c r="AX24" s="197"/>
    </row>
    <row r="25" spans="2:50" ht="20.149999999999999" customHeight="1">
      <c r="B25" s="205"/>
      <c r="C25" s="205"/>
      <c r="D25" s="206"/>
      <c r="E25" s="207"/>
      <c r="F25" s="207"/>
      <c r="G25" s="208"/>
      <c r="H25" s="200"/>
      <c r="I25" s="200"/>
      <c r="J25" s="200"/>
      <c r="K25" s="200"/>
      <c r="L25" s="200"/>
      <c r="M25" s="209"/>
      <c r="N25" s="210"/>
      <c r="O25" s="210"/>
      <c r="P25" s="210"/>
      <c r="Q25" s="210"/>
      <c r="R25" s="210"/>
      <c r="S25" s="210"/>
      <c r="T25" s="210"/>
      <c r="U25" s="211"/>
      <c r="V25" s="199"/>
      <c r="W25" s="199"/>
      <c r="X25" s="199"/>
      <c r="Y25" s="199"/>
      <c r="Z25" s="202"/>
      <c r="AA25" s="203"/>
      <c r="AB25" s="203"/>
      <c r="AC25" s="203"/>
      <c r="AD25" s="203"/>
      <c r="AE25" s="203"/>
      <c r="AF25" s="203"/>
      <c r="AG25" s="203"/>
      <c r="AH25" s="203"/>
      <c r="AI25" s="203"/>
      <c r="AJ25" s="203"/>
      <c r="AK25" s="204"/>
      <c r="AL25" s="195"/>
      <c r="AM25" s="196"/>
      <c r="AN25" s="196"/>
      <c r="AO25" s="196"/>
      <c r="AP25" s="196"/>
      <c r="AQ25" s="196"/>
      <c r="AR25" s="196"/>
      <c r="AS25" s="196"/>
      <c r="AT25" s="196"/>
      <c r="AU25" s="196"/>
      <c r="AV25" s="196"/>
      <c r="AW25" s="196"/>
      <c r="AX25" s="197"/>
    </row>
    <row r="26" spans="2:50" ht="20.149999999999999" customHeight="1">
      <c r="B26" s="205"/>
      <c r="C26" s="205"/>
      <c r="D26" s="206"/>
      <c r="E26" s="207"/>
      <c r="F26" s="207"/>
      <c r="G26" s="208"/>
      <c r="H26" s="200"/>
      <c r="I26" s="200"/>
      <c r="J26" s="200"/>
      <c r="K26" s="200"/>
      <c r="L26" s="200"/>
      <c r="M26" s="209"/>
      <c r="N26" s="210"/>
      <c r="O26" s="210"/>
      <c r="P26" s="210"/>
      <c r="Q26" s="210"/>
      <c r="R26" s="210"/>
      <c r="S26" s="210"/>
      <c r="T26" s="210"/>
      <c r="U26" s="211"/>
      <c r="V26" s="199"/>
      <c r="W26" s="199"/>
      <c r="X26" s="199"/>
      <c r="Y26" s="199"/>
      <c r="Z26" s="202"/>
      <c r="AA26" s="203"/>
      <c r="AB26" s="203"/>
      <c r="AC26" s="203"/>
      <c r="AD26" s="203"/>
      <c r="AE26" s="203"/>
      <c r="AF26" s="203"/>
      <c r="AG26" s="203"/>
      <c r="AH26" s="203"/>
      <c r="AI26" s="203"/>
      <c r="AJ26" s="203"/>
      <c r="AK26" s="204"/>
      <c r="AL26" s="195"/>
      <c r="AM26" s="196"/>
      <c r="AN26" s="196"/>
      <c r="AO26" s="196"/>
      <c r="AP26" s="196"/>
      <c r="AQ26" s="196"/>
      <c r="AR26" s="196"/>
      <c r="AS26" s="196"/>
      <c r="AT26" s="196"/>
      <c r="AU26" s="196"/>
      <c r="AV26" s="196"/>
      <c r="AW26" s="196"/>
      <c r="AX26" s="197"/>
    </row>
    <row r="27" spans="2:50" ht="20.149999999999999" customHeight="1">
      <c r="B27" s="198"/>
      <c r="C27" s="198"/>
      <c r="D27" s="199"/>
      <c r="E27" s="199"/>
      <c r="F27" s="199"/>
      <c r="G27" s="199"/>
      <c r="H27" s="200"/>
      <c r="I27" s="200"/>
      <c r="J27" s="200"/>
      <c r="K27" s="200"/>
      <c r="L27" s="200"/>
      <c r="M27" s="201"/>
      <c r="N27" s="201"/>
      <c r="O27" s="201"/>
      <c r="P27" s="201"/>
      <c r="Q27" s="201"/>
      <c r="R27" s="201"/>
      <c r="S27" s="201"/>
      <c r="T27" s="201"/>
      <c r="U27" s="201"/>
      <c r="V27" s="199"/>
      <c r="W27" s="199"/>
      <c r="X27" s="199"/>
      <c r="Y27" s="199"/>
      <c r="Z27" s="202"/>
      <c r="AA27" s="203"/>
      <c r="AB27" s="203"/>
      <c r="AC27" s="203"/>
      <c r="AD27" s="203"/>
      <c r="AE27" s="203"/>
      <c r="AF27" s="203"/>
      <c r="AG27" s="203"/>
      <c r="AH27" s="203"/>
      <c r="AI27" s="203"/>
      <c r="AJ27" s="203"/>
      <c r="AK27" s="204"/>
      <c r="AL27" s="195"/>
      <c r="AM27" s="196"/>
      <c r="AN27" s="196"/>
      <c r="AO27" s="196"/>
      <c r="AP27" s="196"/>
      <c r="AQ27" s="196"/>
      <c r="AR27" s="196"/>
      <c r="AS27" s="196"/>
      <c r="AT27" s="196"/>
      <c r="AU27" s="196"/>
      <c r="AV27" s="196"/>
      <c r="AW27" s="196"/>
      <c r="AX27" s="197"/>
    </row>
    <row r="28" spans="2:50" ht="20.149999999999999" customHeight="1">
      <c r="B28" s="188"/>
      <c r="C28" s="188"/>
      <c r="D28" s="189"/>
      <c r="E28" s="189"/>
      <c r="F28" s="189"/>
      <c r="G28" s="189"/>
      <c r="H28" s="190"/>
      <c r="I28" s="190"/>
      <c r="J28" s="190"/>
      <c r="K28" s="190"/>
      <c r="L28" s="190"/>
      <c r="M28" s="191"/>
      <c r="N28" s="191"/>
      <c r="O28" s="191"/>
      <c r="P28" s="191"/>
      <c r="Q28" s="191"/>
      <c r="R28" s="191"/>
      <c r="S28" s="191"/>
      <c r="T28" s="191"/>
      <c r="U28" s="191"/>
      <c r="V28" s="189"/>
      <c r="W28" s="189"/>
      <c r="X28" s="189"/>
      <c r="Y28" s="189"/>
      <c r="Z28" s="192"/>
      <c r="AA28" s="193"/>
      <c r="AB28" s="193"/>
      <c r="AC28" s="193"/>
      <c r="AD28" s="193"/>
      <c r="AE28" s="193"/>
      <c r="AF28" s="193"/>
      <c r="AG28" s="193"/>
      <c r="AH28" s="193"/>
      <c r="AI28" s="193"/>
      <c r="AJ28" s="193"/>
      <c r="AK28" s="194"/>
      <c r="AL28" s="185"/>
      <c r="AM28" s="186"/>
      <c r="AN28" s="186"/>
      <c r="AO28" s="186"/>
      <c r="AP28" s="186"/>
      <c r="AQ28" s="186"/>
      <c r="AR28" s="186"/>
      <c r="AS28" s="186"/>
      <c r="AT28" s="186"/>
      <c r="AU28" s="186"/>
      <c r="AV28" s="186"/>
      <c r="AW28" s="186"/>
      <c r="AX28" s="187"/>
    </row>
    <row r="29" spans="2:50" ht="5.15" customHeight="1"/>
  </sheetData>
  <mergeCells count="169">
    <mergeCell ref="B2:AX3"/>
    <mergeCell ref="B5:C5"/>
    <mergeCell ref="D5:G5"/>
    <mergeCell ref="H5:L5"/>
    <mergeCell ref="M5:U5"/>
    <mergeCell ref="V5:Y5"/>
    <mergeCell ref="Z5:AK5"/>
    <mergeCell ref="AL5:AX5"/>
    <mergeCell ref="AL6:AX6"/>
    <mergeCell ref="B7:C7"/>
    <mergeCell ref="D7:G7"/>
    <mergeCell ref="H7:L7"/>
    <mergeCell ref="M7:U7"/>
    <mergeCell ref="V7:Y7"/>
    <mergeCell ref="Z7:AK7"/>
    <mergeCell ref="AL7:AX7"/>
    <mergeCell ref="B6:C6"/>
    <mergeCell ref="D6:G6"/>
    <mergeCell ref="H6:L6"/>
    <mergeCell ref="M6:U6"/>
    <mergeCell ref="V6:Y6"/>
    <mergeCell ref="Z6:AK6"/>
    <mergeCell ref="AL8:AX8"/>
    <mergeCell ref="B9:C9"/>
    <mergeCell ref="D9:G9"/>
    <mergeCell ref="H9:L9"/>
    <mergeCell ref="M9:U9"/>
    <mergeCell ref="V9:Y9"/>
    <mergeCell ref="Z9:AK9"/>
    <mergeCell ref="AL9:AX9"/>
    <mergeCell ref="B8:C8"/>
    <mergeCell ref="D8:G8"/>
    <mergeCell ref="H8:L8"/>
    <mergeCell ref="M8:U8"/>
    <mergeCell ref="V8:Y8"/>
    <mergeCell ref="Z8:AK8"/>
    <mergeCell ref="AL10:AX10"/>
    <mergeCell ref="B11:C11"/>
    <mergeCell ref="D11:G11"/>
    <mergeCell ref="H11:L11"/>
    <mergeCell ref="M11:U11"/>
    <mergeCell ref="V11:Y11"/>
    <mergeCell ref="Z11:AK11"/>
    <mergeCell ref="AL11:AX11"/>
    <mergeCell ref="B10:C10"/>
    <mergeCell ref="D10:G10"/>
    <mergeCell ref="H10:L10"/>
    <mergeCell ref="M10:U10"/>
    <mergeCell ref="V10:Y10"/>
    <mergeCell ref="Z10:AK10"/>
    <mergeCell ref="AL12:AX12"/>
    <mergeCell ref="B13:C13"/>
    <mergeCell ref="D13:G13"/>
    <mergeCell ref="H13:L13"/>
    <mergeCell ref="M13:U13"/>
    <mergeCell ref="V13:Y13"/>
    <mergeCell ref="Z13:AK13"/>
    <mergeCell ref="AL13:AX13"/>
    <mergeCell ref="B12:C12"/>
    <mergeCell ref="D12:G12"/>
    <mergeCell ref="H12:L12"/>
    <mergeCell ref="M12:U12"/>
    <mergeCell ref="V12:Y12"/>
    <mergeCell ref="Z12:AK12"/>
    <mergeCell ref="AL14:AX14"/>
    <mergeCell ref="B15:C15"/>
    <mergeCell ref="D15:G15"/>
    <mergeCell ref="H15:L15"/>
    <mergeCell ref="M15:U15"/>
    <mergeCell ref="V15:Y15"/>
    <mergeCell ref="Z15:AK15"/>
    <mergeCell ref="AL15:AX15"/>
    <mergeCell ref="B14:C14"/>
    <mergeCell ref="D14:G14"/>
    <mergeCell ref="H14:L14"/>
    <mergeCell ref="M14:U14"/>
    <mergeCell ref="V14:Y14"/>
    <mergeCell ref="Z14:AK14"/>
    <mergeCell ref="AL16:AX16"/>
    <mergeCell ref="B17:C17"/>
    <mergeCell ref="D17:G17"/>
    <mergeCell ref="H17:L17"/>
    <mergeCell ref="M17:U17"/>
    <mergeCell ref="V17:Y17"/>
    <mergeCell ref="Z17:AK17"/>
    <mergeCell ref="AL17:AX17"/>
    <mergeCell ref="B16:C16"/>
    <mergeCell ref="D16:G16"/>
    <mergeCell ref="H16:L16"/>
    <mergeCell ref="M16:U16"/>
    <mergeCell ref="V16:Y16"/>
    <mergeCell ref="Z16:AK16"/>
    <mergeCell ref="AL18:AX18"/>
    <mergeCell ref="B19:C19"/>
    <mergeCell ref="D19:G19"/>
    <mergeCell ref="H19:L19"/>
    <mergeCell ref="M19:U19"/>
    <mergeCell ref="V19:Y19"/>
    <mergeCell ref="Z19:AK19"/>
    <mergeCell ref="AL19:AX19"/>
    <mergeCell ref="B18:C18"/>
    <mergeCell ref="D18:G18"/>
    <mergeCell ref="H18:L18"/>
    <mergeCell ref="M18:U18"/>
    <mergeCell ref="V18:Y18"/>
    <mergeCell ref="Z18:AK18"/>
    <mergeCell ref="AL20:AX20"/>
    <mergeCell ref="B21:C21"/>
    <mergeCell ref="D21:G21"/>
    <mergeCell ref="H21:L21"/>
    <mergeCell ref="M21:U21"/>
    <mergeCell ref="V21:Y21"/>
    <mergeCell ref="Z21:AK21"/>
    <mergeCell ref="AL21:AX21"/>
    <mergeCell ref="B20:C20"/>
    <mergeCell ref="D20:G20"/>
    <mergeCell ref="H20:L20"/>
    <mergeCell ref="M20:U20"/>
    <mergeCell ref="V20:Y20"/>
    <mergeCell ref="Z20:AK20"/>
    <mergeCell ref="AL22:AX22"/>
    <mergeCell ref="B23:C23"/>
    <mergeCell ref="D23:G23"/>
    <mergeCell ref="H23:L23"/>
    <mergeCell ref="M23:U23"/>
    <mergeCell ref="V23:Y23"/>
    <mergeCell ref="Z23:AK23"/>
    <mergeCell ref="AL23:AX23"/>
    <mergeCell ref="B22:C22"/>
    <mergeCell ref="D22:G22"/>
    <mergeCell ref="H22:L22"/>
    <mergeCell ref="M22:U22"/>
    <mergeCell ref="V22:Y22"/>
    <mergeCell ref="Z22:AK22"/>
    <mergeCell ref="AL24:AX24"/>
    <mergeCell ref="B25:C25"/>
    <mergeCell ref="D25:G25"/>
    <mergeCell ref="H25:L25"/>
    <mergeCell ref="M25:U25"/>
    <mergeCell ref="V25:Y25"/>
    <mergeCell ref="Z25:AK25"/>
    <mergeCell ref="AL25:AX25"/>
    <mergeCell ref="B24:C24"/>
    <mergeCell ref="D24:G24"/>
    <mergeCell ref="H24:L24"/>
    <mergeCell ref="M24:U24"/>
    <mergeCell ref="V24:Y24"/>
    <mergeCell ref="Z24:AK24"/>
    <mergeCell ref="AL28:AX28"/>
    <mergeCell ref="B28:C28"/>
    <mergeCell ref="D28:G28"/>
    <mergeCell ref="H28:L28"/>
    <mergeCell ref="M28:U28"/>
    <mergeCell ref="V28:Y28"/>
    <mergeCell ref="Z28:AK28"/>
    <mergeCell ref="AL26:AX26"/>
    <mergeCell ref="B27:C27"/>
    <mergeCell ref="D27:G27"/>
    <mergeCell ref="H27:L27"/>
    <mergeCell ref="M27:U27"/>
    <mergeCell ref="V27:Y27"/>
    <mergeCell ref="Z27:AK27"/>
    <mergeCell ref="AL27:AX27"/>
    <mergeCell ref="B26:C26"/>
    <mergeCell ref="D26:G26"/>
    <mergeCell ref="H26:L26"/>
    <mergeCell ref="M26:U26"/>
    <mergeCell ref="V26:Y26"/>
    <mergeCell ref="Z26:AK26"/>
  </mergeCells>
  <phoneticPr fontId="17"/>
  <dataValidations count="1">
    <dataValidation type="list" allowBlank="1" showInputMessage="1" showErrorMessage="1" sqref="V6:Y28" xr:uid="{00000000-0002-0000-0D00-000000000000}">
      <formula1>"Create, Update, Delete, Review, Approve"</formula1>
    </dataValidation>
  </dataValidations>
  <printOptions horizontalCentered="1"/>
  <pageMargins left="0.31496062992125984" right="0.31496062992125984" top="0.51181102362204722" bottom="0.51181102362204722" header="0" footer="0"/>
  <pageSetup paperSize="9" scale="69" orientation="landscape" r:id="rId1"/>
  <headerFooter>
    <oddHeader>&amp;C&amp;9&amp;K0070C0&amp;A&amp;R&amp;G</oddHeader>
    <oddFooter><![CDATA[&L&9&K0070C0© 20122 DIR-ACE Technology Ltd. All rights reserved.&C&9&K0070C0&P／&N&R&9&K0070C0&F]]></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Summary</vt:lpstr>
      <vt:lpstr>FASE</vt:lpstr>
      <vt:lpstr>DIC</vt:lpstr>
      <vt:lpstr>MODOS</vt:lpstr>
      <vt:lpstr>OSS</vt:lpstr>
      <vt:lpstr>HIME</vt:lpstr>
      <vt:lpstr>Template History</vt:lpstr>
      <vt:lpstr>DIC!Print_Area</vt:lpstr>
      <vt:lpstr>FASE!Print_Area</vt:lpstr>
      <vt:lpstr>HIME!Print_Area</vt:lpstr>
      <vt:lpstr>MODOS!Print_Area</vt:lpstr>
      <vt:lpstr>OSS!Print_Area</vt:lpstr>
      <vt:lpstr>Summary!Print_Area</vt:lpstr>
      <vt:lpstr>'Template History'!Print_Area</vt:lpstr>
      <vt:lpstr>'Template History'!Print_Titles</vt:lpstr>
    </vt:vector>
  </TitlesOfParts>
  <Company>Daiwa Institute of Research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2022-05-04T08:41:48Z</dcterms:created>
  <dc:creator>Kyi Saw Win/基幹システム開発第一部</dc:creator>
  <cp:lastModifiedBy>Wai Zar Soe</cp:lastModifiedBy>
  <cp:lastPrinted>2023-04-28T03:36:09Z</cp:lastPrinted>
  <dcterms:modified xsi:type="dcterms:W3CDTF">2024-06-07T03:54:51Z</dcterms:modified>
</cp:coreProperties>
</file>