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illiamdawn/work/siren/cases/"/>
    </mc:Choice>
  </mc:AlternateContent>
  <xr:revisionPtr revIDLastSave="0" documentId="13_ncr:1_{D16AB0EB-F9A6-0549-992A-5D2C9ED3242A}" xr6:coauthVersionLast="47" xr6:coauthVersionMax="47" xr10:uidLastSave="{00000000-0000-0000-0000-000000000000}"/>
  <bookViews>
    <workbookView xWindow="17680" yWindow="2180" windowWidth="20720" windowHeight="16760" activeTab="3" xr2:uid="{227EF46E-FEF9-B242-B237-F76979D5622F}"/>
  </bookViews>
  <sheets>
    <sheet name="tworeg" sheetId="1" r:id="rId1"/>
    <sheet name="tworeg_nonuniform" sheetId="3" r:id="rId2"/>
    <sheet name="twogroup" sheetId="5" r:id="rId3"/>
    <sheet name="analyticp3" sheetId="8" r:id="rId4"/>
    <sheet name="URRd-H2Ob_1-2-0-ISLC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8" l="1"/>
  <c r="P2" i="8"/>
  <c r="M4" i="8" s="1"/>
  <c r="M2" i="8"/>
  <c r="C11" i="8"/>
  <c r="C9" i="8" s="1"/>
  <c r="C10" i="8"/>
  <c r="C8" i="8"/>
  <c r="C7" i="8"/>
  <c r="X27" i="8"/>
  <c r="W27" i="8"/>
  <c r="X26" i="8"/>
  <c r="W26" i="8"/>
  <c r="X25" i="8"/>
  <c r="W25" i="8"/>
  <c r="X24" i="8"/>
  <c r="W24" i="8"/>
  <c r="X23" i="8"/>
  <c r="W23" i="8"/>
  <c r="X22" i="8"/>
  <c r="W22" i="8"/>
  <c r="X21" i="8"/>
  <c r="W21" i="8"/>
  <c r="X20" i="8"/>
  <c r="W20" i="8"/>
  <c r="X19" i="8"/>
  <c r="W19" i="8"/>
  <c r="W18" i="8"/>
  <c r="S27" i="8"/>
  <c r="R27" i="8"/>
  <c r="S26" i="8"/>
  <c r="R26" i="8"/>
  <c r="S25" i="8"/>
  <c r="R25" i="8"/>
  <c r="S24" i="8"/>
  <c r="R24" i="8"/>
  <c r="S23" i="8"/>
  <c r="R23" i="8"/>
  <c r="S22" i="8"/>
  <c r="R22" i="8"/>
  <c r="S21" i="8"/>
  <c r="R21" i="8"/>
  <c r="S20" i="8"/>
  <c r="R20" i="8"/>
  <c r="S19" i="8"/>
  <c r="R19" i="8"/>
  <c r="R18" i="8"/>
  <c r="N27" i="8"/>
  <c r="M27" i="8"/>
  <c r="N26" i="8"/>
  <c r="M26" i="8"/>
  <c r="N25" i="8"/>
  <c r="M25" i="8"/>
  <c r="N24" i="8"/>
  <c r="M24" i="8"/>
  <c r="N23" i="8"/>
  <c r="M23" i="8"/>
  <c r="N22" i="8"/>
  <c r="M22" i="8"/>
  <c r="N21" i="8"/>
  <c r="M21" i="8"/>
  <c r="N20" i="8"/>
  <c r="M20" i="8"/>
  <c r="N19" i="8"/>
  <c r="M19" i="8"/>
  <c r="M18" i="8"/>
  <c r="N41" i="5"/>
  <c r="M41" i="5"/>
  <c r="N40" i="5"/>
  <c r="M40" i="5"/>
  <c r="N39" i="5"/>
  <c r="M39" i="5"/>
  <c r="N38" i="5"/>
  <c r="M38" i="5"/>
  <c r="N37" i="5"/>
  <c r="M37" i="5"/>
  <c r="N36" i="5"/>
  <c r="M36" i="5"/>
  <c r="N35" i="5"/>
  <c r="M35" i="5"/>
  <c r="N34" i="5"/>
  <c r="M34" i="5"/>
  <c r="N33" i="5"/>
  <c r="M33" i="5"/>
  <c r="M32" i="5"/>
  <c r="D41" i="8"/>
  <c r="C41" i="8"/>
  <c r="I27" i="8"/>
  <c r="H27" i="8"/>
  <c r="C27" i="8"/>
  <c r="D40" i="8"/>
  <c r="C40" i="8"/>
  <c r="I26" i="8"/>
  <c r="H26" i="8"/>
  <c r="D26" i="8"/>
  <c r="D39" i="8"/>
  <c r="C39" i="8"/>
  <c r="I25" i="8"/>
  <c r="H25" i="8"/>
  <c r="C26" i="8"/>
  <c r="D38" i="8"/>
  <c r="C38" i="8"/>
  <c r="I24" i="8"/>
  <c r="H24" i="8"/>
  <c r="D37" i="8"/>
  <c r="C37" i="8"/>
  <c r="I23" i="8"/>
  <c r="H23" i="8"/>
  <c r="C23" i="8"/>
  <c r="D36" i="8"/>
  <c r="C36" i="8"/>
  <c r="I22" i="8"/>
  <c r="H22" i="8"/>
  <c r="C22" i="8"/>
  <c r="D35" i="8"/>
  <c r="C35" i="8"/>
  <c r="I21" i="8"/>
  <c r="H21" i="8"/>
  <c r="D21" i="8"/>
  <c r="C21" i="8"/>
  <c r="D34" i="8"/>
  <c r="C34" i="8"/>
  <c r="I20" i="8"/>
  <c r="H20" i="8"/>
  <c r="D22" i="8"/>
  <c r="D33" i="8"/>
  <c r="C33" i="8"/>
  <c r="I19" i="8"/>
  <c r="H19" i="8"/>
  <c r="C32" i="8"/>
  <c r="H18" i="8"/>
  <c r="C19" i="8"/>
  <c r="D19" i="8"/>
  <c r="S40" i="5"/>
  <c r="R40" i="5"/>
  <c r="S39" i="5"/>
  <c r="R39" i="5"/>
  <c r="S38" i="5"/>
  <c r="R38" i="5"/>
  <c r="S37" i="5"/>
  <c r="R37" i="5"/>
  <c r="S36" i="5"/>
  <c r="R36" i="5"/>
  <c r="S35" i="5"/>
  <c r="R35" i="5"/>
  <c r="S34" i="5"/>
  <c r="R34" i="5"/>
  <c r="S33" i="5"/>
  <c r="R33" i="5"/>
  <c r="S32" i="5"/>
  <c r="R32" i="5"/>
  <c r="R31" i="5"/>
  <c r="B13" i="8"/>
  <c r="B9" i="8"/>
  <c r="B10" i="8"/>
  <c r="B8" i="8"/>
  <c r="B7" i="8"/>
  <c r="B11" i="8"/>
  <c r="H40" i="3"/>
  <c r="I40" i="3"/>
  <c r="I39" i="3"/>
  <c r="H36" i="3"/>
  <c r="I36" i="3"/>
  <c r="I35" i="3"/>
  <c r="I34" i="3"/>
  <c r="H32" i="3"/>
  <c r="I32" i="3"/>
  <c r="H40" i="1"/>
  <c r="I40" i="1"/>
  <c r="H37" i="1"/>
  <c r="H36" i="1"/>
  <c r="I36" i="1"/>
  <c r="I35" i="1"/>
  <c r="H32" i="1"/>
  <c r="I32" i="1"/>
  <c r="H40" i="5"/>
  <c r="I40" i="5"/>
  <c r="I37" i="5"/>
  <c r="I39" i="5"/>
  <c r="H36" i="5"/>
  <c r="I36" i="5"/>
  <c r="H33" i="5"/>
  <c r="H32" i="5"/>
  <c r="I32" i="5"/>
  <c r="B40" i="5"/>
  <c r="B39" i="5"/>
  <c r="B38" i="5"/>
  <c r="B37" i="5"/>
  <c r="B36" i="5"/>
  <c r="B35" i="5"/>
  <c r="B34" i="5"/>
  <c r="B33" i="5"/>
  <c r="B32" i="5"/>
  <c r="B31" i="5"/>
  <c r="C32" i="5" s="1"/>
  <c r="B30" i="5"/>
  <c r="B26" i="5"/>
  <c r="B25" i="5"/>
  <c r="B24" i="5"/>
  <c r="B23" i="5"/>
  <c r="B22" i="5"/>
  <c r="B21" i="5"/>
  <c r="B20" i="5"/>
  <c r="B19" i="5"/>
  <c r="B18" i="5"/>
  <c r="B17" i="5"/>
  <c r="B40" i="3"/>
  <c r="B39" i="3"/>
  <c r="B38" i="3"/>
  <c r="B37" i="3"/>
  <c r="B36" i="3"/>
  <c r="B35" i="3"/>
  <c r="C36" i="3" s="1"/>
  <c r="B34" i="3"/>
  <c r="D36" i="3" s="1"/>
  <c r="B33" i="3"/>
  <c r="B32" i="3"/>
  <c r="B31" i="3"/>
  <c r="C32" i="3" s="1"/>
  <c r="B30" i="3"/>
  <c r="D32" i="3" s="1"/>
  <c r="B26" i="3"/>
  <c r="B25" i="3"/>
  <c r="B24" i="3"/>
  <c r="B23" i="3"/>
  <c r="B22" i="3"/>
  <c r="B21" i="3"/>
  <c r="B20" i="3"/>
  <c r="B19" i="3"/>
  <c r="B18" i="3"/>
  <c r="B17" i="3"/>
  <c r="D35" i="1"/>
  <c r="D37" i="1"/>
  <c r="D38" i="1"/>
  <c r="D39" i="1"/>
  <c r="C32" i="1"/>
  <c r="C36" i="1"/>
  <c r="C37" i="1"/>
  <c r="C39" i="1"/>
  <c r="B31" i="1"/>
  <c r="B32" i="1"/>
  <c r="D34" i="1" s="1"/>
  <c r="B33" i="1"/>
  <c r="C33" i="1" s="1"/>
  <c r="B34" i="1"/>
  <c r="C35" i="1" s="1"/>
  <c r="B35" i="1"/>
  <c r="B36" i="1"/>
  <c r="B37" i="1"/>
  <c r="B38" i="1"/>
  <c r="D40" i="1" s="1"/>
  <c r="B39" i="1"/>
  <c r="B40" i="1"/>
  <c r="C40" i="1" s="1"/>
  <c r="B30" i="1"/>
  <c r="C31" i="1" s="1"/>
  <c r="B18" i="1"/>
  <c r="B19" i="1"/>
  <c r="B20" i="1"/>
  <c r="B21" i="1"/>
  <c r="B22" i="1"/>
  <c r="B23" i="1"/>
  <c r="B24" i="1"/>
  <c r="B25" i="1"/>
  <c r="B26" i="1"/>
  <c r="B17" i="1"/>
  <c r="C13" i="8" l="1"/>
  <c r="M5" i="8"/>
  <c r="C20" i="8"/>
  <c r="D25" i="8"/>
  <c r="D23" i="8"/>
  <c r="D20" i="8"/>
  <c r="D27" i="8"/>
  <c r="C24" i="8"/>
  <c r="C25" i="8"/>
  <c r="C18" i="8"/>
  <c r="D24" i="8"/>
  <c r="H37" i="3"/>
  <c r="I33" i="3"/>
  <c r="H35" i="3"/>
  <c r="H33" i="3"/>
  <c r="I37" i="3"/>
  <c r="H34" i="3"/>
  <c r="H38" i="3"/>
  <c r="I38" i="3"/>
  <c r="H39" i="3"/>
  <c r="H31" i="3"/>
  <c r="H34" i="1"/>
  <c r="H38" i="1"/>
  <c r="I34" i="1"/>
  <c r="I38" i="1"/>
  <c r="H33" i="1"/>
  <c r="I33" i="1"/>
  <c r="I37" i="1"/>
  <c r="I39" i="1"/>
  <c r="H35" i="1"/>
  <c r="H31" i="1"/>
  <c r="H39" i="1"/>
  <c r="I33" i="5"/>
  <c r="I34" i="5"/>
  <c r="I35" i="5"/>
  <c r="H37" i="5"/>
  <c r="H34" i="5"/>
  <c r="H38" i="5"/>
  <c r="I38" i="5"/>
  <c r="H35" i="5"/>
  <c r="H39" i="5"/>
  <c r="H31" i="5"/>
  <c r="D32" i="5"/>
  <c r="C38" i="1"/>
  <c r="D36" i="1"/>
  <c r="D33" i="1"/>
  <c r="C34" i="1"/>
  <c r="D34" i="3"/>
  <c r="D35" i="3"/>
  <c r="D32" i="1"/>
  <c r="D36" i="5"/>
  <c r="C36" i="5"/>
  <c r="D40" i="5"/>
  <c r="C40" i="5"/>
  <c r="D35" i="5"/>
  <c r="D37" i="5"/>
  <c r="C38" i="5"/>
  <c r="C37" i="5"/>
  <c r="D33" i="5"/>
  <c r="D38" i="5"/>
  <c r="C35" i="5"/>
  <c r="C39" i="5"/>
  <c r="C31" i="5"/>
  <c r="D39" i="5"/>
  <c r="C33" i="5"/>
  <c r="C34" i="5"/>
  <c r="D34" i="5"/>
  <c r="D40" i="3"/>
  <c r="C40" i="3"/>
  <c r="D38" i="3"/>
  <c r="C33" i="3"/>
  <c r="D37" i="3"/>
  <c r="C34" i="3"/>
  <c r="C31" i="3"/>
  <c r="D39" i="3"/>
  <c r="C37" i="3"/>
  <c r="D33" i="3"/>
  <c r="C38" i="3"/>
  <c r="C35" i="3"/>
  <c r="C39" i="3"/>
</calcChain>
</file>

<file path=xl/sharedStrings.xml><?xml version="1.0" encoding="utf-8"?>
<sst xmlns="http://schemas.openxmlformats.org/spreadsheetml/2006/main" count="309" uniqueCount="55">
  <si>
    <t>r0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</si>
  <si>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</si>
  <si>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</si>
  <si>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</si>
  <si>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</si>
  <si>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</si>
  <si>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</si>
  <si>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</si>
  <si>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</si>
  <si>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</si>
  <si>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</si>
  <si>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p0 (diffusion)</t>
  </si>
  <si>
    <t>diff w.r.t. refine [pcm]</t>
  </si>
  <si>
    <t>exact</t>
  </si>
  <si>
    <t>error [pcm]</t>
  </si>
  <si>
    <t>ratio ~4</t>
  </si>
  <si>
    <t>order estimate</t>
  </si>
  <si>
    <t>linferr</t>
  </si>
  <si>
    <t>sigma_t</t>
  </si>
  <si>
    <t>sigma_r</t>
  </si>
  <si>
    <t>nusf</t>
  </si>
  <si>
    <t>* these are from my LUPINE work and seem like they're wrong (negative scattering)</t>
  </si>
  <si>
    <t>* need to pick more reasonable values!</t>
  </si>
  <si>
    <t>* I'm just doing this here to run the problem through SIREN</t>
  </si>
  <si>
    <t>diffusion</t>
  </si>
  <si>
    <t>sigma_f</t>
  </si>
  <si>
    <t>sigma_a</t>
  </si>
  <si>
    <t>scatter</t>
  </si>
  <si>
    <t>chi</t>
  </si>
  <si>
    <t>ratio err</t>
  </si>
  <si>
    <t>linferr_n0_g1</t>
  </si>
  <si>
    <t>linferr_n0_g2</t>
  </si>
  <si>
    <t>linferr_n1_g1</t>
  </si>
  <si>
    <t>linferr_n2_g1</t>
  </si>
  <si>
    <t>linferr_n3_g1</t>
  </si>
  <si>
    <t>LUPINE</t>
  </si>
  <si>
    <t>New</t>
  </si>
  <si>
    <t>keff_p0</t>
  </si>
  <si>
    <t>keff_p3</t>
  </si>
  <si>
    <t>Bsq</t>
  </si>
  <si>
    <t>Lx</t>
  </si>
  <si>
    <t>[cm]</t>
  </si>
  <si>
    <t>ratio</t>
  </si>
  <si>
    <t>p3</t>
  </si>
  <si>
    <t xml:space="preserve">r0 </t>
  </si>
  <si>
    <t xml:space="preserve">r1 </t>
  </si>
  <si>
    <t xml:space="preserve">r2 </t>
  </si>
  <si>
    <t xml:space="preserve">r3 </t>
  </si>
  <si>
    <t xml:space="preserve">r4 </t>
  </si>
  <si>
    <t xml:space="preserve">r5 </t>
  </si>
  <si>
    <t xml:space="preserve">r6 </t>
  </si>
  <si>
    <t xml:space="preserve">r7 </t>
  </si>
  <si>
    <t xml:space="preserve">r8 </t>
  </si>
  <si>
    <t xml:space="preserve">r9 </t>
  </si>
  <si>
    <t xml:space="preserve">r10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</si>
</sst>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0"/>
    <numFmt numFmtId="166" formatCode="0.00000000"/>
    <numFmt numFmtId="167" formatCode="0.000000E+00"/>
    <numFmt numFmtId="173" formatCode="0.000000"/>
  </numFmts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1" fontId="0" fillId="0" borderId="0" xfId="0" applyNumberFormat="1"/>
    <xf numFmtId="167" fontId="0" fillId="0" borderId="0" xfId="0" applyNumberFormat="1"/>
    <xf numFmtId="11" fontId="2" fillId="0" borderId="0" xfId="0" applyNumberFormat="1" applyFont="1"/>
    <xf numFmtId="2" fontId="0" fillId="0" borderId="0" xfId="0" applyNumberFormat="1" applyFill="1"/>
    <xf numFmtId="0" fontId="0" fillId="2" borderId="0" xfId="0" applyFill="1"/>
    <xf numFmtId="173" fontId="0" fillId="0" borderId="0" xfId="0" applyNumberFormat="1"/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8BAF-381A-DD44-A1C8-CBBB2B56C8B2}">
  <dimension ref="A1:I40"/>
  <sheetViews>
    <sheetView topLeftCell="A7" workbookViewId="0">
      <selection activeCell="F29" sqref="F29"/>
    </sheetView>
  </sheetViews>
  <sheetFormatPr baseColWidth="10" defaultRowHeight="16" x14ac:dyDescent="0.2"/>
  <cols>
    <col min="2" max="2" width="11.6640625" bestFit="1" customWidth="1"/>
    <col min="3" max="3" width="7.33203125" bestFit="1" customWidth="1"/>
    <col min="4" max="4" width="13" bestFit="1" customWidth="1"/>
  </cols>
  <sheetData>
    <row r="1" spans="1:5" x14ac:dyDescent="0.2">
      <c r="B1" t="s">
        <v>11</v>
      </c>
      <c r="D1" t="s">
        <v>13</v>
      </c>
      <c r="E1">
        <v>0.98262170225868695</v>
      </c>
    </row>
    <row r="2" spans="1:5" x14ac:dyDescent="0.2">
      <c r="A2" t="s">
        <v>0</v>
      </c>
      <c r="B2" s="4">
        <v>0.98361058696435499</v>
      </c>
    </row>
    <row r="3" spans="1:5" x14ac:dyDescent="0.2">
      <c r="A3" t="s">
        <v>1</v>
      </c>
      <c r="B3" s="4">
        <v>0.98289953109637695</v>
      </c>
    </row>
    <row r="4" spans="1:5" x14ac:dyDescent="0.2">
      <c r="A4" t="s">
        <v>2</v>
      </c>
      <c r="B4" s="4">
        <v>0.98269353267779802</v>
      </c>
    </row>
    <row r="5" spans="1:5" x14ac:dyDescent="0.2">
      <c r="A5" t="s">
        <v>3</v>
      </c>
      <c r="B5" s="4">
        <v>0.98263981750682905</v>
      </c>
    </row>
    <row r="6" spans="1:5" x14ac:dyDescent="0.2">
      <c r="A6" t="s">
        <v>4</v>
      </c>
      <c r="B6" s="4">
        <v>0.98262624093745399</v>
      </c>
    </row>
    <row r="7" spans="1:5" x14ac:dyDescent="0.2">
      <c r="A7" t="s">
        <v>5</v>
      </c>
      <c r="B7" s="4">
        <v>0.98262283740112699</v>
      </c>
    </row>
    <row r="8" spans="1:5" x14ac:dyDescent="0.2">
      <c r="A8" t="s">
        <v>6</v>
      </c>
      <c r="B8" s="4">
        <v>0.98262198592711703</v>
      </c>
    </row>
    <row r="9" spans="1:5" x14ac:dyDescent="0.2">
      <c r="A9" t="s">
        <v>7</v>
      </c>
      <c r="B9" s="4">
        <v>0.98262177302287201</v>
      </c>
    </row>
    <row r="10" spans="1:5" x14ac:dyDescent="0.2">
      <c r="A10" t="s">
        <v>8</v>
      </c>
      <c r="B10" s="4">
        <v>0.98262171978986801</v>
      </c>
    </row>
    <row r="11" spans="1:5" x14ac:dyDescent="0.2">
      <c r="A11" t="s">
        <v>9</v>
      </c>
      <c r="B11" s="4">
        <v>0.98262170649992298</v>
      </c>
    </row>
    <row r="12" spans="1:5" x14ac:dyDescent="0.2">
      <c r="A12" t="s">
        <v>10</v>
      </c>
      <c r="B12" s="4">
        <v>0.98262170310310404</v>
      </c>
    </row>
    <row r="14" spans="1:5" x14ac:dyDescent="0.2">
      <c r="A14" t="s">
        <v>12</v>
      </c>
    </row>
    <row r="15" spans="1:5" x14ac:dyDescent="0.2">
      <c r="B15" t="s">
        <v>11</v>
      </c>
    </row>
    <row r="16" spans="1:5" x14ac:dyDescent="0.2">
      <c r="A16" t="s">
        <v>0</v>
      </c>
      <c r="B16" s="4"/>
    </row>
    <row r="17" spans="1:9" x14ac:dyDescent="0.2">
      <c r="A17" t="s">
        <v>1</v>
      </c>
      <c r="B17" s="2">
        <f>(B3-B2)*100000</f>
        <v>-71.10558679780388</v>
      </c>
    </row>
    <row r="18" spans="1:9" x14ac:dyDescent="0.2">
      <c r="A18" t="s">
        <v>2</v>
      </c>
      <c r="B18" s="2">
        <f t="shared" ref="B18:B26" si="0">(B4-B3)*100000</f>
        <v>-20.599841857893431</v>
      </c>
    </row>
    <row r="19" spans="1:9" x14ac:dyDescent="0.2">
      <c r="A19" t="s">
        <v>3</v>
      </c>
      <c r="B19" s="2">
        <f t="shared" si="0"/>
        <v>-5.3715170968970938</v>
      </c>
    </row>
    <row r="20" spans="1:9" x14ac:dyDescent="0.2">
      <c r="A20" t="s">
        <v>4</v>
      </c>
      <c r="B20" s="2">
        <f t="shared" si="0"/>
        <v>-1.3576569375062242</v>
      </c>
    </row>
    <row r="21" spans="1:9" x14ac:dyDescent="0.2">
      <c r="A21" t="s">
        <v>5</v>
      </c>
      <c r="B21" s="2">
        <f t="shared" si="0"/>
        <v>-0.34035363269957486</v>
      </c>
    </row>
    <row r="22" spans="1:9" x14ac:dyDescent="0.2">
      <c r="A22" t="s">
        <v>6</v>
      </c>
      <c r="B22" s="2">
        <f t="shared" si="0"/>
        <v>-8.5147400996632427E-2</v>
      </c>
    </row>
    <row r="23" spans="1:9" x14ac:dyDescent="0.2">
      <c r="A23" t="s">
        <v>7</v>
      </c>
      <c r="B23" s="2">
        <f t="shared" si="0"/>
        <v>-2.1290424501163585E-2</v>
      </c>
    </row>
    <row r="24" spans="1:9" x14ac:dyDescent="0.2">
      <c r="A24" t="s">
        <v>8</v>
      </c>
      <c r="B24" s="2">
        <f t="shared" si="0"/>
        <v>-5.3233004004837881E-3</v>
      </c>
    </row>
    <row r="25" spans="1:9" x14ac:dyDescent="0.2">
      <c r="A25" t="s">
        <v>9</v>
      </c>
      <c r="B25" s="2">
        <f t="shared" si="0"/>
        <v>-1.3289945033356787E-3</v>
      </c>
    </row>
    <row r="26" spans="1:9" x14ac:dyDescent="0.2">
      <c r="A26" t="s">
        <v>10</v>
      </c>
      <c r="B26" s="2">
        <f t="shared" si="0"/>
        <v>-3.396818937240198E-4</v>
      </c>
    </row>
    <row r="28" spans="1:9" x14ac:dyDescent="0.2">
      <c r="A28" t="s">
        <v>14</v>
      </c>
      <c r="F28" t="s">
        <v>17</v>
      </c>
    </row>
    <row r="29" spans="1:9" x14ac:dyDescent="0.2">
      <c r="B29" t="s">
        <v>11</v>
      </c>
      <c r="C29" t="s">
        <v>15</v>
      </c>
      <c r="D29" t="s">
        <v>16</v>
      </c>
      <c r="G29" t="s">
        <v>11</v>
      </c>
      <c r="H29" t="s">
        <v>15</v>
      </c>
      <c r="I29" t="s">
        <v>16</v>
      </c>
    </row>
    <row r="30" spans="1:9" x14ac:dyDescent="0.2">
      <c r="A30" t="s">
        <v>0</v>
      </c>
      <c r="B30" s="3">
        <f>(B2-$E$1)*100000</f>
        <v>98.888470566804727</v>
      </c>
      <c r="F30" t="s">
        <v>0</v>
      </c>
      <c r="G30" s="5">
        <v>3.1489980000000001E-2</v>
      </c>
    </row>
    <row r="31" spans="1:9" x14ac:dyDescent="0.2">
      <c r="A31" t="s">
        <v>1</v>
      </c>
      <c r="B31" s="3">
        <f t="shared" ref="B31:B40" si="1">(B3-$E$1)*100000</f>
        <v>27.782883769000843</v>
      </c>
      <c r="C31" s="1">
        <f>B30/B31</f>
        <v>3.559330679601409</v>
      </c>
      <c r="F31" t="s">
        <v>1</v>
      </c>
      <c r="G31" s="5">
        <v>9.4810150000000006E-3</v>
      </c>
      <c r="H31" s="1">
        <f>G30/G31</f>
        <v>3.3213722370442404</v>
      </c>
    </row>
    <row r="32" spans="1:9" x14ac:dyDescent="0.2">
      <c r="A32" t="s">
        <v>2</v>
      </c>
      <c r="B32" s="3">
        <f t="shared" si="1"/>
        <v>7.1830419111074129</v>
      </c>
      <c r="C32" s="1">
        <f t="shared" ref="C32:C40" si="2">B31/B32</f>
        <v>3.8678437509934485</v>
      </c>
      <c r="D32" s="1">
        <f>LN((B30-B31)/(B31-B32))/LN(2)</f>
        <v>1.7873296554107638</v>
      </c>
      <c r="F32" t="s">
        <v>2</v>
      </c>
      <c r="G32" s="5">
        <v>2.5260690000000001E-3</v>
      </c>
      <c r="H32" s="1">
        <f t="shared" ref="H32:H40" si="3">G31/G32</f>
        <v>3.7532684182419405</v>
      </c>
      <c r="I32" s="1">
        <f>LN((G30-G31)/(G31-G32))/LN(2)</f>
        <v>1.6619800837612519</v>
      </c>
    </row>
    <row r="33" spans="1:9" x14ac:dyDescent="0.2">
      <c r="A33" t="s">
        <v>3</v>
      </c>
      <c r="B33" s="3">
        <f t="shared" si="1"/>
        <v>1.8115248142103191</v>
      </c>
      <c r="C33" s="1">
        <f t="shared" si="2"/>
        <v>3.9651910118816942</v>
      </c>
      <c r="D33" s="1">
        <f t="shared" ref="D33:D40" si="4">LN((B31-B32)/(B32-B33))/LN(2)</f>
        <v>1.9392317456573605</v>
      </c>
      <c r="F33" t="s">
        <v>3</v>
      </c>
      <c r="G33" s="5">
        <v>6.4609509999999999E-4</v>
      </c>
      <c r="H33" s="1">
        <f t="shared" si="3"/>
        <v>3.909747961252144</v>
      </c>
      <c r="I33" s="1">
        <f t="shared" ref="I33:I40" si="5">LN((G31-G32)/(G32-G33))/LN(2)</f>
        <v>1.8873266804941504</v>
      </c>
    </row>
    <row r="34" spans="1:9" x14ac:dyDescent="0.2">
      <c r="A34" t="s">
        <v>4</v>
      </c>
      <c r="B34" s="3">
        <f t="shared" si="1"/>
        <v>0.4538678767040949</v>
      </c>
      <c r="C34" s="1">
        <f t="shared" si="2"/>
        <v>3.9913043138573263</v>
      </c>
      <c r="D34" s="1">
        <f t="shared" si="4"/>
        <v>1.9842106362110623</v>
      </c>
      <c r="F34" t="s">
        <v>4</v>
      </c>
      <c r="G34" s="5">
        <v>1.6299150000000001E-4</v>
      </c>
      <c r="H34" s="1">
        <f t="shared" si="3"/>
        <v>3.9639803302626206</v>
      </c>
      <c r="I34" s="1">
        <f t="shared" si="5"/>
        <v>1.9603081242360718</v>
      </c>
    </row>
    <row r="35" spans="1:9" x14ac:dyDescent="0.2">
      <c r="A35" t="s">
        <v>5</v>
      </c>
      <c r="B35" s="3">
        <f t="shared" si="1"/>
        <v>0.11351424400452004</v>
      </c>
      <c r="C35" s="1">
        <f t="shared" si="2"/>
        <v>3.9983341358113815</v>
      </c>
      <c r="D35" s="1">
        <f t="shared" si="4"/>
        <v>1.9960125618452316</v>
      </c>
      <c r="F35" t="s">
        <v>5</v>
      </c>
      <c r="G35" s="5">
        <v>4.091039E-5</v>
      </c>
      <c r="H35" s="1">
        <f t="shared" si="3"/>
        <v>3.9841101490354895</v>
      </c>
      <c r="I35" s="1">
        <f t="shared" si="5"/>
        <v>1.9844926187270473</v>
      </c>
    </row>
    <row r="36" spans="1:9" x14ac:dyDescent="0.2">
      <c r="A36" t="s">
        <v>6</v>
      </c>
      <c r="B36" s="3">
        <f t="shared" si="1"/>
        <v>2.836684300788761E-2</v>
      </c>
      <c r="C36" s="1">
        <f t="shared" si="2"/>
        <v>4.0016523507024226</v>
      </c>
      <c r="D36" s="1">
        <f t="shared" si="4"/>
        <v>1.9990001086705378</v>
      </c>
      <c r="F36" t="s">
        <v>6</v>
      </c>
      <c r="G36" s="5">
        <v>1.024886E-5</v>
      </c>
      <c r="H36" s="1">
        <f t="shared" si="3"/>
        <v>3.9917015160710556</v>
      </c>
      <c r="I36" s="1">
        <f t="shared" si="5"/>
        <v>1.9933383908823508</v>
      </c>
    </row>
    <row r="37" spans="1:9" x14ac:dyDescent="0.2">
      <c r="A37" t="s">
        <v>7</v>
      </c>
      <c r="B37" s="3">
        <f t="shared" si="1"/>
        <v>7.0764185067240248E-3</v>
      </c>
      <c r="C37" s="1">
        <f t="shared" si="2"/>
        <v>4.0086440592700088</v>
      </c>
      <c r="D37" s="1">
        <f t="shared" si="4"/>
        <v>1.9997577789707988</v>
      </c>
      <c r="F37" t="s">
        <v>7</v>
      </c>
      <c r="G37" s="5">
        <v>2.5672120000000001E-6</v>
      </c>
      <c r="H37" s="1">
        <f t="shared" si="3"/>
        <v>3.992214121778801</v>
      </c>
      <c r="I37" s="1">
        <f t="shared" si="5"/>
        <v>1.9969419276290747</v>
      </c>
    </row>
    <row r="38" spans="1:9" x14ac:dyDescent="0.2">
      <c r="A38" t="s">
        <v>8</v>
      </c>
      <c r="B38" s="3">
        <f t="shared" si="1"/>
        <v>1.7531181062402368E-3</v>
      </c>
      <c r="C38" s="1">
        <f t="shared" si="2"/>
        <v>4.036475626790609</v>
      </c>
      <c r="D38" s="1">
        <f t="shared" si="4"/>
        <v>1.9998118286353928</v>
      </c>
      <c r="F38" t="s">
        <v>8</v>
      </c>
      <c r="G38" s="5">
        <v>6.4485169999999998E-7</v>
      </c>
      <c r="H38" s="1">
        <f t="shared" si="3"/>
        <v>3.9810889852659148</v>
      </c>
      <c r="I38" s="1">
        <f t="shared" si="5"/>
        <v>1.9985370962578211</v>
      </c>
    </row>
    <row r="39" spans="1:9" x14ac:dyDescent="0.2">
      <c r="A39" t="s">
        <v>9</v>
      </c>
      <c r="B39" s="3">
        <f t="shared" si="1"/>
        <v>4.2412360290455808E-4</v>
      </c>
      <c r="C39" s="1">
        <f t="shared" si="2"/>
        <v>4.1335075299611344</v>
      </c>
      <c r="D39" s="1">
        <f t="shared" si="4"/>
        <v>2.0019858439403433</v>
      </c>
      <c r="F39" t="s">
        <v>9</v>
      </c>
      <c r="G39" s="5">
        <v>1.6402200000000001E-7</v>
      </c>
      <c r="H39" s="1">
        <f t="shared" si="3"/>
        <v>3.9314951652827057</v>
      </c>
      <c r="I39" s="1">
        <f t="shared" si="5"/>
        <v>1.9992808431544247</v>
      </c>
    </row>
    <row r="40" spans="1:9" x14ac:dyDescent="0.2">
      <c r="A40" t="s">
        <v>10</v>
      </c>
      <c r="B40" s="3">
        <f t="shared" si="1"/>
        <v>8.4441709180538282E-5</v>
      </c>
      <c r="C40" s="1">
        <f t="shared" si="2"/>
        <v>5.022679041204297</v>
      </c>
      <c r="D40" s="1">
        <f t="shared" si="4"/>
        <v>1.9680789131964935</v>
      </c>
      <c r="F40" t="s">
        <v>10</v>
      </c>
      <c r="G40" s="5">
        <v>4.3786809999999999E-8</v>
      </c>
      <c r="H40" s="1">
        <f t="shared" si="3"/>
        <v>3.7459225734873129</v>
      </c>
      <c r="I40" s="1">
        <f t="shared" si="5"/>
        <v>1.9996668109104672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4692D-6D8F-3244-BBBE-F97D27125A20}">
  <dimension ref="A1:N40"/>
  <sheetViews>
    <sheetView topLeftCell="A12" workbookViewId="0">
      <selection activeCell="A28" sqref="A28"/>
    </sheetView>
  </sheetViews>
  <sheetFormatPr baseColWidth="10" defaultRowHeight="16" x14ac:dyDescent="0.2"/>
  <cols>
    <col min="2" max="2" width="11.6640625" bestFit="1" customWidth="1"/>
    <col min="3" max="3" width="7.33203125" bestFit="1" customWidth="1"/>
    <col min="4" max="4" width="13" bestFit="1" customWidth="1"/>
  </cols>
  <sheetData>
    <row r="1" spans="1:5" x14ac:dyDescent="0.2">
      <c r="B1" t="s">
        <v>11</v>
      </c>
      <c r="D1" t="s">
        <v>13</v>
      </c>
      <c r="E1">
        <v>0.98262170225868695</v>
      </c>
    </row>
    <row r="2" spans="1:5" x14ac:dyDescent="0.2">
      <c r="A2" t="s">
        <v>0</v>
      </c>
      <c r="B2" s="4">
        <v>0.98563386117540996</v>
      </c>
    </row>
    <row r="3" spans="1:5" x14ac:dyDescent="0.2">
      <c r="A3" t="s">
        <v>1</v>
      </c>
      <c r="B3" s="4">
        <v>0.98365908093085297</v>
      </c>
    </row>
    <row r="4" spans="1:5" x14ac:dyDescent="0.2">
      <c r="A4" t="s">
        <v>2</v>
      </c>
      <c r="B4" s="4">
        <v>0.98291321380830798</v>
      </c>
    </row>
    <row r="5" spans="1:5" x14ac:dyDescent="0.2">
      <c r="A5" t="s">
        <v>3</v>
      </c>
      <c r="B5" s="4">
        <v>0.98269707275391305</v>
      </c>
    </row>
    <row r="6" spans="1:5" x14ac:dyDescent="0.2">
      <c r="A6" t="s">
        <v>4</v>
      </c>
      <c r="B6" s="4">
        <v>0.98264071043077805</v>
      </c>
    </row>
    <row r="7" spans="1:5" x14ac:dyDescent="0.2">
      <c r="A7" t="s">
        <v>5</v>
      </c>
      <c r="B7" s="4">
        <v>0.98262646466997305</v>
      </c>
    </row>
    <row r="8" spans="1:5" x14ac:dyDescent="0.2">
      <c r="A8" t="s">
        <v>6</v>
      </c>
      <c r="B8" s="4">
        <v>0.98262289336554098</v>
      </c>
    </row>
    <row r="9" spans="1:5" x14ac:dyDescent="0.2">
      <c r="A9" t="s">
        <v>7</v>
      </c>
      <c r="B9" s="4">
        <v>0.98262199992087496</v>
      </c>
    </row>
    <row r="10" spans="1:5" x14ac:dyDescent="0.2">
      <c r="A10" t="s">
        <v>8</v>
      </c>
      <c r="B10" s="4">
        <v>0.98262177651867899</v>
      </c>
    </row>
    <row r="11" spans="1:5" x14ac:dyDescent="0.2">
      <c r="A11" t="s">
        <v>9</v>
      </c>
      <c r="B11" s="4">
        <v>0.982621720674972</v>
      </c>
    </row>
    <row r="12" spans="1:5" x14ac:dyDescent="0.2">
      <c r="A12" t="s">
        <v>10</v>
      </c>
      <c r="B12" s="4">
        <v>0.98262170667640603</v>
      </c>
    </row>
    <row r="14" spans="1:5" x14ac:dyDescent="0.2">
      <c r="A14" t="s">
        <v>12</v>
      </c>
    </row>
    <row r="15" spans="1:5" x14ac:dyDescent="0.2">
      <c r="B15" t="s">
        <v>11</v>
      </c>
    </row>
    <row r="16" spans="1:5" x14ac:dyDescent="0.2">
      <c r="A16" t="s">
        <v>0</v>
      </c>
      <c r="B16" s="4"/>
    </row>
    <row r="17" spans="1:14" x14ac:dyDescent="0.2">
      <c r="A17" t="s">
        <v>1</v>
      </c>
      <c r="B17" s="2">
        <f>(B3-B2)*100000</f>
        <v>-197.47802445569951</v>
      </c>
    </row>
    <row r="18" spans="1:14" x14ac:dyDescent="0.2">
      <c r="A18" t="s">
        <v>2</v>
      </c>
      <c r="B18" s="2">
        <f t="shared" ref="B18:B26" si="0">(B4-B3)*100000</f>
        <v>-74.586712254498536</v>
      </c>
    </row>
    <row r="19" spans="1:14" x14ac:dyDescent="0.2">
      <c r="A19" t="s">
        <v>3</v>
      </c>
      <c r="B19" s="2">
        <f t="shared" si="0"/>
        <v>-21.614105439493603</v>
      </c>
    </row>
    <row r="20" spans="1:14" x14ac:dyDescent="0.2">
      <c r="A20" t="s">
        <v>4</v>
      </c>
      <c r="B20" s="2">
        <f t="shared" si="0"/>
        <v>-5.6362323134995229</v>
      </c>
    </row>
    <row r="21" spans="1:14" x14ac:dyDescent="0.2">
      <c r="A21" t="s">
        <v>5</v>
      </c>
      <c r="B21" s="2">
        <f t="shared" si="0"/>
        <v>-1.4245760804998397</v>
      </c>
    </row>
    <row r="22" spans="1:14" x14ac:dyDescent="0.2">
      <c r="A22" t="s">
        <v>6</v>
      </c>
      <c r="B22" s="2">
        <f t="shared" si="0"/>
        <v>-0.35713044320706544</v>
      </c>
    </row>
    <row r="23" spans="1:14" x14ac:dyDescent="0.2">
      <c r="A23" t="s">
        <v>7</v>
      </c>
      <c r="B23" s="2">
        <f t="shared" si="0"/>
        <v>-8.9344466602803152E-2</v>
      </c>
    </row>
    <row r="24" spans="1:14" x14ac:dyDescent="0.2">
      <c r="A24" t="s">
        <v>8</v>
      </c>
      <c r="B24" s="2">
        <f t="shared" si="0"/>
        <v>-2.2340219596461708E-2</v>
      </c>
    </row>
    <row r="25" spans="1:14" x14ac:dyDescent="0.2">
      <c r="A25" t="s">
        <v>9</v>
      </c>
      <c r="B25" s="2">
        <f t="shared" si="0"/>
        <v>-5.5843706991964837E-3</v>
      </c>
    </row>
    <row r="26" spans="1:14" x14ac:dyDescent="0.2">
      <c r="A26" t="s">
        <v>10</v>
      </c>
      <c r="B26" s="2">
        <f t="shared" si="0"/>
        <v>-1.3998565973061261E-3</v>
      </c>
    </row>
    <row r="28" spans="1:14" x14ac:dyDescent="0.2">
      <c r="A28" t="s">
        <v>14</v>
      </c>
      <c r="F28" t="s">
        <v>30</v>
      </c>
    </row>
    <row r="29" spans="1:14" x14ac:dyDescent="0.2">
      <c r="B29" t="s">
        <v>11</v>
      </c>
      <c r="C29" t="s">
        <v>15</v>
      </c>
      <c r="D29" t="s">
        <v>16</v>
      </c>
      <c r="G29" t="s">
        <v>11</v>
      </c>
      <c r="H29" t="s">
        <v>15</v>
      </c>
      <c r="I29" t="s">
        <v>16</v>
      </c>
    </row>
    <row r="30" spans="1:14" x14ac:dyDescent="0.2">
      <c r="A30" t="s">
        <v>0</v>
      </c>
      <c r="B30" s="3">
        <f>(B2-$E$1)*100000</f>
        <v>301.21589167230178</v>
      </c>
      <c r="F30" t="s">
        <v>0</v>
      </c>
      <c r="G30" s="5">
        <v>6.5566289999999999E-2</v>
      </c>
      <c r="L30" s="5"/>
    </row>
    <row r="31" spans="1:14" x14ac:dyDescent="0.2">
      <c r="A31" t="s">
        <v>1</v>
      </c>
      <c r="B31" s="3">
        <f t="shared" ref="B31:B40" si="1">(B3-$E$1)*100000</f>
        <v>103.73786721660227</v>
      </c>
      <c r="C31" s="1">
        <f>B30/B31</f>
        <v>2.9036252600351804</v>
      </c>
      <c r="F31" t="s">
        <v>1</v>
      </c>
      <c r="G31" s="5">
        <v>2.7716149999999998E-2</v>
      </c>
      <c r="H31" s="1">
        <f>G30/G31</f>
        <v>2.3656348374503673</v>
      </c>
      <c r="L31" s="5"/>
      <c r="M31" s="1"/>
    </row>
    <row r="32" spans="1:14" x14ac:dyDescent="0.2">
      <c r="A32" t="s">
        <v>2</v>
      </c>
      <c r="B32" s="3">
        <f t="shared" si="1"/>
        <v>29.151154962103742</v>
      </c>
      <c r="C32" s="1">
        <f t="shared" ref="C32:C40" si="2">B31/B32</f>
        <v>3.558619456123115</v>
      </c>
      <c r="D32" s="1">
        <f>LN((B30-B31)/(B31-B32))/LN(2)</f>
        <v>1.404701577742097</v>
      </c>
      <c r="F32" t="s">
        <v>2</v>
      </c>
      <c r="G32" s="5">
        <v>8.4549559999999996E-3</v>
      </c>
      <c r="H32" s="1">
        <f t="shared" ref="H32:H40" si="3">G31/G32</f>
        <v>3.2780951195961281</v>
      </c>
      <c r="I32" s="1">
        <f>LN((G30-G31)/(G31-G32))/LN(2)</f>
        <v>0.97460149794459916</v>
      </c>
      <c r="L32" s="5"/>
      <c r="M32" s="1"/>
      <c r="N32" s="1"/>
    </row>
    <row r="33" spans="1:14" x14ac:dyDescent="0.2">
      <c r="A33" t="s">
        <v>3</v>
      </c>
      <c r="B33" s="3">
        <f t="shared" si="1"/>
        <v>7.5370495226101397</v>
      </c>
      <c r="C33" s="1">
        <f t="shared" si="2"/>
        <v>3.867714398672077</v>
      </c>
      <c r="D33" s="1">
        <f t="shared" ref="D33:D40" si="4">LN((B31-B32)/(B32-B33))/LN(2)</f>
        <v>1.7869455073967782</v>
      </c>
      <c r="F33" t="s">
        <v>3</v>
      </c>
      <c r="G33" s="5">
        <v>2.2547119999999999E-3</v>
      </c>
      <c r="H33" s="1">
        <f t="shared" si="3"/>
        <v>3.7499050876564279</v>
      </c>
      <c r="I33" s="1">
        <f t="shared" ref="I33:I40" si="5">LN((G31-G32)/(G32-G33))/LN(2)</f>
        <v>1.6353002419873697</v>
      </c>
      <c r="L33" s="5"/>
      <c r="M33" s="1"/>
      <c r="N33" s="1"/>
    </row>
    <row r="34" spans="1:14" x14ac:dyDescent="0.2">
      <c r="A34" t="s">
        <v>4</v>
      </c>
      <c r="B34" s="3">
        <f t="shared" si="1"/>
        <v>1.9008172091106168</v>
      </c>
      <c r="C34" s="1">
        <f t="shared" si="2"/>
        <v>3.9651627134292879</v>
      </c>
      <c r="D34" s="1">
        <f t="shared" si="4"/>
        <v>1.9391701446754224</v>
      </c>
      <c r="F34" t="s">
        <v>4</v>
      </c>
      <c r="G34" s="5">
        <v>5.7604260000000001E-4</v>
      </c>
      <c r="H34" s="1">
        <f t="shared" si="3"/>
        <v>3.9141410722054233</v>
      </c>
      <c r="I34" s="1">
        <f t="shared" si="5"/>
        <v>1.8850068599727956</v>
      </c>
      <c r="L34" s="5"/>
      <c r="M34" s="1"/>
      <c r="N34" s="1"/>
    </row>
    <row r="35" spans="1:14" x14ac:dyDescent="0.2">
      <c r="A35" t="s">
        <v>5</v>
      </c>
      <c r="B35" s="3">
        <f t="shared" si="1"/>
        <v>0.47624112861077705</v>
      </c>
      <c r="C35" s="1">
        <f t="shared" si="2"/>
        <v>3.9912915851165787</v>
      </c>
      <c r="D35" s="1">
        <f t="shared" si="4"/>
        <v>1.9841984058169084</v>
      </c>
      <c r="F35" t="s">
        <v>5</v>
      </c>
      <c r="G35" s="5">
        <v>1.4517959999999999E-4</v>
      </c>
      <c r="H35" s="1">
        <f t="shared" si="3"/>
        <v>3.9677929957101417</v>
      </c>
      <c r="I35" s="1">
        <f t="shared" si="5"/>
        <v>1.9620170127908481</v>
      </c>
      <c r="L35" s="5"/>
      <c r="M35" s="1"/>
      <c r="N35" s="1"/>
    </row>
    <row r="36" spans="1:14" x14ac:dyDescent="0.2">
      <c r="A36" t="s">
        <v>6</v>
      </c>
      <c r="B36" s="3">
        <f t="shared" si="1"/>
        <v>0.11911068540371161</v>
      </c>
      <c r="C36" s="1">
        <f t="shared" si="2"/>
        <v>3.9983073474610102</v>
      </c>
      <c r="D36" s="1">
        <f t="shared" si="4"/>
        <v>1.9960096465829422</v>
      </c>
      <c r="F36" t="s">
        <v>6</v>
      </c>
      <c r="G36" s="5">
        <v>3.6418760000000002E-5</v>
      </c>
      <c r="H36" s="1">
        <f t="shared" si="3"/>
        <v>3.9863960222698407</v>
      </c>
      <c r="I36" s="1">
        <f t="shared" si="5"/>
        <v>1.9860700145535095</v>
      </c>
      <c r="L36" s="5"/>
      <c r="M36" s="1"/>
      <c r="N36" s="1"/>
    </row>
    <row r="37" spans="1:14" x14ac:dyDescent="0.2">
      <c r="A37" t="s">
        <v>7</v>
      </c>
      <c r="B37" s="3">
        <f t="shared" si="1"/>
        <v>2.9766218800908462E-2</v>
      </c>
      <c r="C37" s="1">
        <f t="shared" si="2"/>
        <v>4.0015389996419826</v>
      </c>
      <c r="D37" s="1">
        <f t="shared" si="4"/>
        <v>1.9990008338907002</v>
      </c>
      <c r="F37" t="s">
        <v>7</v>
      </c>
      <c r="G37" s="5">
        <v>9.1210400000000007E-6</v>
      </c>
      <c r="H37" s="1">
        <f t="shared" si="3"/>
        <v>3.9928297650267952</v>
      </c>
      <c r="I37" s="1">
        <f t="shared" si="5"/>
        <v>1.9943068365736849</v>
      </c>
      <c r="L37" s="5"/>
      <c r="M37" s="1"/>
      <c r="N37" s="1"/>
    </row>
    <row r="38" spans="1:14" x14ac:dyDescent="0.2">
      <c r="A38" t="s">
        <v>8</v>
      </c>
      <c r="B38" s="3">
        <f t="shared" si="1"/>
        <v>7.4259992044467538E-3</v>
      </c>
      <c r="C38" s="1">
        <f t="shared" si="2"/>
        <v>4.0083789374881951</v>
      </c>
      <c r="D38" s="1">
        <f t="shared" si="4"/>
        <v>1.9997350141029377</v>
      </c>
      <c r="F38" t="s">
        <v>8</v>
      </c>
      <c r="G38" s="5">
        <v>2.2846289999999999E-6</v>
      </c>
      <c r="H38" s="1">
        <f t="shared" si="3"/>
        <v>3.9923506179777992</v>
      </c>
      <c r="I38" s="1">
        <f t="shared" si="5"/>
        <v>1.9974694187983495</v>
      </c>
      <c r="L38" s="5"/>
      <c r="M38" s="1"/>
      <c r="N38" s="1"/>
    </row>
    <row r="39" spans="1:14" x14ac:dyDescent="0.2">
      <c r="A39" t="s">
        <v>9</v>
      </c>
      <c r="B39" s="3">
        <f t="shared" si="1"/>
        <v>1.8416285052502701E-3</v>
      </c>
      <c r="C39" s="1">
        <f t="shared" si="2"/>
        <v>4.0323003164189126</v>
      </c>
      <c r="D39" s="1">
        <f t="shared" si="4"/>
        <v>2.0001767488977089</v>
      </c>
      <c r="F39" t="s">
        <v>9</v>
      </c>
      <c r="G39" s="5">
        <v>5.7415000000000004E-7</v>
      </c>
      <c r="H39" s="1">
        <f t="shared" si="3"/>
        <v>3.9791500478968906</v>
      </c>
      <c r="I39" s="1">
        <f t="shared" si="5"/>
        <v>1.9988387415173077</v>
      </c>
      <c r="L39" s="5"/>
      <c r="M39" s="1"/>
      <c r="N39" s="1"/>
    </row>
    <row r="40" spans="1:14" x14ac:dyDescent="0.2">
      <c r="A40" t="s">
        <v>10</v>
      </c>
      <c r="B40" s="3">
        <f t="shared" si="1"/>
        <v>4.41771907944144E-4</v>
      </c>
      <c r="C40" s="1">
        <f t="shared" si="2"/>
        <v>4.1687315832746856</v>
      </c>
      <c r="D40" s="1">
        <f t="shared" si="4"/>
        <v>1.9961156694295921</v>
      </c>
      <c r="F40" t="s">
        <v>10</v>
      </c>
      <c r="G40" s="5">
        <v>1.462375E-7</v>
      </c>
      <c r="H40" s="1">
        <f t="shared" si="3"/>
        <v>3.9261475339772631</v>
      </c>
      <c r="I40" s="1">
        <f t="shared" si="5"/>
        <v>1.9990126637781225</v>
      </c>
      <c r="L40" s="5"/>
      <c r="M40" s="1"/>
      <c r="N4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7C7BC-7ED2-5544-8864-46215628649E}">
  <dimension ref="A1:S41"/>
  <sheetViews>
    <sheetView topLeftCell="F13" workbookViewId="0">
      <selection activeCell="L41" sqref="L41"/>
    </sheetView>
  </sheetViews>
  <sheetFormatPr baseColWidth="10" defaultRowHeight="16" x14ac:dyDescent="0.2"/>
  <cols>
    <col min="2" max="2" width="11.6640625" bestFit="1" customWidth="1"/>
    <col min="3" max="3" width="7.33203125" bestFit="1" customWidth="1"/>
    <col min="4" max="4" width="13" bestFit="1" customWidth="1"/>
  </cols>
  <sheetData>
    <row r="1" spans="1:5" x14ac:dyDescent="0.2">
      <c r="B1" t="s">
        <v>11</v>
      </c>
      <c r="D1" t="s">
        <v>13</v>
      </c>
      <c r="E1">
        <v>0.89234902450315179</v>
      </c>
    </row>
    <row r="2" spans="1:5" x14ac:dyDescent="0.2">
      <c r="A2" t="s">
        <v>0</v>
      </c>
      <c r="B2" s="4">
        <v>0.89274863150592998</v>
      </c>
    </row>
    <row r="3" spans="1:5" x14ac:dyDescent="0.2">
      <c r="A3" t="s">
        <v>1</v>
      </c>
      <c r="B3" s="4">
        <v>0.89244914196381897</v>
      </c>
    </row>
    <row r="4" spans="1:5" x14ac:dyDescent="0.2">
      <c r="A4" t="s">
        <v>2</v>
      </c>
      <c r="B4" s="4">
        <v>0.89237406736444103</v>
      </c>
    </row>
    <row r="5" spans="1:5" x14ac:dyDescent="0.2">
      <c r="A5" t="s">
        <v>3</v>
      </c>
      <c r="B5" s="4">
        <v>0.89235528606219605</v>
      </c>
    </row>
    <row r="6" spans="1:5" x14ac:dyDescent="0.2">
      <c r="A6" t="s">
        <v>4</v>
      </c>
      <c r="B6" s="4">
        <v>0.89235058994563998</v>
      </c>
    </row>
    <row r="7" spans="1:5" x14ac:dyDescent="0.2">
      <c r="A7" t="s">
        <v>5</v>
      </c>
      <c r="B7" s="4">
        <v>0.89234941586711003</v>
      </c>
    </row>
    <row r="8" spans="1:5" x14ac:dyDescent="0.2">
      <c r="A8" t="s">
        <v>6</v>
      </c>
      <c r="B8" s="4">
        <v>0.89234912234457797</v>
      </c>
    </row>
    <row r="9" spans="1:5" x14ac:dyDescent="0.2">
      <c r="A9" t="s">
        <v>7</v>
      </c>
      <c r="B9" s="4">
        <v>0.89234904896302802</v>
      </c>
    </row>
    <row r="10" spans="1:5" x14ac:dyDescent="0.2">
      <c r="A10" t="s">
        <v>8</v>
      </c>
      <c r="B10" s="4">
        <v>0.89234903061425297</v>
      </c>
    </row>
    <row r="11" spans="1:5" x14ac:dyDescent="0.2">
      <c r="A11" t="s">
        <v>9</v>
      </c>
      <c r="B11" s="4">
        <v>0.89234902601796995</v>
      </c>
    </row>
    <row r="12" spans="1:5" x14ac:dyDescent="0.2">
      <c r="A12" t="s">
        <v>10</v>
      </c>
      <c r="B12" s="4">
        <v>0.89234902496033297</v>
      </c>
    </row>
    <row r="14" spans="1:5" x14ac:dyDescent="0.2">
      <c r="A14" t="s">
        <v>12</v>
      </c>
    </row>
    <row r="15" spans="1:5" x14ac:dyDescent="0.2">
      <c r="B15" t="s">
        <v>11</v>
      </c>
    </row>
    <row r="16" spans="1:5" x14ac:dyDescent="0.2">
      <c r="A16" t="s">
        <v>0</v>
      </c>
      <c r="B16" s="4"/>
    </row>
    <row r="17" spans="1:19" x14ac:dyDescent="0.2">
      <c r="A17" t="s">
        <v>1</v>
      </c>
      <c r="B17" s="2">
        <f>(B3-B2)*100000</f>
        <v>-29.948954211100887</v>
      </c>
    </row>
    <row r="18" spans="1:19" x14ac:dyDescent="0.2">
      <c r="A18" t="s">
        <v>2</v>
      </c>
      <c r="B18" s="2">
        <f t="shared" ref="B18:B26" si="0">(B4-B3)*100000</f>
        <v>-7.5074599377944473</v>
      </c>
    </row>
    <row r="19" spans="1:19" x14ac:dyDescent="0.2">
      <c r="A19" t="s">
        <v>3</v>
      </c>
      <c r="B19" s="2">
        <f t="shared" si="0"/>
        <v>-1.878130224497454</v>
      </c>
    </row>
    <row r="20" spans="1:19" x14ac:dyDescent="0.2">
      <c r="A20" t="s">
        <v>4</v>
      </c>
      <c r="B20" s="2">
        <f t="shared" si="0"/>
        <v>-0.46961165560688301</v>
      </c>
    </row>
    <row r="21" spans="1:19" x14ac:dyDescent="0.2">
      <c r="A21" t="s">
        <v>5</v>
      </c>
      <c r="B21" s="2">
        <f t="shared" si="0"/>
        <v>-0.11740785299529932</v>
      </c>
    </row>
    <row r="22" spans="1:19" x14ac:dyDescent="0.2">
      <c r="A22" t="s">
        <v>6</v>
      </c>
      <c r="B22" s="2">
        <f t="shared" si="0"/>
        <v>-2.9352253205772172E-2</v>
      </c>
    </row>
    <row r="23" spans="1:19" x14ac:dyDescent="0.2">
      <c r="A23" t="s">
        <v>7</v>
      </c>
      <c r="B23" s="2">
        <f t="shared" si="0"/>
        <v>-7.3381549947626468E-3</v>
      </c>
    </row>
    <row r="24" spans="1:19" x14ac:dyDescent="0.2">
      <c r="A24" t="s">
        <v>8</v>
      </c>
      <c r="B24" s="2">
        <f t="shared" si="0"/>
        <v>-1.8348775054910504E-3</v>
      </c>
    </row>
    <row r="25" spans="1:19" x14ac:dyDescent="0.2">
      <c r="A25" t="s">
        <v>9</v>
      </c>
      <c r="B25" s="2">
        <f t="shared" si="0"/>
        <v>-4.5962830208523542E-4</v>
      </c>
    </row>
    <row r="26" spans="1:19" x14ac:dyDescent="0.2">
      <c r="A26" t="s">
        <v>10</v>
      </c>
      <c r="B26" s="2">
        <f t="shared" si="0"/>
        <v>-1.0576369779968786E-4</v>
      </c>
    </row>
    <row r="28" spans="1:19" x14ac:dyDescent="0.2">
      <c r="A28" t="s">
        <v>14</v>
      </c>
      <c r="F28" t="s">
        <v>30</v>
      </c>
      <c r="P28" t="s">
        <v>29</v>
      </c>
    </row>
    <row r="29" spans="1:19" x14ac:dyDescent="0.2">
      <c r="B29" t="s">
        <v>11</v>
      </c>
      <c r="C29" t="s">
        <v>15</v>
      </c>
      <c r="D29" t="s">
        <v>16</v>
      </c>
      <c r="G29" t="s">
        <v>11</v>
      </c>
      <c r="H29" t="s">
        <v>15</v>
      </c>
      <c r="I29" t="s">
        <v>16</v>
      </c>
      <c r="K29" t="s">
        <v>31</v>
      </c>
      <c r="Q29" t="s">
        <v>11</v>
      </c>
      <c r="R29" t="s">
        <v>15</v>
      </c>
      <c r="S29" t="s">
        <v>16</v>
      </c>
    </row>
    <row r="30" spans="1:19" x14ac:dyDescent="0.2">
      <c r="A30" t="s">
        <v>0</v>
      </c>
      <c r="B30" s="3">
        <f>(B2-$E$1)*100000</f>
        <v>39.960700277819058</v>
      </c>
      <c r="F30" t="s">
        <v>0</v>
      </c>
      <c r="G30" s="5">
        <v>3.4348129999999998E-2</v>
      </c>
      <c r="L30" t="s">
        <v>11</v>
      </c>
      <c r="M30" t="s">
        <v>15</v>
      </c>
      <c r="N30" t="s">
        <v>16</v>
      </c>
      <c r="P30" t="s">
        <v>0</v>
      </c>
      <c r="Q30" s="5">
        <v>-1.215747E-5</v>
      </c>
    </row>
    <row r="31" spans="1:19" x14ac:dyDescent="0.2">
      <c r="A31" t="s">
        <v>1</v>
      </c>
      <c r="B31" s="3">
        <f t="shared" ref="B31:B40" si="1">(B3-$E$1)*100000</f>
        <v>10.011746066718175</v>
      </c>
      <c r="C31" s="1">
        <f>B30/B31</f>
        <v>3.9913817241789151</v>
      </c>
      <c r="F31" t="s">
        <v>1</v>
      </c>
      <c r="G31" s="5">
        <v>9.0792600000000005E-3</v>
      </c>
      <c r="H31" s="1">
        <f>G30/G31</f>
        <v>3.7831420181820983</v>
      </c>
      <c r="K31" t="s">
        <v>0</v>
      </c>
      <c r="L31" s="7">
        <v>8.9644070000000006E-3</v>
      </c>
      <c r="P31" t="s">
        <v>1</v>
      </c>
      <c r="Q31" s="5">
        <v>-3.0467680000000002E-6</v>
      </c>
      <c r="R31" s="1">
        <f>Q30/Q31</f>
        <v>3.990284130593468</v>
      </c>
    </row>
    <row r="32" spans="1:19" x14ac:dyDescent="0.2">
      <c r="A32" t="s">
        <v>2</v>
      </c>
      <c r="B32" s="3">
        <f t="shared" si="1"/>
        <v>2.5042861289237273</v>
      </c>
      <c r="C32" s="1">
        <f t="shared" ref="C32:C40" si="2">B31/B32</f>
        <v>3.9978443162247381</v>
      </c>
      <c r="D32" s="1">
        <f>LN((B30-B31)/(B31-B32))/LN(2)</f>
        <v>1.9961088501258317</v>
      </c>
      <c r="F32" t="s">
        <v>2</v>
      </c>
      <c r="G32" s="5">
        <v>2.3022289999999998E-3</v>
      </c>
      <c r="H32" s="1">
        <f t="shared" ref="H32:H40" si="3">G31/G32</f>
        <v>3.9436824051821087</v>
      </c>
      <c r="I32" s="1">
        <f>LN((G30-G31)/(G31-G32))/LN(2)</f>
        <v>1.8986358739025828</v>
      </c>
      <c r="K32" t="s">
        <v>1</v>
      </c>
      <c r="L32" s="5">
        <v>2.3696199999999998E-3</v>
      </c>
      <c r="M32" s="1">
        <f>L31/L32</f>
        <v>3.7830567770359811</v>
      </c>
      <c r="P32" t="s">
        <v>2</v>
      </c>
      <c r="Q32" s="5">
        <v>-7.6215539999999998E-7</v>
      </c>
      <c r="R32" s="1">
        <f t="shared" ref="R32:R40" si="4">Q31/Q32</f>
        <v>3.9975679500532308</v>
      </c>
      <c r="S32" s="1">
        <f>LN((Q30-Q31)/(Q31-Q32))/LN(2)</f>
        <v>1.995612671860362</v>
      </c>
    </row>
    <row r="33" spans="1:19" x14ac:dyDescent="0.2">
      <c r="A33" t="s">
        <v>3</v>
      </c>
      <c r="B33" s="3">
        <f t="shared" si="1"/>
        <v>0.62615590442627322</v>
      </c>
      <c r="C33" s="1">
        <f t="shared" si="2"/>
        <v>3.9994610147744676</v>
      </c>
      <c r="D33" s="1">
        <f t="shared" ref="D33:D40" si="5">LN((B31-B32)/(B32-B33))/LN(2)</f>
        <v>1.9990277720681349</v>
      </c>
      <c r="F33" t="s">
        <v>3</v>
      </c>
      <c r="G33" s="5">
        <v>5.7761029999999999E-4</v>
      </c>
      <c r="H33" s="1">
        <f t="shared" si="3"/>
        <v>3.9857824557491441</v>
      </c>
      <c r="I33" s="1">
        <f t="shared" ref="I33:I40" si="6">LN((G31-G32)/(G32-G33))/LN(2)</f>
        <v>1.974375942439859</v>
      </c>
      <c r="K33" t="s">
        <v>2</v>
      </c>
      <c r="L33" s="5">
        <v>6.0086829999999995E-4</v>
      </c>
      <c r="M33" s="1">
        <f t="shared" ref="M33:M41" si="7">L32/L33</f>
        <v>3.9436595340443157</v>
      </c>
      <c r="N33" s="1">
        <f>LN((L31-L32)/(L32-L33))/LN(2)</f>
        <v>1.8985945291591144</v>
      </c>
      <c r="P33" t="s">
        <v>3</v>
      </c>
      <c r="Q33" s="5">
        <v>-1.9056780000000001E-7</v>
      </c>
      <c r="R33" s="1">
        <f t="shared" si="4"/>
        <v>3.9993923422529933</v>
      </c>
      <c r="S33" s="1">
        <f t="shared" ref="S33:S40" si="8">LN((Q31-Q32)/(Q32-Q33))/LN(2)</f>
        <v>1.9989030252212288</v>
      </c>
    </row>
    <row r="34" spans="1:19" x14ac:dyDescent="0.2">
      <c r="A34" t="s">
        <v>4</v>
      </c>
      <c r="B34" s="3">
        <f t="shared" si="1"/>
        <v>0.15654424881939022</v>
      </c>
      <c r="C34" s="1">
        <f t="shared" si="2"/>
        <v>3.9998652722700023</v>
      </c>
      <c r="D34" s="1">
        <f t="shared" si="5"/>
        <v>1.9997569778314936</v>
      </c>
      <c r="F34" t="s">
        <v>4</v>
      </c>
      <c r="G34" s="5">
        <v>1.4453130000000001E-4</v>
      </c>
      <c r="H34" s="1">
        <f t="shared" si="3"/>
        <v>3.9964374498810979</v>
      </c>
      <c r="I34" s="1">
        <f t="shared" si="6"/>
        <v>1.9935753053765199</v>
      </c>
      <c r="K34" t="s">
        <v>3</v>
      </c>
      <c r="L34" s="5">
        <v>1.5075310000000001E-4</v>
      </c>
      <c r="M34" s="1">
        <f t="shared" si="7"/>
        <v>3.985777406899095</v>
      </c>
      <c r="N34" s="1">
        <f t="shared" ref="N34:N41" si="9">LN((L32-L33)/(L33-L34))/LN(2)</f>
        <v>1.9743653453431558</v>
      </c>
      <c r="P34" t="s">
        <v>4</v>
      </c>
      <c r="Q34" s="5">
        <v>-4.7643769999999999E-8</v>
      </c>
      <c r="R34" s="1">
        <f t="shared" si="4"/>
        <v>3.9998471993295244</v>
      </c>
      <c r="S34" s="1">
        <f t="shared" si="8"/>
        <v>1.999726120011037</v>
      </c>
    </row>
    <row r="35" spans="1:19" x14ac:dyDescent="0.2">
      <c r="A35" t="s">
        <v>5</v>
      </c>
      <c r="B35" s="3">
        <f t="shared" si="1"/>
        <v>3.9136395824090897E-2</v>
      </c>
      <c r="C35" s="1">
        <f t="shared" si="2"/>
        <v>3.9999659018939973</v>
      </c>
      <c r="D35" s="1">
        <f t="shared" si="5"/>
        <v>1.9999393076739411</v>
      </c>
      <c r="F35" t="s">
        <v>5</v>
      </c>
      <c r="G35" s="5">
        <v>3.6140889999999997E-5</v>
      </c>
      <c r="H35" s="1">
        <f t="shared" si="3"/>
        <v>3.9991073822476428</v>
      </c>
      <c r="I35" s="1">
        <f t="shared" si="6"/>
        <v>1.9983931000362036</v>
      </c>
      <c r="K35" t="s">
        <v>4</v>
      </c>
      <c r="L35" s="5">
        <v>3.7721900000000002E-5</v>
      </c>
      <c r="M35" s="1">
        <f t="shared" si="7"/>
        <v>3.996434431987784</v>
      </c>
      <c r="N35" s="1">
        <f t="shared" si="9"/>
        <v>1.9935732294098556</v>
      </c>
      <c r="P35" t="s">
        <v>5</v>
      </c>
      <c r="Q35" s="5">
        <v>-1.1911059999999999E-8</v>
      </c>
      <c r="R35" s="1">
        <f t="shared" si="4"/>
        <v>3.9999605408754553</v>
      </c>
      <c r="S35" s="1">
        <f t="shared" si="8"/>
        <v>1.9999312605502906</v>
      </c>
    </row>
    <row r="36" spans="1:19" x14ac:dyDescent="0.2">
      <c r="A36" t="s">
        <v>6</v>
      </c>
      <c r="B36" s="3">
        <f t="shared" si="1"/>
        <v>9.7841426183187252E-3</v>
      </c>
      <c r="C36" s="1">
        <f t="shared" si="2"/>
        <v>3.9999821497712351</v>
      </c>
      <c r="D36" s="1">
        <f t="shared" si="5"/>
        <v>1.9999857482315491</v>
      </c>
      <c r="F36" t="s">
        <v>6</v>
      </c>
      <c r="G36" s="5">
        <v>9.0357250000000006E-6</v>
      </c>
      <c r="H36" s="1">
        <f t="shared" si="3"/>
        <v>3.9997775496708892</v>
      </c>
      <c r="I36" s="1">
        <f t="shared" si="6"/>
        <v>1.9995974234593277</v>
      </c>
      <c r="K36" t="s">
        <v>5</v>
      </c>
      <c r="L36" s="5">
        <v>9.4325770000000005E-6</v>
      </c>
      <c r="M36" s="1">
        <f t="shared" si="7"/>
        <v>3.9991086211117066</v>
      </c>
      <c r="N36" s="1">
        <f t="shared" si="9"/>
        <v>1.9983914979906239</v>
      </c>
      <c r="P36" t="s">
        <v>6</v>
      </c>
      <c r="Q36" s="5">
        <v>-2.9777790000000001E-9</v>
      </c>
      <c r="R36" s="1">
        <f t="shared" si="4"/>
        <v>3.9999811940375691</v>
      </c>
      <c r="S36" s="1">
        <f t="shared" si="8"/>
        <v>1.999983284998901</v>
      </c>
    </row>
    <row r="37" spans="1:19" x14ac:dyDescent="0.2">
      <c r="A37" t="s">
        <v>7</v>
      </c>
      <c r="B37" s="3">
        <f t="shared" si="1"/>
        <v>2.4459876235560785E-3</v>
      </c>
      <c r="C37" s="1">
        <f t="shared" si="2"/>
        <v>4.0000785466339082</v>
      </c>
      <c r="D37" s="1">
        <f t="shared" si="5"/>
        <v>1.9999819728086887</v>
      </c>
      <c r="F37" t="s">
        <v>7</v>
      </c>
      <c r="G37" s="5">
        <v>2.2589629999999999E-6</v>
      </c>
      <c r="H37" s="1">
        <f t="shared" si="3"/>
        <v>3.9999437795129893</v>
      </c>
      <c r="I37" s="1">
        <f t="shared" si="6"/>
        <v>1.9998997792337643</v>
      </c>
      <c r="K37" t="s">
        <v>6</v>
      </c>
      <c r="L37" s="5">
        <v>2.3582760000000001E-6</v>
      </c>
      <c r="M37" s="1">
        <f t="shared" si="7"/>
        <v>3.9997765316697453</v>
      </c>
      <c r="N37" s="1">
        <f t="shared" si="9"/>
        <v>1.9995981418088882</v>
      </c>
      <c r="P37" t="s">
        <v>7</v>
      </c>
      <c r="Q37" s="5">
        <v>-7.4446940000000003E-10</v>
      </c>
      <c r="R37" s="1">
        <f t="shared" si="4"/>
        <v>3.9998675566786224</v>
      </c>
      <c r="S37" s="1">
        <f t="shared" si="8"/>
        <v>2.0000068797741029</v>
      </c>
    </row>
    <row r="38" spans="1:19" x14ac:dyDescent="0.2">
      <c r="A38" t="s">
        <v>8</v>
      </c>
      <c r="B38" s="3">
        <f t="shared" si="1"/>
        <v>6.1111011806502802E-4</v>
      </c>
      <c r="C38" s="1">
        <f t="shared" si="2"/>
        <v>4.0025317062346559</v>
      </c>
      <c r="D38" s="1">
        <f t="shared" si="5"/>
        <v>1.9997336237027785</v>
      </c>
      <c r="F38" t="s">
        <v>8</v>
      </c>
      <c r="G38" s="5">
        <v>5.6474260000000002E-7</v>
      </c>
      <c r="H38" s="1">
        <f t="shared" si="3"/>
        <v>3.9999868966853214</v>
      </c>
      <c r="I38" s="1">
        <f t="shared" si="6"/>
        <v>1.999974538754008</v>
      </c>
      <c r="K38" t="s">
        <v>7</v>
      </c>
      <c r="L38" s="5">
        <v>5.8957709999999998E-7</v>
      </c>
      <c r="M38" s="1">
        <f t="shared" si="7"/>
        <v>3.9999450453553917</v>
      </c>
      <c r="N38" s="1">
        <f t="shared" si="9"/>
        <v>1.9998991374519961</v>
      </c>
      <c r="P38" t="s">
        <v>8</v>
      </c>
      <c r="Q38" s="5">
        <v>-1.85957E-10</v>
      </c>
      <c r="R38" s="1">
        <f t="shared" si="4"/>
        <v>4.0034491844888871</v>
      </c>
      <c r="S38" s="1">
        <f t="shared" si="8"/>
        <v>1.9995220467877213</v>
      </c>
    </row>
    <row r="39" spans="1:19" x14ac:dyDescent="0.2">
      <c r="A39" t="s">
        <v>9</v>
      </c>
      <c r="B39" s="3">
        <f t="shared" si="1"/>
        <v>1.514818159797926E-4</v>
      </c>
      <c r="C39" s="1">
        <f t="shared" si="2"/>
        <v>4.0342143650202145</v>
      </c>
      <c r="D39" s="1">
        <f t="shared" si="5"/>
        <v>1.9971442122044654</v>
      </c>
      <c r="F39" t="s">
        <v>9</v>
      </c>
      <c r="G39" s="5">
        <v>1.4118579999999999E-7</v>
      </c>
      <c r="H39" s="1">
        <f t="shared" si="3"/>
        <v>3.9999957502808359</v>
      </c>
      <c r="I39" s="1">
        <f t="shared" si="6"/>
        <v>1.9999942095452334</v>
      </c>
      <c r="K39" t="s">
        <v>8</v>
      </c>
      <c r="L39" s="5">
        <v>1.47395E-7</v>
      </c>
      <c r="M39" s="1">
        <f t="shared" si="7"/>
        <v>3.999980324977102</v>
      </c>
      <c r="N39" s="1">
        <f t="shared" si="9"/>
        <v>1.999975937595265</v>
      </c>
      <c r="P39" t="s">
        <v>9</v>
      </c>
      <c r="Q39" s="5">
        <v>-4.7109539999999999E-11</v>
      </c>
      <c r="R39" s="1">
        <f t="shared" si="4"/>
        <v>3.9473321115001334</v>
      </c>
      <c r="S39" s="1">
        <f t="shared" si="8"/>
        <v>2.0080885260221617</v>
      </c>
    </row>
    <row r="40" spans="1:19" x14ac:dyDescent="0.2">
      <c r="A40" t="s">
        <v>10</v>
      </c>
      <c r="B40" s="3">
        <f t="shared" si="1"/>
        <v>4.5718118180104739E-5</v>
      </c>
      <c r="C40" s="1">
        <f t="shared" si="2"/>
        <v>3.3133869461344823</v>
      </c>
      <c r="D40" s="1">
        <f t="shared" si="5"/>
        <v>2.1196231125875764</v>
      </c>
      <c r="F40" t="s">
        <v>10</v>
      </c>
      <c r="G40" s="5">
        <v>3.5296449999999998E-8</v>
      </c>
      <c r="H40" s="1">
        <f t="shared" si="3"/>
        <v>4</v>
      </c>
      <c r="I40" s="1">
        <f t="shared" si="6"/>
        <v>1.9999979563156318</v>
      </c>
      <c r="K40" t="s">
        <v>9</v>
      </c>
      <c r="L40" s="5">
        <v>3.6848150000000002E-8</v>
      </c>
      <c r="M40" s="1">
        <f t="shared" si="7"/>
        <v>4.0000651321708141</v>
      </c>
      <c r="N40" s="1">
        <f t="shared" si="9"/>
        <v>1.9999827079434178</v>
      </c>
      <c r="P40" t="s">
        <v>10</v>
      </c>
      <c r="Q40" s="5">
        <v>-9.3826610000000005E-12</v>
      </c>
      <c r="R40" s="1">
        <f t="shared" si="4"/>
        <v>5.0209146424452502</v>
      </c>
      <c r="S40" s="1">
        <f t="shared" si="8"/>
        <v>1.8798361239491956</v>
      </c>
    </row>
    <row r="41" spans="1:19" x14ac:dyDescent="0.2">
      <c r="K41" t="s">
        <v>10</v>
      </c>
      <c r="L41" s="5">
        <v>9.214434E-9</v>
      </c>
      <c r="M41" s="1">
        <f t="shared" si="7"/>
        <v>3.9989596756566925</v>
      </c>
      <c r="N41" s="1">
        <f t="shared" si="9"/>
        <v>2.0001564321396299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6AD81-6144-0F47-BAAF-7BF3223AE461}">
  <dimension ref="A1:X42"/>
  <sheetViews>
    <sheetView tabSelected="1" topLeftCell="A9" workbookViewId="0">
      <selection activeCell="M44" sqref="F30:M44"/>
    </sheetView>
  </sheetViews>
  <sheetFormatPr baseColWidth="10" defaultRowHeight="16" x14ac:dyDescent="0.2"/>
  <cols>
    <col min="2" max="2" width="13" bestFit="1" customWidth="1"/>
    <col min="3" max="3" width="12.6640625" bestFit="1" customWidth="1"/>
    <col min="4" max="4" width="13" bestFit="1" customWidth="1"/>
    <col min="5" max="5" width="12.33203125" bestFit="1" customWidth="1"/>
    <col min="14" max="14" width="13" bestFit="1" customWidth="1"/>
  </cols>
  <sheetData>
    <row r="1" spans="1:24" x14ac:dyDescent="0.2">
      <c r="L1" t="s">
        <v>40</v>
      </c>
      <c r="M1">
        <v>100</v>
      </c>
      <c r="N1" t="s">
        <v>41</v>
      </c>
    </row>
    <row r="2" spans="1:24" x14ac:dyDescent="0.2">
      <c r="B2" t="s">
        <v>35</v>
      </c>
      <c r="C2" t="s">
        <v>36</v>
      </c>
      <c r="L2" t="s">
        <v>39</v>
      </c>
      <c r="M2">
        <f>(PI()/M1)^2</f>
        <v>9.8696044010893589E-4</v>
      </c>
      <c r="O2" t="s">
        <v>42</v>
      </c>
      <c r="P2">
        <f>-(2/15)*(1/C3)*M2/((11/21)*(1/C3)*M2+C3)</f>
        <v>-1.2512597188551048E-2</v>
      </c>
    </row>
    <row r="3" spans="1:24" x14ac:dyDescent="0.2">
      <c r="A3" t="s">
        <v>18</v>
      </c>
      <c r="B3" s="6">
        <v>3.6190269999999997E-2</v>
      </c>
      <c r="C3">
        <v>0.1</v>
      </c>
      <c r="D3" t="s">
        <v>21</v>
      </c>
      <c r="L3" t="s">
        <v>37</v>
      </c>
      <c r="M3" s="10">
        <f>C5/((1/3)*(1/C3)*M2+C4)</f>
        <v>0.97182975234179958</v>
      </c>
    </row>
    <row r="4" spans="1:24" x14ac:dyDescent="0.2">
      <c r="A4" t="s">
        <v>19</v>
      </c>
      <c r="B4" s="6">
        <v>0.15320900000000001</v>
      </c>
      <c r="C4">
        <v>7.0000000000000001E-3</v>
      </c>
      <c r="D4" s="9" t="s">
        <v>22</v>
      </c>
      <c r="L4" t="s">
        <v>38</v>
      </c>
      <c r="M4" s="10">
        <f>C5/((1/3)*(1/C3)*M2+(2/3)*(1/C3)*M2*P2+C4)</f>
        <v>0.97966811065395543</v>
      </c>
    </row>
    <row r="5" spans="1:24" x14ac:dyDescent="0.2">
      <c r="A5" t="s">
        <v>20</v>
      </c>
      <c r="B5" s="6">
        <v>0.15667690000000001</v>
      </c>
      <c r="C5">
        <v>0.01</v>
      </c>
      <c r="D5" t="s">
        <v>23</v>
      </c>
      <c r="M5" s="1">
        <f>(M3-M4)*100000</f>
        <v>-783.83583121558468</v>
      </c>
    </row>
    <row r="7" spans="1:24" x14ac:dyDescent="0.2">
      <c r="A7" t="s">
        <v>24</v>
      </c>
      <c r="B7" s="6">
        <f>1/(3*B3)</f>
        <v>9.2105787918502227</v>
      </c>
      <c r="C7" s="6">
        <f>1/(3*C3)</f>
        <v>3.333333333333333</v>
      </c>
      <c r="N7" s="11"/>
    </row>
    <row r="8" spans="1:24" x14ac:dyDescent="0.2">
      <c r="A8" t="s">
        <v>18</v>
      </c>
      <c r="B8" s="6">
        <f>B3</f>
        <v>3.6190269999999997E-2</v>
      </c>
      <c r="C8" s="6">
        <f>C3</f>
        <v>0.1</v>
      </c>
      <c r="D8" s="6"/>
      <c r="E8" s="6"/>
      <c r="N8" s="11"/>
    </row>
    <row r="9" spans="1:24" x14ac:dyDescent="0.2">
      <c r="A9" t="s">
        <v>25</v>
      </c>
      <c r="B9" s="6">
        <f>B11/2</f>
        <v>7.8338450000000004E-2</v>
      </c>
      <c r="C9" s="6">
        <f>C11/2.5</f>
        <v>4.0000000000000001E-3</v>
      </c>
    </row>
    <row r="10" spans="1:24" x14ac:dyDescent="0.2">
      <c r="A10" t="s">
        <v>26</v>
      </c>
      <c r="B10" s="6">
        <f>B4</f>
        <v>0.15320900000000001</v>
      </c>
      <c r="C10" s="6">
        <f>C4</f>
        <v>7.0000000000000001E-3</v>
      </c>
    </row>
    <row r="11" spans="1:24" x14ac:dyDescent="0.2">
      <c r="A11" t="s">
        <v>20</v>
      </c>
      <c r="B11" s="6">
        <f>B5</f>
        <v>0.15667690000000001</v>
      </c>
      <c r="C11" s="6">
        <f>C5</f>
        <v>0.01</v>
      </c>
    </row>
    <row r="12" spans="1:24" x14ac:dyDescent="0.2">
      <c r="A12" t="s">
        <v>28</v>
      </c>
      <c r="B12">
        <v>1</v>
      </c>
      <c r="C12" s="6">
        <v>1</v>
      </c>
    </row>
    <row r="13" spans="1:24" x14ac:dyDescent="0.2">
      <c r="A13" t="s">
        <v>27</v>
      </c>
      <c r="B13" s="6">
        <f>B8-B10</f>
        <v>-0.11701873000000002</v>
      </c>
      <c r="C13" s="6">
        <f>C8-C10</f>
        <v>9.2999999999999999E-2</v>
      </c>
    </row>
    <row r="15" spans="1:24" x14ac:dyDescent="0.2">
      <c r="A15" t="s">
        <v>14</v>
      </c>
      <c r="F15" t="s">
        <v>30</v>
      </c>
      <c r="K15" t="s">
        <v>32</v>
      </c>
      <c r="P15" t="s">
        <v>33</v>
      </c>
      <c r="U15" t="s">
        <v>34</v>
      </c>
    </row>
    <row r="16" spans="1:24" x14ac:dyDescent="0.2">
      <c r="B16" t="s">
        <v>43</v>
      </c>
      <c r="C16" t="s">
        <v>15</v>
      </c>
      <c r="D16" t="s">
        <v>16</v>
      </c>
      <c r="G16" t="s">
        <v>43</v>
      </c>
      <c r="H16" t="s">
        <v>15</v>
      </c>
      <c r="I16" t="s">
        <v>16</v>
      </c>
      <c r="L16" t="s">
        <v>43</v>
      </c>
      <c r="M16" t="s">
        <v>15</v>
      </c>
      <c r="N16" t="s">
        <v>16</v>
      </c>
      <c r="Q16" t="s">
        <v>43</v>
      </c>
      <c r="R16" t="s">
        <v>15</v>
      </c>
      <c r="S16" t="s">
        <v>16</v>
      </c>
      <c r="V16" t="s">
        <v>11</v>
      </c>
      <c r="W16" t="s">
        <v>15</v>
      </c>
      <c r="X16" t="s">
        <v>16</v>
      </c>
    </row>
    <row r="17" spans="1:24" x14ac:dyDescent="0.2">
      <c r="A17" t="s">
        <v>44</v>
      </c>
      <c r="B17" s="3">
        <v>-246.86905300000001</v>
      </c>
      <c r="F17" t="s">
        <v>0</v>
      </c>
      <c r="G17" s="5">
        <v>3.43481299999999E-2</v>
      </c>
      <c r="K17" t="s">
        <v>0</v>
      </c>
      <c r="L17" s="5">
        <v>5.8817119999999903E-3</v>
      </c>
      <c r="P17" t="s">
        <v>0</v>
      </c>
      <c r="Q17" s="5">
        <v>5.228028E-4</v>
      </c>
      <c r="U17" t="s">
        <v>0</v>
      </c>
      <c r="V17" s="5">
        <v>1.0958100000000001E-4</v>
      </c>
    </row>
    <row r="18" spans="1:24" x14ac:dyDescent="0.2">
      <c r="A18" t="s">
        <v>45</v>
      </c>
      <c r="B18" s="3">
        <v>-61.7440649999999</v>
      </c>
      <c r="C18" s="8">
        <f>B17/B18</f>
        <v>3.9982636873681772</v>
      </c>
      <c r="F18" t="s">
        <v>1</v>
      </c>
      <c r="G18" s="5">
        <v>9.0792600000000005E-3</v>
      </c>
      <c r="H18" s="1">
        <f>G17/G18</f>
        <v>3.7831420181820872</v>
      </c>
      <c r="K18" t="s">
        <v>1</v>
      </c>
      <c r="L18" s="5">
        <v>1.543586E-3</v>
      </c>
      <c r="M18" s="1">
        <f>L17/L18</f>
        <v>3.8104206697909868</v>
      </c>
      <c r="P18" t="s">
        <v>1</v>
      </c>
      <c r="Q18" s="5">
        <v>1.3775349999999901E-4</v>
      </c>
      <c r="R18" s="1">
        <f>Q17/Q18</f>
        <v>3.7952052034975789</v>
      </c>
      <c r="U18" t="s">
        <v>1</v>
      </c>
      <c r="V18" s="5">
        <v>2.87842599999999E-5</v>
      </c>
      <c r="W18" s="1">
        <f>V17/V18</f>
        <v>3.8069764517135543</v>
      </c>
    </row>
    <row r="19" spans="1:24" x14ac:dyDescent="0.2">
      <c r="A19" t="s">
        <v>46</v>
      </c>
      <c r="B19" s="3">
        <v>-15.4376789999999</v>
      </c>
      <c r="C19" s="8">
        <f t="shared" ref="C19:C27" si="0">B18/B19</f>
        <v>3.9995691709874457</v>
      </c>
      <c r="D19" s="1">
        <f>LN((B17-B18)/(B18-B19))/LN(2)</f>
        <v>1.9992165711478098</v>
      </c>
      <c r="F19" t="s">
        <v>2</v>
      </c>
      <c r="G19" s="5">
        <v>2.3022289999999898E-3</v>
      </c>
      <c r="H19" s="1">
        <f t="shared" ref="H19:H27" si="1">G18/G19</f>
        <v>3.943682405182126</v>
      </c>
      <c r="I19" s="1">
        <f>LN((G17-G18)/(G18-G19))/LN(2)</f>
        <v>1.8986358739025753</v>
      </c>
      <c r="K19" t="s">
        <v>2</v>
      </c>
      <c r="L19" s="5">
        <v>3.9071430000000001E-4</v>
      </c>
      <c r="M19" s="1">
        <f t="shared" ref="M19:M27" si="2">L18/L19</f>
        <v>3.9506770036315539</v>
      </c>
      <c r="N19" s="1">
        <f>LN((L17-L18)/(L18-L19))/LN(2)</f>
        <v>1.9118399881465822</v>
      </c>
      <c r="P19" t="s">
        <v>2</v>
      </c>
      <c r="Q19" s="5">
        <v>3.490279E-5</v>
      </c>
      <c r="R19" s="1">
        <f t="shared" ref="R19:R27" si="3">Q18/Q19</f>
        <v>3.9467761746266992</v>
      </c>
      <c r="S19" s="1">
        <f>LN((Q17-Q18)/(Q18-Q19))/LN(2)</f>
        <v>1.904491420767487</v>
      </c>
      <c r="U19" t="s">
        <v>2</v>
      </c>
      <c r="V19" s="5">
        <v>7.287528E-6</v>
      </c>
      <c r="W19" s="1">
        <f t="shared" ref="W19:W27" si="4">V18/V19</f>
        <v>3.9497975170729909</v>
      </c>
      <c r="X19" s="1">
        <f>LN((V17-V18)/(V18-V19))/LN(2)</f>
        <v>1.9101797305565269</v>
      </c>
    </row>
    <row r="20" spans="1:24" x14ac:dyDescent="0.2">
      <c r="A20" t="s">
        <v>47</v>
      </c>
      <c r="B20" s="3">
        <v>-3.85952299999999</v>
      </c>
      <c r="C20" s="8">
        <f t="shared" si="0"/>
        <v>3.999892991957799</v>
      </c>
      <c r="D20" s="1">
        <f t="shared" ref="D20:D27" si="5">LN((B18-B19)/(B19-B20))/LN(2)</f>
        <v>1.9998056655609222</v>
      </c>
      <c r="F20" t="s">
        <v>3</v>
      </c>
      <c r="G20" s="5">
        <v>5.7761029999999901E-4</v>
      </c>
      <c r="H20" s="1">
        <f t="shared" si="1"/>
        <v>3.9857824557491335</v>
      </c>
      <c r="I20" s="1">
        <f t="shared" ref="I20:I27" si="6">LN((G18-G19)/(G19-G20))/LN(2)</f>
        <v>1.9743759424398686</v>
      </c>
      <c r="K20" t="s">
        <v>3</v>
      </c>
      <c r="L20" s="5">
        <v>9.7983739999999903E-5</v>
      </c>
      <c r="M20" s="1">
        <f t="shared" si="2"/>
        <v>3.9875422187395624</v>
      </c>
      <c r="N20" s="1">
        <f t="shared" ref="N20:N27" si="7">LN((L18-L19)/(L19-L20))/LN(2)</f>
        <v>1.9775866974522742</v>
      </c>
      <c r="P20" t="s">
        <v>3</v>
      </c>
      <c r="Q20" s="5">
        <v>8.7551140000000002E-6</v>
      </c>
      <c r="R20" s="1">
        <f t="shared" si="3"/>
        <v>3.9865603120644688</v>
      </c>
      <c r="S20" s="1">
        <f t="shared" ref="S20:S27" si="8">LN((Q18-Q19)/(Q19-Q20))/LN(2)</f>
        <v>1.9757971222753814</v>
      </c>
      <c r="U20" t="s">
        <v>3</v>
      </c>
      <c r="V20" s="5">
        <v>1.827673E-6</v>
      </c>
      <c r="W20" s="1">
        <f t="shared" si="4"/>
        <v>3.9873259603878815</v>
      </c>
      <c r="X20" s="1">
        <f t="shared" ref="X20:X27" si="9">LN((V18-V19)/(V19-V20))/LN(2)</f>
        <v>1.977182811081635</v>
      </c>
    </row>
    <row r="21" spans="1:24" x14ac:dyDescent="0.2">
      <c r="A21" t="s">
        <v>48</v>
      </c>
      <c r="B21" s="3">
        <v>-0.96488700000000005</v>
      </c>
      <c r="C21" s="8">
        <f t="shared" si="0"/>
        <v>3.9999740902302445</v>
      </c>
      <c r="D21" s="1">
        <f t="shared" si="5"/>
        <v>1.9999516541065014</v>
      </c>
      <c r="F21" t="s">
        <v>4</v>
      </c>
      <c r="G21" s="5">
        <v>1.4453130000000001E-4</v>
      </c>
      <c r="H21" s="1">
        <f t="shared" si="1"/>
        <v>3.9964374498810913</v>
      </c>
      <c r="I21" s="1">
        <f t="shared" si="6"/>
        <v>1.9935753053765157</v>
      </c>
      <c r="K21" t="s">
        <v>4</v>
      </c>
      <c r="L21" s="5">
        <v>2.4515059999999901E-5</v>
      </c>
      <c r="M21" s="1">
        <f t="shared" si="2"/>
        <v>3.9968794691916032</v>
      </c>
      <c r="N21" s="1">
        <f t="shared" si="7"/>
        <v>1.9943721063975397</v>
      </c>
      <c r="P21" t="s">
        <v>4</v>
      </c>
      <c r="Q21" s="5">
        <v>2.1906229999999901E-6</v>
      </c>
      <c r="R21" s="1">
        <f t="shared" si="3"/>
        <v>3.9966320083373725</v>
      </c>
      <c r="S21" s="1">
        <f t="shared" si="8"/>
        <v>1.9939276694046786</v>
      </c>
      <c r="U21" t="s">
        <v>4</v>
      </c>
      <c r="V21" s="5">
        <v>4.5727470000000002E-7</v>
      </c>
      <c r="W21" s="1">
        <f t="shared" si="4"/>
        <v>3.9968819617617153</v>
      </c>
      <c r="X21" s="1">
        <f t="shared" si="9"/>
        <v>1.9942673704560898</v>
      </c>
    </row>
    <row r="22" spans="1:24" x14ac:dyDescent="0.2">
      <c r="A22" t="s">
        <v>49</v>
      </c>
      <c r="B22" s="3">
        <v>-0.24122199999999999</v>
      </c>
      <c r="C22" s="8">
        <f t="shared" si="0"/>
        <v>3.9999958544411376</v>
      </c>
      <c r="D22" s="1">
        <f t="shared" si="5"/>
        <v>1.9999880383794522</v>
      </c>
      <c r="F22" t="s">
        <v>5</v>
      </c>
      <c r="G22" s="5">
        <v>3.6140889999999903E-5</v>
      </c>
      <c r="H22" s="1">
        <f t="shared" si="1"/>
        <v>3.9991073822476535</v>
      </c>
      <c r="I22" s="1">
        <f t="shared" si="6"/>
        <v>1.998393100036199</v>
      </c>
      <c r="K22" t="s">
        <v>5</v>
      </c>
      <c r="L22" s="5">
        <v>6.129955E-6</v>
      </c>
      <c r="M22" s="1">
        <f t="shared" si="2"/>
        <v>3.9992234853273638</v>
      </c>
      <c r="N22" s="1">
        <f t="shared" si="7"/>
        <v>1.9985919381800368</v>
      </c>
      <c r="P22" t="s">
        <v>5</v>
      </c>
      <c r="Q22" s="5">
        <v>5.477712E-7</v>
      </c>
      <c r="R22" s="1">
        <f t="shared" si="3"/>
        <v>3.9991569472801602</v>
      </c>
      <c r="S22" s="1">
        <f t="shared" si="8"/>
        <v>1.9984808091214143</v>
      </c>
      <c r="U22" t="s">
        <v>5</v>
      </c>
      <c r="V22" s="5">
        <v>1.14336899999999E-7</v>
      </c>
      <c r="W22" s="1">
        <f t="shared" si="4"/>
        <v>3.9993624105604053</v>
      </c>
      <c r="X22" s="1">
        <f t="shared" si="9"/>
        <v>1.998576428980847</v>
      </c>
    </row>
    <row r="23" spans="1:24" x14ac:dyDescent="0.2">
      <c r="A23" t="s">
        <v>50</v>
      </c>
      <c r="B23" s="3">
        <v>-6.0304999999999997E-2</v>
      </c>
      <c r="C23" s="8">
        <f t="shared" si="0"/>
        <v>4.0000331647458749</v>
      </c>
      <c r="D23" s="1">
        <f t="shared" si="5"/>
        <v>1.9999940192269192</v>
      </c>
      <c r="F23" t="s">
        <v>6</v>
      </c>
      <c r="G23" s="5">
        <v>9.0357250000000006E-6</v>
      </c>
      <c r="H23" s="1">
        <f t="shared" si="1"/>
        <v>3.9997775496708785</v>
      </c>
      <c r="I23" s="1">
        <f t="shared" si="6"/>
        <v>1.9995974234593339</v>
      </c>
      <c r="K23" t="s">
        <v>6</v>
      </c>
      <c r="L23" s="5">
        <v>1.53255399999999E-6</v>
      </c>
      <c r="M23" s="1">
        <f t="shared" si="2"/>
        <v>3.999829696049888</v>
      </c>
      <c r="N23" s="1">
        <f t="shared" si="7"/>
        <v>1.9996470027800064</v>
      </c>
      <c r="P23" t="s">
        <v>6</v>
      </c>
      <c r="Q23" s="5">
        <v>1.3694999999999901E-7</v>
      </c>
      <c r="R23" s="1">
        <f t="shared" si="3"/>
        <v>3.9997897042716608</v>
      </c>
      <c r="S23" s="1">
        <f t="shared" si="8"/>
        <v>1.9996198046323819</v>
      </c>
      <c r="U23" t="s">
        <v>6</v>
      </c>
      <c r="V23" s="5">
        <v>2.857902E-8</v>
      </c>
      <c r="W23" s="1">
        <f t="shared" si="4"/>
        <v>4.0007285064358049</v>
      </c>
      <c r="X23" s="1">
        <f t="shared" si="9"/>
        <v>1.9996057859262097</v>
      </c>
    </row>
    <row r="24" spans="1:24" x14ac:dyDescent="0.2">
      <c r="A24" t="s">
        <v>51</v>
      </c>
      <c r="B24" s="3">
        <v>-1.5077E-2</v>
      </c>
      <c r="C24" s="8">
        <f t="shared" si="0"/>
        <v>3.9998010214233597</v>
      </c>
      <c r="D24" s="1">
        <f t="shared" si="5"/>
        <v>2.000039872288871</v>
      </c>
      <c r="F24" t="s">
        <v>7</v>
      </c>
      <c r="G24" s="5">
        <v>2.2589629999999902E-6</v>
      </c>
      <c r="H24" s="1">
        <f t="shared" si="1"/>
        <v>3.9999437795130066</v>
      </c>
      <c r="I24" s="1">
        <f t="shared" si="6"/>
        <v>1.9998997792337574</v>
      </c>
      <c r="K24" t="s">
        <v>7</v>
      </c>
      <c r="L24" s="5">
        <v>3.83139E-7</v>
      </c>
      <c r="M24" s="1">
        <f t="shared" si="2"/>
        <v>3.9999947799623374</v>
      </c>
      <c r="N24" s="1">
        <f t="shared" si="7"/>
        <v>1.9999187263650307</v>
      </c>
      <c r="P24" t="s">
        <v>7</v>
      </c>
      <c r="Q24" s="5">
        <v>3.4237930000000003E-8</v>
      </c>
      <c r="R24" s="1">
        <f t="shared" si="3"/>
        <v>3.9999497633180221</v>
      </c>
      <c r="S24" s="1">
        <f t="shared" si="8"/>
        <v>1.9999049053599647</v>
      </c>
      <c r="U24" t="s">
        <v>7</v>
      </c>
      <c r="V24" s="5">
        <v>7.1421270000000003E-9</v>
      </c>
      <c r="W24" s="1">
        <f t="shared" si="4"/>
        <v>4.0014718304505088</v>
      </c>
      <c r="X24" s="1">
        <f t="shared" si="9"/>
        <v>2.0001734207318136</v>
      </c>
    </row>
    <row r="25" spans="1:24" x14ac:dyDescent="0.2">
      <c r="A25" t="s">
        <v>52</v>
      </c>
      <c r="B25" s="3">
        <v>-3.7690000000000002E-3</v>
      </c>
      <c r="C25" s="8">
        <f t="shared" si="0"/>
        <v>4.0002653223666753</v>
      </c>
      <c r="D25" s="1">
        <f t="shared" si="5"/>
        <v>1.9998724125543375</v>
      </c>
      <c r="F25" t="s">
        <v>8</v>
      </c>
      <c r="G25" s="5">
        <v>5.6474260000000002E-7</v>
      </c>
      <c r="H25" s="1">
        <f t="shared" si="1"/>
        <v>3.999986896685304</v>
      </c>
      <c r="I25" s="1">
        <f t="shared" si="6"/>
        <v>1.9999745387540184</v>
      </c>
      <c r="K25" t="s">
        <v>8</v>
      </c>
      <c r="L25" s="5">
        <v>9.5779150000000002E-8</v>
      </c>
      <c r="M25" s="1">
        <f t="shared" si="2"/>
        <v>4.000233871359268</v>
      </c>
      <c r="N25" s="1">
        <f t="shared" si="7"/>
        <v>1.9999693745206193</v>
      </c>
      <c r="P25" t="s">
        <v>8</v>
      </c>
      <c r="Q25" s="5">
        <v>8.55955799999999E-9</v>
      </c>
      <c r="R25" s="1">
        <f t="shared" si="3"/>
        <v>3.9999647178043589</v>
      </c>
      <c r="S25" s="1">
        <f t="shared" si="8"/>
        <v>1.9999800828914431</v>
      </c>
      <c r="U25" t="s">
        <v>8</v>
      </c>
      <c r="V25" s="5">
        <v>1.781584E-9</v>
      </c>
      <c r="W25" s="1">
        <f t="shared" si="4"/>
        <v>4.0088634608303622</v>
      </c>
      <c r="X25" s="1">
        <f t="shared" si="9"/>
        <v>1.9996447689724888</v>
      </c>
    </row>
    <row r="26" spans="1:24" x14ac:dyDescent="0.2">
      <c r="A26" t="s">
        <v>53</v>
      </c>
      <c r="B26" s="3">
        <v>-9.3599999999999998E-4</v>
      </c>
      <c r="C26" s="8">
        <f t="shared" si="0"/>
        <v>4.0267094017094021</v>
      </c>
      <c r="D26" s="1">
        <f t="shared" si="5"/>
        <v>1.9969412814530767</v>
      </c>
      <c r="F26" t="s">
        <v>9</v>
      </c>
      <c r="G26" s="5">
        <v>1.4118579999999899E-7</v>
      </c>
      <c r="H26" s="1">
        <f t="shared" si="1"/>
        <v>3.9999957502808643</v>
      </c>
      <c r="I26" s="1">
        <f t="shared" si="6"/>
        <v>1.9999942095452217</v>
      </c>
      <c r="K26" t="s">
        <v>9</v>
      </c>
      <c r="L26" s="5">
        <v>2.3938350000000001E-8</v>
      </c>
      <c r="M26" s="1">
        <f t="shared" si="2"/>
        <v>4.001075679819202</v>
      </c>
      <c r="N26" s="1">
        <f t="shared" si="7"/>
        <v>1.999983181365748</v>
      </c>
      <c r="P26" t="s">
        <v>9</v>
      </c>
      <c r="Q26" s="5">
        <v>2.139944E-9</v>
      </c>
      <c r="R26" s="1">
        <f t="shared" si="3"/>
        <v>3.9998981281753121</v>
      </c>
      <c r="S26" s="1">
        <f t="shared" si="8"/>
        <v>1.9999952806126049</v>
      </c>
      <c r="U26" t="s">
        <v>9</v>
      </c>
      <c r="V26" s="5">
        <v>4.41299399999999E-10</v>
      </c>
      <c r="W26" s="1">
        <f t="shared" si="4"/>
        <v>4.0371321601615682</v>
      </c>
      <c r="X26" s="1">
        <f t="shared" si="9"/>
        <v>1.9998397675520871</v>
      </c>
    </row>
    <row r="27" spans="1:24" x14ac:dyDescent="0.2">
      <c r="A27" t="s">
        <v>54</v>
      </c>
      <c r="B27" s="3">
        <v>-2.8400000000000002E-4</v>
      </c>
      <c r="C27" s="8">
        <f t="shared" si="0"/>
        <v>3.2957746478873235</v>
      </c>
      <c r="D27" s="1">
        <f t="shared" si="5"/>
        <v>2.1193867321470212</v>
      </c>
      <c r="F27" t="s">
        <v>10</v>
      </c>
      <c r="G27" s="5">
        <v>3.5296449999999899E-8</v>
      </c>
      <c r="H27" s="1">
        <f t="shared" si="1"/>
        <v>3.9999999999999827</v>
      </c>
      <c r="I27" s="1">
        <f t="shared" si="6"/>
        <v>1.9999979563156471</v>
      </c>
      <c r="K27" t="s">
        <v>10</v>
      </c>
      <c r="L27" s="5">
        <v>5.9782140000000002E-9</v>
      </c>
      <c r="M27" s="1">
        <f t="shared" si="2"/>
        <v>4.0042644843426478</v>
      </c>
      <c r="N27" s="1">
        <f t="shared" si="7"/>
        <v>2.0000051409587383</v>
      </c>
      <c r="P27" t="s">
        <v>10</v>
      </c>
      <c r="Q27" s="5">
        <v>5.3510090000000002E-10</v>
      </c>
      <c r="R27" s="1">
        <f t="shared" si="3"/>
        <v>3.9991410965670213</v>
      </c>
      <c r="S27" s="1">
        <f t="shared" si="8"/>
        <v>2.0000542963612622</v>
      </c>
      <c r="U27" t="s">
        <v>10</v>
      </c>
      <c r="V27" s="5">
        <v>1.061036E-10</v>
      </c>
      <c r="W27" s="1">
        <f t="shared" si="4"/>
        <v>4.1591369190112211</v>
      </c>
      <c r="X27" s="1">
        <f t="shared" si="9"/>
        <v>1.9994634020402822</v>
      </c>
    </row>
    <row r="29" spans="1:24" x14ac:dyDescent="0.2">
      <c r="A29" t="s">
        <v>29</v>
      </c>
    </row>
    <row r="30" spans="1:24" x14ac:dyDescent="0.2">
      <c r="B30" t="s">
        <v>43</v>
      </c>
      <c r="C30" t="s">
        <v>15</v>
      </c>
      <c r="D30" t="s">
        <v>16</v>
      </c>
    </row>
    <row r="31" spans="1:24" x14ac:dyDescent="0.2">
      <c r="A31" t="s">
        <v>0</v>
      </c>
      <c r="B31" s="5">
        <v>-9.7571140000000001E-5</v>
      </c>
    </row>
    <row r="32" spans="1:24" x14ac:dyDescent="0.2">
      <c r="A32" t="s">
        <v>1</v>
      </c>
      <c r="B32" s="5">
        <v>-2.4445649999999999E-5</v>
      </c>
      <c r="C32" s="1">
        <f>B31/B32</f>
        <v>3.991349790248981</v>
      </c>
      <c r="I32" s="5"/>
      <c r="J32" s="5"/>
      <c r="K32" s="5"/>
      <c r="L32" s="5"/>
    </row>
    <row r="33" spans="1:12" x14ac:dyDescent="0.2">
      <c r="A33" t="s">
        <v>2</v>
      </c>
      <c r="B33" s="5">
        <v>-6.114721E-6</v>
      </c>
      <c r="C33" s="1">
        <f t="shared" ref="C33:C41" si="10">B32/B33</f>
        <v>3.9978357148265635</v>
      </c>
      <c r="D33" s="1">
        <f>LN((B31-B32)/(B32-B33))/LN(2)</f>
        <v>1.9960944842292634</v>
      </c>
      <c r="I33" s="5"/>
      <c r="J33" s="5"/>
      <c r="K33" s="5"/>
      <c r="L33" s="5"/>
    </row>
    <row r="34" spans="1:12" x14ac:dyDescent="0.2">
      <c r="A34" t="s">
        <v>3</v>
      </c>
      <c r="B34" s="5">
        <v>-1.5288869999999999E-6</v>
      </c>
      <c r="C34" s="1">
        <f t="shared" si="10"/>
        <v>3.9994590836340422</v>
      </c>
      <c r="D34" s="1">
        <f t="shared" ref="D34:D41" si="11">LN((B32-B33)/(B33-B34))/LN(2)</f>
        <v>1.9990238649333438</v>
      </c>
      <c r="I34" s="5"/>
      <c r="J34" s="5"/>
      <c r="K34" s="5"/>
      <c r="L34" s="5"/>
    </row>
    <row r="35" spans="1:12" x14ac:dyDescent="0.2">
      <c r="A35" t="s">
        <v>4</v>
      </c>
      <c r="B35" s="5">
        <v>-3.822347E-7</v>
      </c>
      <c r="C35" s="1">
        <f t="shared" si="10"/>
        <v>3.9998644811682453</v>
      </c>
      <c r="D35" s="1">
        <f t="shared" si="11"/>
        <v>1.9997561440994567</v>
      </c>
      <c r="I35" s="5"/>
      <c r="J35" s="5"/>
      <c r="K35" s="5"/>
      <c r="L35" s="5"/>
    </row>
    <row r="36" spans="1:12" x14ac:dyDescent="0.2">
      <c r="A36" t="s">
        <v>5</v>
      </c>
      <c r="B36" s="5">
        <v>-9.5559490000000006E-8</v>
      </c>
      <c r="C36" s="1">
        <f t="shared" si="10"/>
        <v>3.9999658851255901</v>
      </c>
      <c r="D36" s="1">
        <f t="shared" si="11"/>
        <v>1.9999389292332925</v>
      </c>
      <c r="I36" s="5"/>
      <c r="J36" s="5"/>
      <c r="K36" s="5"/>
      <c r="L36" s="5"/>
    </row>
    <row r="37" spans="1:12" x14ac:dyDescent="0.2">
      <c r="A37" t="s">
        <v>6</v>
      </c>
      <c r="B37" s="5">
        <v>-2.3889909999999999E-8</v>
      </c>
      <c r="C37" s="1">
        <f t="shared" si="10"/>
        <v>3.9999937211986154</v>
      </c>
      <c r="D37" s="1">
        <f t="shared" si="11"/>
        <v>1.999984348987693</v>
      </c>
      <c r="I37" s="5"/>
      <c r="J37" s="5"/>
      <c r="K37" s="5"/>
      <c r="L37" s="5"/>
    </row>
    <row r="38" spans="1:12" x14ac:dyDescent="0.2">
      <c r="A38" t="s">
        <v>7</v>
      </c>
      <c r="B38" s="5">
        <v>-5.9724959999999998E-9</v>
      </c>
      <c r="C38" s="1">
        <f t="shared" si="10"/>
        <v>3.999987609870312</v>
      </c>
      <c r="D38" s="1">
        <f t="shared" si="11"/>
        <v>1.999998470135238</v>
      </c>
      <c r="I38" s="5"/>
      <c r="J38" s="5"/>
      <c r="K38" s="5"/>
      <c r="L38" s="5"/>
    </row>
    <row r="39" spans="1:12" x14ac:dyDescent="0.2">
      <c r="A39" t="s">
        <v>8</v>
      </c>
      <c r="B39" s="5">
        <v>-1.4931270000000001E-9</v>
      </c>
      <c r="C39" s="1">
        <f t="shared" si="10"/>
        <v>3.9999919631752689</v>
      </c>
      <c r="D39" s="1">
        <f t="shared" si="11"/>
        <v>1.9999950078210071</v>
      </c>
      <c r="I39" s="5"/>
      <c r="J39" s="5"/>
      <c r="K39" s="5"/>
      <c r="L39" s="5"/>
    </row>
    <row r="40" spans="1:12" x14ac:dyDescent="0.2">
      <c r="A40" t="s">
        <v>9</v>
      </c>
      <c r="B40" s="5">
        <v>-3.7340340000000002E-10</v>
      </c>
      <c r="C40" s="1">
        <f t="shared" si="10"/>
        <v>3.9986968517158656</v>
      </c>
      <c r="D40" s="1">
        <f t="shared" si="11"/>
        <v>2.0001528651338933</v>
      </c>
      <c r="I40" s="5"/>
      <c r="J40" s="5"/>
      <c r="K40" s="5"/>
      <c r="L40" s="5"/>
    </row>
    <row r="41" spans="1:12" x14ac:dyDescent="0.2">
      <c r="A41" t="s">
        <v>10</v>
      </c>
      <c r="B41" s="5">
        <v>-9.3488860000000006E-11</v>
      </c>
      <c r="C41" s="1">
        <f t="shared" si="10"/>
        <v>3.9940951253443457</v>
      </c>
      <c r="D41" s="1">
        <f t="shared" si="11"/>
        <v>2.0000843178820058</v>
      </c>
      <c r="I41" s="5"/>
      <c r="J41" s="5"/>
      <c r="K41" s="5"/>
      <c r="L41" s="5"/>
    </row>
    <row r="42" spans="1:12" x14ac:dyDescent="0.2">
      <c r="I42" s="5"/>
      <c r="J42" s="5"/>
      <c r="K42" s="5"/>
      <c r="L42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EA03D-32C4-0D44-8A79-F6CE86DBA5EC}">
  <dimension ref="A1"/>
  <sheetViews>
    <sheetView zoomScaleNormal="100" workbookViewId="0">
      <selection activeCell="D27" sqref="D27"/>
    </sheetView>
  </sheetViews>
  <sheetFormatPr baseColWidth="10" defaultRowHeight="16" x14ac:dyDescent="0.2"/>
  <sheetData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tworeg</vt:lpstr>
      <vt:lpstr>tworeg_nonuniform</vt:lpstr>
      <vt:lpstr>twogroup</vt:lpstr>
      <vt:lpstr>analyticp3</vt:lpstr>
      <vt:lpstr>URRd-H2Ob_1-2-0-ISLC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Dawn</dc:creator>
  <cp:lastModifiedBy>William Dawn</cp:lastModifiedBy>
  <dcterms:created xsi:type="dcterms:W3CDTF">2025-08-07T16:41:21Z</dcterms:created>
  <dcterms:modified xsi:type="dcterms:W3CDTF">2025-08-19T22:34:29Z</dcterms:modified>
</cp:coreProperties>
</file>