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externalLinks/externalLink1.xml" ContentType="application/vnd.openxmlformats-officedocument.spreadsheetml.externalLink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04.xml" ContentType="application/vnd.ms-excel.controlproperties+xml"/>
  <Override PartName="/xl/ctrlProps/ctrlProp358.xml" ContentType="application/vnd.ms-excel.controlproperties+xml"/>
  <Override PartName="/xl/comments1.xml" ContentType="application/vnd.openxmlformats-officedocument.spreadsheetml.comment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ables/table1.xml" ContentType="application/vnd.openxmlformats-officedocument.spreadsheetml.table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7.xml" ContentType="application/vnd.ms-excel.contro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J:\200 Auftragsmanagement\Aufträge\Kundenaufträge\2309000007\2309000007_30\"/>
    </mc:Choice>
  </mc:AlternateContent>
  <xr:revisionPtr revIDLastSave="0" documentId="13_ncr:1_{696A8106-6729-482D-A2E1-65F7201CFBF4}" xr6:coauthVersionLast="47" xr6:coauthVersionMax="47" xr10:uidLastSave="{00000000-0000-0000-0000-000000000000}"/>
  <bookViews>
    <workbookView xWindow="67080" yWindow="-5520" windowWidth="29040" windowHeight="17640" xr2:uid="{00000000-000D-0000-FFFF-FFFF00000000}"/>
  </bookViews>
  <sheets>
    <sheet name="DB GIF" sheetId="1" r:id="rId1"/>
    <sheet name="Prüfungen" sheetId="10" r:id="rId2"/>
    <sheet name="DB-Versionen" sheetId="7" state="hidden" r:id="rId3"/>
    <sheet name="Revisionen" sheetId="6" state="hidden" r:id="rId4"/>
    <sheet name="Auswahlfelder" sheetId="2" state="hidden" r:id="rId5"/>
    <sheet name="Modellliste" sheetId="3" state="hidden" r:id="rId6"/>
    <sheet name="Isolatoren" sheetId="4" state="hidden" r:id="rId7"/>
    <sheet name="bedingte Auswahlfelder" sheetId="5" state="hidden" r:id="rId8"/>
    <sheet name="Angebotsdatenblatt" sheetId="8" r:id="rId9"/>
    <sheet name="Translation" sheetId="9" state="hidden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0" hidden="1">'DB GIF'!$A$106:$K$141</definedName>
    <definedName name="_xlnm._FilterDatabase" localSheetId="5" hidden="1">Modellliste!$A$1:$J$311</definedName>
    <definedName name="A">Auswahlfelder!$G$60:$G$65</definedName>
    <definedName name="Analogsignal">Auswahlfelder!$H$21:$H$24</definedName>
    <definedName name="Antwort_J">Auswahlfelder!$H$15:$H$16</definedName>
    <definedName name="Antwort_N">Auswahlfelder!$G$15:$G$16</definedName>
    <definedName name="Anzahl">Auswahlfelder!$G$31:$G$36</definedName>
    <definedName name="Art_DW_Kontakte">Auswahlfelder!$F$15:$F$17</definedName>
    <definedName name="Auftraggeber">Auswahlfelder!$I$25:$I$58</definedName>
    <definedName name="B">Auswahlfelder!$H$60:$H$69</definedName>
    <definedName name="Beilage">Auswahlfelder!$E$32:$E$38</definedName>
    <definedName name="Betriebsspannung">'bedingte Auswahlfelder'!$Y$2:$AL$2</definedName>
    <definedName name="BI">Auswahlfelder!$E$40:$E$42</definedName>
    <definedName name="Biege">Auswahlfelder!$J$59:$J$62</definedName>
    <definedName name="Biegefestigkeit">'bedingte Auswahlfelder'!$AO$3:$AO$9</definedName>
    <definedName name="BIL">'bedingte Auswahlfelder'!$X$3:$X$5</definedName>
    <definedName name="Bürden">'bedingte Auswahlfelder'!$N$28:$N$34</definedName>
    <definedName name="Chopp">Auswahlfelder!$E$44:$E$46</definedName>
    <definedName name="Chopped">Auswahlfelder!$G$2:$G$16</definedName>
    <definedName name="D">Auswahlfelder!$I$60:$I$66</definedName>
    <definedName name="Dichtewächter">Auswahlfelder!$J$15:$J$17</definedName>
    <definedName name="Druckangabe_LS">Auswahlfelder!$L$2:$L$7</definedName>
    <definedName name="Druckbehälter">Auswahlfelder!$G$21:$G$27</definedName>
    <definedName name="_xlnm.Print_Area" localSheetId="0">'DB GIF'!$A$1:$K$159</definedName>
    <definedName name="_xlnm.Print_Titles" localSheetId="0">'DB GIF'!$10:$10</definedName>
    <definedName name="Druckventil">Auswahlfelder!$D$24:$D$27</definedName>
    <definedName name="DW_Hersteller">Auswahlfelder!$E$15:$E$21</definedName>
    <definedName name="Eichung">Auswahlfelder!$O$2:$O$9</definedName>
    <definedName name="Endkunden">Auswahlfelder!$J$25:$J$40</definedName>
    <definedName name="Erdung">Auswahlfelder!$L$18:$L$20</definedName>
    <definedName name="Erdungsanschluß">Auswahlfelder!$N$2:$N$13</definedName>
    <definedName name="Farbe">Auswahlfelder!$Q$2:$Q$59</definedName>
    <definedName name="Farben">Auswahlfelder!$N$2:$N$10</definedName>
    <definedName name="Frequenz">Auswahlfelder!$D$19:$D$22</definedName>
    <definedName name="Fülldrücke">Auswahlfelder!$I$2:$I$13</definedName>
    <definedName name="Genuigkeitsklassen_Kerne">'bedingte Auswahlfelder'!$N$3:$N$22</definedName>
    <definedName name="GroßX">Auswahlfelder!$N$39:$N$42</definedName>
    <definedName name="Gruppe">'bedingte Auswahlfelder'!$C$2:$L$2</definedName>
    <definedName name="Hilfsschalter">Auswahlfelder!$H$34:$H$36</definedName>
    <definedName name="Isolatorhersteller">Auswahlfelder!$M$43:$M$54</definedName>
    <definedName name="Kabelverschraubungen">Auswahlfelder!$H$37:$H$39</definedName>
    <definedName name="Klemmen">Auswahlfelder!$N$15:$N$28</definedName>
    <definedName name="Klemmen_DW">Auswahlfelder!$M$31:$M$41</definedName>
    <definedName name="Klemmenkastenart">Auswahlfelder!$H$26:$H$28</definedName>
    <definedName name="Klemmentyp">Auswahlfelder!$M$15:$M$29</definedName>
    <definedName name="Kriechweg_err">Auswahlfelder!$C$31</definedName>
    <definedName name="Kunde">Auswahlfelder!$J$25:$J$58</definedName>
    <definedName name="Kundenforderung">Auswahlfelder!#REF!</definedName>
    <definedName name="Länder">Auswahlfelder!$K$25:$K$48</definedName>
    <definedName name="LS">Auswahlfelder!$I$21:$I$23</definedName>
    <definedName name="Material">Auswahlfelder!$O$11:$O$15</definedName>
    <definedName name="Meßbereich">'bedingte Auswahlfelder'!$N$49:$N$55</definedName>
    <definedName name="Modelle">'bedingte Auswahlfelder'!$B$3:$B$474</definedName>
    <definedName name="Modellliste">Modellliste!$A$2:$J$311</definedName>
    <definedName name="Negativ">Auswahlfelder!$G$49:$G$58</definedName>
    <definedName name="Neigung">Auswahlfelder!$H$41:$H$47</definedName>
    <definedName name="Norm">Auswahlfelder!$A$18:$A$36</definedName>
    <definedName name="Norm_Genauigkeitsklasse">'bedingte Auswahlfelder'!$O$2:$Q$2</definedName>
    <definedName name="Normen">Auswahlfelder!$A$18:$A$36</definedName>
    <definedName name="Oberfläche">Auswahlfelder!$M$2:$M$9</definedName>
    <definedName name="Oberflächenschutz">Auswahlfelder!$M$2:$M$7</definedName>
    <definedName name="p.a.">Auswahlfelder!$N$33:$N$35</definedName>
    <definedName name="Position">Auswahlfelder!$F$32:$F$61</definedName>
    <definedName name="Positiv">Auswahlfelder!$H$49:$H$58</definedName>
    <definedName name="Primär">Auswahlfelder!$N$15:$N$26</definedName>
    <definedName name="Primäranschluß">Auswahlfelder!$N$44:$N$51</definedName>
    <definedName name="Produkts">Auswahlfelder!$N$43:$N$49</definedName>
    <definedName name="Produktsicherheit">[1]Auswahlfelder!$N$38:$N$45</definedName>
    <definedName name="Projektkategorie">Auswahlfelder!$A$2:$A$8</definedName>
    <definedName name="Prüfwechselsannung_sek">Auswahlfelder!$A$10:$A$14</definedName>
    <definedName name="Prüfwechselspannung">Auswahlfelder!$D$2:$D$16</definedName>
    <definedName name="Schaltkontakte">Auswahlfelder!$I$15:$I$17</definedName>
    <definedName name="Schlagweite">'bedingte Auswahlfelder'!$X$22:$X$24</definedName>
    <definedName name="sek_strom">'bedingte Auswahlfelder'!$N$39:$N$44</definedName>
    <definedName name="SF6_Anteil">Auswahlfelder!$K$15:$K$22</definedName>
    <definedName name="Sicherungen">Auswahlfelder!$H$30:$H$33</definedName>
    <definedName name="SIL">'bedingte Auswahlfelder'!$X$9:$X$11</definedName>
    <definedName name="Sprachen">Auswahlfelder!$L$25:$L$40</definedName>
    <definedName name="Stehwechsel">'bedingte Auswahlfelder'!$X$15:$X$17</definedName>
    <definedName name="Stoßzahl">Auswahlfelder!$H$49:$H$58</definedName>
    <definedName name="Umschaltung">Auswahlfelder!$P$3:$P$9</definedName>
    <definedName name="Verschmutzungklasse">Auswahlfelder!$B$19:$B$27</definedName>
    <definedName name="X">Auswahlfelder!$N$39:$N$41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0" i="3" l="1"/>
  <c r="B175" i="3" l="1"/>
  <c r="B32" i="3"/>
  <c r="J32" i="3"/>
  <c r="J42" i="3"/>
  <c r="B42" i="3"/>
  <c r="B23" i="3"/>
  <c r="B304" i="3"/>
  <c r="B305" i="3"/>
  <c r="B192" i="3"/>
  <c r="J192" i="3"/>
  <c r="J199" i="3"/>
  <c r="B199" i="3"/>
  <c r="B152" i="3"/>
  <c r="J152" i="3"/>
  <c r="J150" i="3"/>
  <c r="B298" i="3"/>
  <c r="J298" i="3"/>
  <c r="B311" i="3"/>
  <c r="B310" i="3"/>
  <c r="B309" i="3"/>
  <c r="G8" i="1"/>
  <c r="G121" i="1"/>
  <c r="E121" i="1"/>
  <c r="J307" i="3"/>
  <c r="B307" i="3"/>
  <c r="B303" i="3"/>
  <c r="B228" i="3"/>
  <c r="B229" i="3"/>
  <c r="J228" i="3"/>
  <c r="J256" i="3"/>
  <c r="J229" i="3"/>
  <c r="L5" i="1"/>
  <c r="L4" i="1"/>
  <c r="J47" i="3" l="1"/>
  <c r="J48" i="3"/>
  <c r="B260" i="3"/>
  <c r="J260" i="3"/>
  <c r="B261" i="3"/>
  <c r="J261" i="3"/>
  <c r="B262" i="3"/>
  <c r="J262" i="3"/>
  <c r="B223" i="3"/>
  <c r="B224" i="3"/>
  <c r="J225" i="3"/>
  <c r="B225" i="3"/>
  <c r="J223" i="3"/>
  <c r="J224" i="3"/>
  <c r="B84" i="3"/>
  <c r="J83" i="3" l="1"/>
  <c r="B83" i="3"/>
  <c r="B7" i="3"/>
  <c r="B6" i="3"/>
  <c r="B3" i="3"/>
  <c r="B4" i="3"/>
  <c r="B5" i="3"/>
  <c r="B8" i="3"/>
  <c r="B9" i="3"/>
  <c r="B10" i="3"/>
  <c r="B11" i="3"/>
  <c r="J3" i="3"/>
  <c r="J10" i="3"/>
  <c r="J11" i="3"/>
  <c r="J9" i="3"/>
  <c r="B169" i="3"/>
  <c r="B170" i="3"/>
  <c r="B171" i="3"/>
  <c r="B172" i="3"/>
  <c r="B173" i="3"/>
  <c r="B174" i="3"/>
  <c r="B176" i="3"/>
  <c r="B177" i="3"/>
  <c r="B178" i="3"/>
  <c r="J169" i="3"/>
  <c r="J172" i="3"/>
  <c r="J176" i="3"/>
  <c r="J177" i="3"/>
  <c r="J178" i="3"/>
  <c r="B158" i="3"/>
  <c r="B159" i="3"/>
  <c r="J166" i="3"/>
  <c r="B166" i="3"/>
  <c r="J163" i="3"/>
  <c r="B163" i="3"/>
  <c r="J162" i="3"/>
  <c r="B162" i="3"/>
  <c r="J165" i="3"/>
  <c r="B165" i="3"/>
  <c r="J164" i="3"/>
  <c r="B164" i="3"/>
  <c r="J161" i="3"/>
  <c r="B161" i="3"/>
  <c r="J160" i="3"/>
  <c r="B160" i="3"/>
  <c r="J158" i="3"/>
  <c r="J159" i="3"/>
  <c r="J252" i="3"/>
  <c r="J200" i="3"/>
  <c r="B200" i="3"/>
  <c r="A29" i="1"/>
  <c r="B308" i="3"/>
  <c r="J304" i="3"/>
  <c r="G122" i="1"/>
  <c r="J235" i="3" l="1"/>
  <c r="B235" i="3"/>
  <c r="B133" i="3"/>
  <c r="J133" i="3"/>
  <c r="B26" i="3"/>
  <c r="J26" i="3"/>
  <c r="E3" i="1" l="1"/>
  <c r="G155" i="1"/>
  <c r="M47" i="8"/>
  <c r="M14" i="8"/>
  <c r="J9" i="8"/>
  <c r="Q15" i="8"/>
  <c r="M48" i="8"/>
  <c r="M17" i="8"/>
  <c r="AB27" i="8" s="1"/>
  <c r="Y25" i="8"/>
  <c r="Y24" i="8"/>
  <c r="Q18" i="8"/>
  <c r="Y36" i="8"/>
  <c r="Y35" i="8"/>
  <c r="Y34" i="8"/>
  <c r="Y28" i="8"/>
  <c r="Y27" i="8"/>
  <c r="Y26" i="8"/>
  <c r="AB26" i="8" s="1"/>
  <c r="Z23" i="8"/>
  <c r="Z22" i="8"/>
  <c r="Y21" i="8"/>
  <c r="Y20" i="8"/>
  <c r="Y19" i="8"/>
  <c r="Y18" i="8"/>
  <c r="Y17" i="8"/>
  <c r="T26" i="8"/>
  <c r="R30" i="8"/>
  <c r="S30" i="8"/>
  <c r="T30" i="8"/>
  <c r="U30" i="8"/>
  <c r="R31" i="8"/>
  <c r="S31" i="8"/>
  <c r="T31" i="8"/>
  <c r="U31" i="8"/>
  <c r="R32" i="8"/>
  <c r="S32" i="8"/>
  <c r="T32" i="8"/>
  <c r="U32" i="8"/>
  <c r="R33" i="8"/>
  <c r="S33" i="8"/>
  <c r="T33" i="8"/>
  <c r="U33" i="8"/>
  <c r="R34" i="8"/>
  <c r="S34" i="8"/>
  <c r="T34" i="8"/>
  <c r="U34" i="8"/>
  <c r="R35" i="8"/>
  <c r="S35" i="8"/>
  <c r="T35" i="8"/>
  <c r="U35" i="8"/>
  <c r="R36" i="8"/>
  <c r="S36" i="8"/>
  <c r="T36" i="8"/>
  <c r="U36" i="8"/>
  <c r="R37" i="8"/>
  <c r="S37" i="8"/>
  <c r="T37" i="8"/>
  <c r="U37" i="8"/>
  <c r="R38" i="8"/>
  <c r="S38" i="8"/>
  <c r="T38" i="8"/>
  <c r="U38" i="8"/>
  <c r="R39" i="8"/>
  <c r="S39" i="8"/>
  <c r="T39" i="8"/>
  <c r="U39" i="8"/>
  <c r="R40" i="8"/>
  <c r="S40" i="8"/>
  <c r="T40" i="8"/>
  <c r="U40" i="8"/>
  <c r="R41" i="8"/>
  <c r="S41" i="8"/>
  <c r="T41" i="8"/>
  <c r="U41" i="8"/>
  <c r="R42" i="8"/>
  <c r="S42" i="8"/>
  <c r="T42" i="8"/>
  <c r="U42" i="8"/>
  <c r="R43" i="8"/>
  <c r="S43" i="8"/>
  <c r="T43" i="8"/>
  <c r="U43" i="8"/>
  <c r="R44" i="8"/>
  <c r="S44" i="8"/>
  <c r="T44" i="8"/>
  <c r="U44" i="8"/>
  <c r="R45" i="8"/>
  <c r="S45" i="8"/>
  <c r="T45" i="8"/>
  <c r="U45" i="8"/>
  <c r="R46" i="8"/>
  <c r="S46" i="8"/>
  <c r="T46" i="8"/>
  <c r="U46" i="8"/>
  <c r="R47" i="8"/>
  <c r="S47" i="8"/>
  <c r="T47" i="8"/>
  <c r="U47" i="8"/>
  <c r="R48" i="8"/>
  <c r="S48" i="8"/>
  <c r="T48" i="8"/>
  <c r="U48" i="8"/>
  <c r="Q47" i="8"/>
  <c r="Q48" i="8"/>
  <c r="Q44" i="8"/>
  <c r="Q45" i="8"/>
  <c r="Q46" i="8"/>
  <c r="Q43" i="8"/>
  <c r="Q42" i="8"/>
  <c r="Q41" i="8"/>
  <c r="Q40" i="8"/>
  <c r="Q39" i="8"/>
  <c r="Q38" i="8"/>
  <c r="Q37" i="8"/>
  <c r="Q36" i="8"/>
  <c r="Q35" i="8"/>
  <c r="Q34" i="8"/>
  <c r="Q33" i="8"/>
  <c r="Q32" i="8"/>
  <c r="T27" i="8"/>
  <c r="Q31" i="8"/>
  <c r="Q30" i="8"/>
  <c r="R15" i="8"/>
  <c r="S15" i="8"/>
  <c r="T15" i="8"/>
  <c r="U15" i="8"/>
  <c r="R19" i="8"/>
  <c r="S19" i="8"/>
  <c r="T19" i="8"/>
  <c r="U19" i="8"/>
  <c r="Q19" i="8"/>
  <c r="U18" i="8"/>
  <c r="T18" i="8"/>
  <c r="S18" i="8"/>
  <c r="R18" i="8"/>
  <c r="R17" i="8"/>
  <c r="S17" i="8"/>
  <c r="T17" i="8"/>
  <c r="U17" i="8"/>
  <c r="R16" i="8"/>
  <c r="S16" i="8"/>
  <c r="T16" i="8"/>
  <c r="U16" i="8"/>
  <c r="Q16" i="8"/>
  <c r="Q17" i="8"/>
  <c r="M19" i="8"/>
  <c r="M45" i="8"/>
  <c r="M44" i="8"/>
  <c r="M37" i="8"/>
  <c r="M36" i="8"/>
  <c r="M33" i="8"/>
  <c r="M38" i="8"/>
  <c r="M32" i="8"/>
  <c r="M31" i="8"/>
  <c r="M26" i="8"/>
  <c r="M25" i="8"/>
  <c r="M24" i="8"/>
  <c r="N8" i="8"/>
  <c r="B6" i="8"/>
  <c r="W6" i="8" s="1"/>
  <c r="M34" i="8"/>
  <c r="Y6" i="8"/>
  <c r="R6" i="8"/>
  <c r="K6" i="8"/>
  <c r="D6" i="8"/>
  <c r="Q21" i="8" l="1"/>
  <c r="T10" i="8"/>
  <c r="I6" i="8"/>
  <c r="P6" i="8"/>
  <c r="G142" i="1" l="1"/>
  <c r="G127" i="1"/>
  <c r="G113" i="1"/>
  <c r="G115" i="1"/>
  <c r="B12" i="3" l="1"/>
  <c r="B13" i="3"/>
  <c r="B14" i="3"/>
  <c r="B15" i="3"/>
  <c r="B16" i="3"/>
  <c r="B17" i="3"/>
  <c r="B18" i="3"/>
  <c r="B19" i="3"/>
  <c r="B20" i="3"/>
  <c r="B21" i="3"/>
  <c r="B22" i="3"/>
  <c r="B24" i="3"/>
  <c r="B25" i="3"/>
  <c r="B27" i="3"/>
  <c r="B28" i="3"/>
  <c r="B29" i="3"/>
  <c r="B30" i="3"/>
  <c r="B31" i="3"/>
  <c r="B33" i="3"/>
  <c r="B34" i="3"/>
  <c r="B38" i="3"/>
  <c r="B39" i="3"/>
  <c r="B40" i="3"/>
  <c r="B41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8" i="3"/>
  <c r="B69" i="3"/>
  <c r="B70" i="3"/>
  <c r="B71" i="3"/>
  <c r="B72" i="3"/>
  <c r="B73" i="3"/>
  <c r="B74" i="3"/>
  <c r="B75" i="3"/>
  <c r="B76" i="3"/>
  <c r="B77" i="3"/>
  <c r="B79" i="3"/>
  <c r="B80" i="3"/>
  <c r="B82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8" i="3"/>
  <c r="B151" i="3"/>
  <c r="B153" i="3"/>
  <c r="B155" i="3"/>
  <c r="B156" i="3"/>
  <c r="B157" i="3"/>
  <c r="B168" i="3"/>
  <c r="B180" i="3"/>
  <c r="B181" i="3"/>
  <c r="B191" i="3"/>
  <c r="B193" i="3"/>
  <c r="B194" i="3"/>
  <c r="B196" i="3"/>
  <c r="B198" i="3"/>
  <c r="B202" i="3"/>
  <c r="B204" i="3"/>
  <c r="B205" i="3"/>
  <c r="B206" i="3"/>
  <c r="B207" i="3"/>
  <c r="B208" i="3"/>
  <c r="B210" i="3"/>
  <c r="B211" i="3"/>
  <c r="B212" i="3"/>
  <c r="B213" i="3"/>
  <c r="B214" i="3"/>
  <c r="B215" i="3"/>
  <c r="B216" i="3"/>
  <c r="B217" i="3"/>
  <c r="B220" i="3"/>
  <c r="B221" i="3"/>
  <c r="B222" i="3"/>
  <c r="B226" i="3"/>
  <c r="B227" i="3"/>
  <c r="B230" i="3"/>
  <c r="B234" i="3"/>
  <c r="B241" i="3"/>
  <c r="B244" i="3"/>
  <c r="B246" i="3"/>
  <c r="B247" i="3"/>
  <c r="B248" i="3"/>
  <c r="B250" i="3"/>
  <c r="B257" i="3"/>
  <c r="B258" i="3"/>
  <c r="B259" i="3"/>
  <c r="B270" i="3"/>
  <c r="B271" i="3"/>
  <c r="B273" i="3"/>
  <c r="B274" i="3"/>
  <c r="B275" i="3"/>
  <c r="B276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9" i="3"/>
  <c r="B300" i="3"/>
  <c r="B301" i="3"/>
  <c r="B302" i="3"/>
  <c r="B306" i="3"/>
  <c r="J21" i="1"/>
  <c r="J46" i="3"/>
  <c r="J45" i="3"/>
  <c r="J44" i="3"/>
  <c r="J43" i="3"/>
  <c r="G123" i="1" l="1"/>
  <c r="E122" i="1"/>
  <c r="I5" i="1"/>
  <c r="E145" i="1" s="1"/>
  <c r="A31" i="1"/>
  <c r="I2" i="2"/>
  <c r="H2" i="2"/>
  <c r="G2" i="2"/>
  <c r="F2" i="2"/>
  <c r="E2" i="2"/>
  <c r="D2" i="2"/>
  <c r="C2" i="2"/>
  <c r="K2" i="2" l="1"/>
  <c r="J8" i="8"/>
  <c r="A30" i="1"/>
  <c r="J2" i="2"/>
  <c r="J300" i="3" l="1"/>
  <c r="J302" i="3"/>
  <c r="J301" i="3"/>
  <c r="J299" i="3"/>
  <c r="J297" i="3"/>
  <c r="J296" i="3"/>
  <c r="J295" i="3"/>
  <c r="J292" i="3"/>
  <c r="J291" i="3"/>
  <c r="J290" i="3"/>
  <c r="J289" i="3"/>
  <c r="J288" i="3"/>
  <c r="J285" i="3"/>
  <c r="J284" i="3"/>
  <c r="J283" i="3"/>
  <c r="J279" i="3"/>
  <c r="J280" i="3"/>
  <c r="J278" i="3"/>
  <c r="J277" i="3"/>
  <c r="J272" i="3"/>
  <c r="J269" i="3"/>
  <c r="J268" i="3"/>
  <c r="J267" i="3"/>
  <c r="J266" i="3"/>
  <c r="J265" i="3"/>
  <c r="J264" i="3"/>
  <c r="J263" i="3"/>
  <c r="J259" i="3"/>
  <c r="J257" i="3"/>
  <c r="J255" i="3"/>
  <c r="J254" i="3"/>
  <c r="J253" i="3"/>
  <c r="J251" i="3"/>
  <c r="J250" i="3"/>
  <c r="J249" i="3"/>
  <c r="J248" i="3"/>
  <c r="J247" i="3"/>
  <c r="J245" i="3"/>
  <c r="J243" i="3"/>
  <c r="J242" i="3"/>
  <c r="J240" i="3"/>
  <c r="J239" i="3"/>
  <c r="J238" i="3"/>
  <c r="J237" i="3"/>
  <c r="J236" i="3"/>
  <c r="J219" i="3"/>
  <c r="J218" i="3"/>
  <c r="J212" i="3"/>
  <c r="J211" i="3"/>
  <c r="J210" i="3"/>
  <c r="J209" i="3"/>
  <c r="J206" i="3"/>
  <c r="J205" i="3"/>
  <c r="J203" i="3"/>
  <c r="J202" i="3"/>
  <c r="J201" i="3"/>
  <c r="J182" i="3"/>
  <c r="J134" i="3"/>
  <c r="J81" i="3"/>
  <c r="J78" i="3"/>
  <c r="J72" i="3"/>
  <c r="J71" i="3"/>
  <c r="J67" i="3"/>
  <c r="J66" i="3"/>
  <c r="J65" i="3"/>
  <c r="J64" i="3"/>
  <c r="J63" i="3"/>
  <c r="J60" i="3"/>
  <c r="J59" i="3"/>
  <c r="J58" i="3"/>
  <c r="J57" i="3"/>
  <c r="J56" i="3"/>
  <c r="J55" i="3"/>
  <c r="J54" i="3"/>
  <c r="J53" i="3"/>
  <c r="J52" i="3"/>
  <c r="J51" i="3"/>
  <c r="J50" i="3"/>
  <c r="J49" i="3"/>
  <c r="J40" i="3"/>
  <c r="J39" i="3"/>
  <c r="J38" i="3"/>
  <c r="J37" i="3"/>
  <c r="J36" i="3"/>
  <c r="J35" i="3"/>
  <c r="J12" i="3"/>
  <c r="J14" i="3"/>
  <c r="J15" i="3"/>
  <c r="J21" i="3"/>
  <c r="J20" i="3"/>
  <c r="J19" i="3"/>
  <c r="J151" i="3"/>
  <c r="J153" i="3"/>
  <c r="J154" i="3"/>
  <c r="J155" i="3"/>
  <c r="J156" i="3"/>
  <c r="J227" i="3"/>
  <c r="J230" i="3"/>
  <c r="J231" i="3"/>
  <c r="J232" i="3"/>
  <c r="J2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67" i="3"/>
  <c r="J168" i="3"/>
  <c r="J179" i="3"/>
  <c r="J180" i="3"/>
  <c r="J183" i="3"/>
  <c r="J184" i="3"/>
  <c r="J185" i="3"/>
  <c r="J186" i="3"/>
  <c r="J187" i="3"/>
  <c r="J188" i="3"/>
  <c r="J189" i="3"/>
  <c r="J190" i="3"/>
  <c r="J226" i="3"/>
  <c r="J233" i="3"/>
  <c r="J282" i="3"/>
  <c r="J287" i="3"/>
  <c r="AO2" i="5" l="1"/>
  <c r="X20" i="5"/>
  <c r="AJ2" i="5"/>
  <c r="AH2" i="5"/>
  <c r="AF2" i="5"/>
  <c r="AD2" i="5"/>
  <c r="AB2" i="5"/>
  <c r="Z2" i="5"/>
  <c r="W27" i="5"/>
  <c r="X2" i="5"/>
  <c r="X6" i="5" s="1"/>
  <c r="Z3" i="5" l="1"/>
  <c r="G26" i="1" l="1"/>
  <c r="AA10" i="8" s="1"/>
  <c r="AA11" i="8" s="1"/>
  <c r="B2" i="5"/>
  <c r="G7" i="1"/>
  <c r="A16" i="1"/>
  <c r="A17" i="1" s="1"/>
  <c r="A14" i="1"/>
  <c r="A15" i="1" s="1"/>
  <c r="A13" i="1"/>
  <c r="G141" i="1"/>
  <c r="E154" i="1" s="1"/>
  <c r="G137" i="1"/>
  <c r="K121" i="1" l="1"/>
  <c r="G116" i="1"/>
  <c r="AO15" i="5" l="1"/>
  <c r="C79" i="1" l="1"/>
  <c r="AL8" i="5" l="1"/>
  <c r="AL14" i="5" s="1"/>
  <c r="AA8" i="5"/>
  <c r="AA14" i="5" s="1"/>
  <c r="AC8" i="5"/>
  <c r="AC14" i="5" s="1"/>
  <c r="AE8" i="5"/>
  <c r="AE14" i="5" s="1"/>
  <c r="AG8" i="5"/>
  <c r="AG14" i="5" s="1"/>
  <c r="AI8" i="5"/>
  <c r="AI14" i="5" s="1"/>
  <c r="AK8" i="5"/>
  <c r="AK14" i="5" s="1"/>
  <c r="Y8" i="5"/>
  <c r="Y14" i="5" s="1"/>
  <c r="AJ8" i="5" l="1"/>
  <c r="AJ14" i="5" s="1"/>
  <c r="AH8" i="5"/>
  <c r="AH14" i="5" s="1"/>
  <c r="AF8" i="5"/>
  <c r="AF14" i="5" s="1"/>
  <c r="AD8" i="5"/>
  <c r="AD14" i="5" s="1"/>
  <c r="AB8" i="5"/>
  <c r="AB14" i="5" s="1"/>
  <c r="Z8" i="5"/>
  <c r="Z14" i="5" s="1"/>
  <c r="Y31" i="5" l="1"/>
  <c r="Z31" i="5" s="1"/>
  <c r="AO9" i="5" l="1"/>
  <c r="X3" i="5"/>
  <c r="AO4" i="5"/>
  <c r="AO10" i="5"/>
  <c r="AO11" i="5"/>
  <c r="AO12" i="5"/>
  <c r="AO8" i="5"/>
  <c r="AO3" i="5"/>
  <c r="AO6" i="5"/>
  <c r="AO5" i="5"/>
  <c r="AO7" i="5"/>
  <c r="AA31" i="5"/>
  <c r="Y32" i="5"/>
  <c r="Y30" i="5"/>
  <c r="X8" i="5"/>
  <c r="X12" i="5" s="1"/>
  <c r="X5" i="5"/>
  <c r="X4" i="5"/>
  <c r="Z30" i="5" l="1"/>
  <c r="AA30" i="5" s="1"/>
  <c r="Z32" i="5"/>
  <c r="AA32" i="5" s="1"/>
  <c r="X21" i="5" s="1"/>
  <c r="X22" i="5" s="1"/>
  <c r="X14" i="5"/>
  <c r="X11" i="5"/>
  <c r="X9" i="5"/>
  <c r="X10" i="5"/>
  <c r="B43" i="2"/>
  <c r="B44" i="2" s="1"/>
  <c r="X23" i="5" l="1"/>
  <c r="X24" i="5"/>
  <c r="W20" i="5"/>
  <c r="X16" i="5"/>
  <c r="X17" i="5"/>
  <c r="X15" i="5"/>
  <c r="J208" i="3"/>
  <c r="C46" i="2" l="1"/>
  <c r="C45" i="2"/>
  <c r="C44" i="2"/>
  <c r="C43" i="2"/>
  <c r="C42" i="2"/>
  <c r="C41" i="2"/>
  <c r="C40" i="2"/>
  <c r="C39" i="2"/>
  <c r="C38" i="2"/>
  <c r="C37" i="2"/>
  <c r="C36" i="2"/>
  <c r="C35" i="2"/>
  <c r="C47" i="2" l="1"/>
  <c r="E29" i="2" l="1"/>
  <c r="O48" i="5" l="1"/>
  <c r="P48" i="5"/>
  <c r="Q48" i="5"/>
  <c r="P38" i="5"/>
  <c r="Q38" i="5"/>
  <c r="O38" i="5"/>
  <c r="C31" i="2" l="1"/>
  <c r="N2" i="5" l="1"/>
  <c r="Q27" i="5"/>
  <c r="P27" i="5"/>
  <c r="O27" i="5"/>
  <c r="J204" i="3"/>
  <c r="N3" i="5" l="1"/>
  <c r="S12" i="5"/>
  <c r="S11" i="5"/>
  <c r="S14" i="5"/>
  <c r="S13" i="5"/>
  <c r="T19" i="5"/>
  <c r="T20" i="5"/>
  <c r="T21" i="5"/>
  <c r="N21" i="5"/>
  <c r="N22" i="5"/>
  <c r="R22" i="5" s="1"/>
  <c r="N19" i="5"/>
  <c r="N20" i="5"/>
  <c r="U15" i="5"/>
  <c r="U16" i="5"/>
  <c r="T22" i="5"/>
  <c r="T17" i="5"/>
  <c r="N38" i="5"/>
  <c r="T18" i="5"/>
  <c r="S4" i="5"/>
  <c r="S6" i="5"/>
  <c r="S8" i="5"/>
  <c r="S10" i="5"/>
  <c r="S5" i="5"/>
  <c r="S7" i="5"/>
  <c r="S9" i="5"/>
  <c r="S3" i="5"/>
  <c r="N48" i="5"/>
  <c r="N5" i="5"/>
  <c r="N27" i="5"/>
  <c r="N12" i="5"/>
  <c r="N16" i="5"/>
  <c r="N18" i="5"/>
  <c r="N14" i="5"/>
  <c r="N10" i="5"/>
  <c r="N8" i="5"/>
  <c r="N6" i="5"/>
  <c r="N4" i="5"/>
  <c r="N17" i="5"/>
  <c r="N15" i="5"/>
  <c r="N13" i="5"/>
  <c r="N11" i="5"/>
  <c r="N9" i="5"/>
  <c r="N7" i="5"/>
  <c r="B4" i="5"/>
  <c r="F71" i="1" l="1"/>
  <c r="N55" i="5"/>
  <c r="J93" i="1"/>
  <c r="J85" i="1"/>
  <c r="J77" i="1"/>
  <c r="N56" i="5"/>
  <c r="N30" i="5"/>
  <c r="N32" i="5"/>
  <c r="N34" i="5"/>
  <c r="N29" i="5"/>
  <c r="N31" i="5"/>
  <c r="N33" i="5"/>
  <c r="N28" i="5"/>
  <c r="I71" i="1"/>
  <c r="E71" i="1"/>
  <c r="J71" i="1"/>
  <c r="H71" i="1"/>
  <c r="G71" i="1"/>
  <c r="D71" i="1"/>
  <c r="B437" i="5"/>
  <c r="B373" i="5"/>
  <c r="B469" i="5"/>
  <c r="B405" i="5"/>
  <c r="B341" i="5"/>
  <c r="B453" i="5"/>
  <c r="B421" i="5"/>
  <c r="B389" i="5"/>
  <c r="B357" i="5"/>
  <c r="B311" i="5"/>
  <c r="B461" i="5"/>
  <c r="B445" i="5"/>
  <c r="B429" i="5"/>
  <c r="B413" i="5"/>
  <c r="B397" i="5"/>
  <c r="B381" i="5"/>
  <c r="B365" i="5"/>
  <c r="B349" i="5"/>
  <c r="B327" i="5"/>
  <c r="B295" i="5"/>
  <c r="B473" i="5"/>
  <c r="B465" i="5"/>
  <c r="B457" i="5"/>
  <c r="B449" i="5"/>
  <c r="B441" i="5"/>
  <c r="B433" i="5"/>
  <c r="B425" i="5"/>
  <c r="B417" i="5"/>
  <c r="B409" i="5"/>
  <c r="B401" i="5"/>
  <c r="B393" i="5"/>
  <c r="B385" i="5"/>
  <c r="B377" i="5"/>
  <c r="B369" i="5"/>
  <c r="B361" i="5"/>
  <c r="B353" i="5"/>
  <c r="B345" i="5"/>
  <c r="B335" i="5"/>
  <c r="B319" i="5"/>
  <c r="B303" i="5"/>
  <c r="B287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1" i="5"/>
  <c r="B323" i="5"/>
  <c r="B315" i="5"/>
  <c r="B307" i="5"/>
  <c r="B299" i="5"/>
  <c r="B291" i="5"/>
  <c r="B283" i="5"/>
  <c r="B337" i="5"/>
  <c r="B333" i="5"/>
  <c r="B329" i="5"/>
  <c r="B325" i="5"/>
  <c r="B321" i="5"/>
  <c r="B317" i="5"/>
  <c r="B313" i="5"/>
  <c r="B309" i="5"/>
  <c r="B305" i="5"/>
  <c r="B301" i="5"/>
  <c r="B297" i="5"/>
  <c r="B293" i="5"/>
  <c r="B289" i="5"/>
  <c r="B285" i="5"/>
  <c r="B281" i="5"/>
  <c r="B279" i="5"/>
  <c r="B277" i="5"/>
  <c r="B275" i="5"/>
  <c r="B273" i="5"/>
  <c r="B271" i="5"/>
  <c r="B269" i="5"/>
  <c r="B267" i="5"/>
  <c r="B265" i="5"/>
  <c r="B263" i="5"/>
  <c r="B261" i="5"/>
  <c r="B259" i="5"/>
  <c r="B257" i="5"/>
  <c r="B255" i="5"/>
  <c r="B253" i="5"/>
  <c r="B251" i="5"/>
  <c r="B249" i="5"/>
  <c r="B247" i="5"/>
  <c r="B245" i="5"/>
  <c r="B243" i="5"/>
  <c r="B241" i="5"/>
  <c r="B239" i="5"/>
  <c r="B237" i="5"/>
  <c r="B235" i="5"/>
  <c r="B233" i="5"/>
  <c r="B231" i="5"/>
  <c r="B229" i="5"/>
  <c r="B227" i="5"/>
  <c r="B225" i="5"/>
  <c r="B223" i="5"/>
  <c r="B221" i="5"/>
  <c r="B219" i="5"/>
  <c r="B217" i="5"/>
  <c r="B215" i="5"/>
  <c r="B213" i="5"/>
  <c r="B211" i="5"/>
  <c r="B209" i="5"/>
  <c r="B207" i="5"/>
  <c r="B205" i="5"/>
  <c r="B203" i="5"/>
  <c r="B201" i="5"/>
  <c r="B199" i="5"/>
  <c r="B197" i="5"/>
  <c r="B195" i="5"/>
  <c r="B193" i="5"/>
  <c r="B191" i="5"/>
  <c r="B189" i="5"/>
  <c r="B186" i="5"/>
  <c r="B182" i="5"/>
  <c r="B178" i="5"/>
  <c r="B174" i="5"/>
  <c r="B170" i="5"/>
  <c r="B166" i="5"/>
  <c r="B162" i="5"/>
  <c r="B158" i="5"/>
  <c r="B154" i="5"/>
  <c r="B150" i="5"/>
  <c r="B146" i="5"/>
  <c r="B142" i="5"/>
  <c r="B138" i="5"/>
  <c r="B134" i="5"/>
  <c r="B130" i="5"/>
  <c r="B126" i="5"/>
  <c r="B122" i="5"/>
  <c r="B118" i="5"/>
  <c r="B114" i="5"/>
  <c r="B110" i="5"/>
  <c r="B106" i="5"/>
  <c r="B102" i="5"/>
  <c r="B98" i="5"/>
  <c r="B94" i="5"/>
  <c r="B90" i="5"/>
  <c r="B86" i="5"/>
  <c r="B82" i="5"/>
  <c r="B76" i="5"/>
  <c r="B68" i="5"/>
  <c r="B60" i="5"/>
  <c r="B51" i="5"/>
  <c r="B35" i="5"/>
  <c r="B19" i="5"/>
  <c r="B474" i="5"/>
  <c r="B472" i="5"/>
  <c r="B470" i="5"/>
  <c r="B468" i="5"/>
  <c r="B466" i="5"/>
  <c r="B464" i="5"/>
  <c r="B462" i="5"/>
  <c r="B460" i="5"/>
  <c r="B458" i="5"/>
  <c r="B456" i="5"/>
  <c r="B454" i="5"/>
  <c r="B452" i="5"/>
  <c r="B450" i="5"/>
  <c r="B448" i="5"/>
  <c r="B446" i="5"/>
  <c r="B444" i="5"/>
  <c r="B442" i="5"/>
  <c r="B440" i="5"/>
  <c r="B438" i="5"/>
  <c r="B436" i="5"/>
  <c r="B434" i="5"/>
  <c r="B432" i="5"/>
  <c r="B430" i="5"/>
  <c r="B428" i="5"/>
  <c r="B426" i="5"/>
  <c r="B424" i="5"/>
  <c r="B422" i="5"/>
  <c r="B420" i="5"/>
  <c r="B418" i="5"/>
  <c r="B416" i="5"/>
  <c r="B414" i="5"/>
  <c r="B412" i="5"/>
  <c r="B410" i="5"/>
  <c r="B408" i="5"/>
  <c r="B406" i="5"/>
  <c r="B404" i="5"/>
  <c r="B402" i="5"/>
  <c r="B400" i="5"/>
  <c r="B398" i="5"/>
  <c r="B396" i="5"/>
  <c r="B394" i="5"/>
  <c r="B392" i="5"/>
  <c r="B390" i="5"/>
  <c r="B388" i="5"/>
  <c r="B386" i="5"/>
  <c r="B384" i="5"/>
  <c r="B382" i="5"/>
  <c r="B380" i="5"/>
  <c r="B378" i="5"/>
  <c r="B376" i="5"/>
  <c r="B374" i="5"/>
  <c r="B372" i="5"/>
  <c r="B370" i="5"/>
  <c r="B368" i="5"/>
  <c r="B366" i="5"/>
  <c r="B364" i="5"/>
  <c r="B362" i="5"/>
  <c r="B360" i="5"/>
  <c r="B358" i="5"/>
  <c r="B356" i="5"/>
  <c r="B354" i="5"/>
  <c r="B352" i="5"/>
  <c r="B350" i="5"/>
  <c r="B348" i="5"/>
  <c r="B346" i="5"/>
  <c r="B344" i="5"/>
  <c r="B342" i="5"/>
  <c r="B340" i="5"/>
  <c r="B338" i="5"/>
  <c r="B336" i="5"/>
  <c r="B334" i="5"/>
  <c r="B332" i="5"/>
  <c r="B330" i="5"/>
  <c r="B328" i="5"/>
  <c r="B326" i="5"/>
  <c r="B324" i="5"/>
  <c r="B322" i="5"/>
  <c r="B320" i="5"/>
  <c r="B318" i="5"/>
  <c r="B316" i="5"/>
  <c r="B314" i="5"/>
  <c r="B312" i="5"/>
  <c r="B310" i="5"/>
  <c r="B308" i="5"/>
  <c r="B306" i="5"/>
  <c r="B304" i="5"/>
  <c r="B302" i="5"/>
  <c r="B300" i="5"/>
  <c r="B298" i="5"/>
  <c r="B296" i="5"/>
  <c r="B294" i="5"/>
  <c r="B292" i="5"/>
  <c r="B290" i="5"/>
  <c r="B288" i="5"/>
  <c r="B286" i="5"/>
  <c r="B284" i="5"/>
  <c r="B282" i="5"/>
  <c r="B280" i="5"/>
  <c r="B278" i="5"/>
  <c r="B276" i="5"/>
  <c r="B274" i="5"/>
  <c r="B272" i="5"/>
  <c r="B270" i="5"/>
  <c r="B268" i="5"/>
  <c r="B266" i="5"/>
  <c r="B264" i="5"/>
  <c r="B262" i="5"/>
  <c r="B260" i="5"/>
  <c r="B258" i="5"/>
  <c r="B256" i="5"/>
  <c r="B254" i="5"/>
  <c r="B252" i="5"/>
  <c r="B250" i="5"/>
  <c r="B248" i="5"/>
  <c r="B246" i="5"/>
  <c r="B244" i="5"/>
  <c r="B242" i="5"/>
  <c r="B240" i="5"/>
  <c r="B238" i="5"/>
  <c r="B236" i="5"/>
  <c r="B234" i="5"/>
  <c r="B232" i="5"/>
  <c r="B230" i="5"/>
  <c r="B228" i="5"/>
  <c r="B226" i="5"/>
  <c r="B224" i="5"/>
  <c r="B222" i="5"/>
  <c r="B220" i="5"/>
  <c r="B218" i="5"/>
  <c r="B216" i="5"/>
  <c r="B214" i="5"/>
  <c r="B212" i="5"/>
  <c r="B210" i="5"/>
  <c r="B208" i="5"/>
  <c r="B206" i="5"/>
  <c r="B204" i="5"/>
  <c r="B202" i="5"/>
  <c r="B200" i="5"/>
  <c r="B198" i="5"/>
  <c r="B196" i="5"/>
  <c r="B194" i="5"/>
  <c r="B192" i="5"/>
  <c r="B190" i="5"/>
  <c r="B188" i="5"/>
  <c r="B184" i="5"/>
  <c r="B180" i="5"/>
  <c r="B176" i="5"/>
  <c r="B172" i="5"/>
  <c r="B168" i="5"/>
  <c r="B164" i="5"/>
  <c r="B160" i="5"/>
  <c r="B156" i="5"/>
  <c r="B152" i="5"/>
  <c r="B148" i="5"/>
  <c r="B144" i="5"/>
  <c r="B140" i="5"/>
  <c r="B136" i="5"/>
  <c r="B132" i="5"/>
  <c r="B128" i="5"/>
  <c r="B124" i="5"/>
  <c r="B120" i="5"/>
  <c r="B116" i="5"/>
  <c r="B112" i="5"/>
  <c r="B108" i="5"/>
  <c r="B104" i="5"/>
  <c r="B100" i="5"/>
  <c r="B96" i="5"/>
  <c r="B92" i="5"/>
  <c r="B88" i="5"/>
  <c r="B84" i="5"/>
  <c r="B80" i="5"/>
  <c r="B72" i="5"/>
  <c r="B64" i="5"/>
  <c r="B56" i="5"/>
  <c r="B43" i="5"/>
  <c r="B27" i="5"/>
  <c r="B11" i="5"/>
  <c r="B78" i="5"/>
  <c r="B74" i="5"/>
  <c r="B70" i="5"/>
  <c r="B66" i="5"/>
  <c r="B62" i="5"/>
  <c r="B58" i="5"/>
  <c r="B54" i="5"/>
  <c r="B47" i="5"/>
  <c r="B39" i="5"/>
  <c r="B31" i="5"/>
  <c r="B23" i="5"/>
  <c r="B15" i="5"/>
  <c r="B7" i="5"/>
  <c r="B187" i="5"/>
  <c r="B185" i="5"/>
  <c r="B183" i="5"/>
  <c r="B181" i="5"/>
  <c r="B179" i="5"/>
  <c r="B177" i="5"/>
  <c r="B175" i="5"/>
  <c r="B173" i="5"/>
  <c r="B171" i="5"/>
  <c r="B169" i="5"/>
  <c r="B167" i="5"/>
  <c r="B165" i="5"/>
  <c r="B163" i="5"/>
  <c r="B161" i="5"/>
  <c r="B159" i="5"/>
  <c r="B157" i="5"/>
  <c r="B155" i="5"/>
  <c r="B153" i="5"/>
  <c r="B151" i="5"/>
  <c r="B149" i="5"/>
  <c r="B147" i="5"/>
  <c r="B145" i="5"/>
  <c r="B143" i="5"/>
  <c r="B141" i="5"/>
  <c r="B139" i="5"/>
  <c r="B137" i="5"/>
  <c r="B135" i="5"/>
  <c r="B133" i="5"/>
  <c r="B131" i="5"/>
  <c r="B129" i="5"/>
  <c r="B127" i="5"/>
  <c r="B125" i="5"/>
  <c r="B123" i="5"/>
  <c r="B121" i="5"/>
  <c r="B119" i="5"/>
  <c r="B117" i="5"/>
  <c r="B115" i="5"/>
  <c r="B113" i="5"/>
  <c r="B111" i="5"/>
  <c r="B109" i="5"/>
  <c r="B107" i="5"/>
  <c r="B105" i="5"/>
  <c r="B103" i="5"/>
  <c r="B101" i="5"/>
  <c r="B99" i="5"/>
  <c r="B97" i="5"/>
  <c r="B95" i="5"/>
  <c r="B93" i="5"/>
  <c r="B91" i="5"/>
  <c r="B89" i="5"/>
  <c r="B87" i="5"/>
  <c r="B85" i="5"/>
  <c r="B83" i="5"/>
  <c r="B81" i="5"/>
  <c r="B79" i="5"/>
  <c r="B77" i="5"/>
  <c r="B75" i="5"/>
  <c r="B73" i="5"/>
  <c r="B71" i="5"/>
  <c r="B69" i="5"/>
  <c r="B67" i="5"/>
  <c r="B65" i="5"/>
  <c r="B63" i="5"/>
  <c r="B61" i="5"/>
  <c r="B59" i="5"/>
  <c r="B57" i="5"/>
  <c r="B55" i="5"/>
  <c r="B53" i="5"/>
  <c r="B49" i="5"/>
  <c r="B45" i="5"/>
  <c r="B41" i="5"/>
  <c r="B37" i="5"/>
  <c r="B33" i="5"/>
  <c r="B29" i="5"/>
  <c r="B25" i="5"/>
  <c r="B21" i="5"/>
  <c r="B17" i="5"/>
  <c r="B13" i="5"/>
  <c r="B9" i="5"/>
  <c r="B5" i="5"/>
  <c r="B3" i="5"/>
  <c r="B52" i="5"/>
  <c r="B50" i="5"/>
  <c r="B48" i="5"/>
  <c r="B46" i="5"/>
  <c r="B44" i="5"/>
  <c r="B42" i="5"/>
  <c r="B40" i="5"/>
  <c r="B38" i="5"/>
  <c r="B36" i="5"/>
  <c r="B34" i="5"/>
  <c r="B32" i="5"/>
  <c r="B30" i="5"/>
  <c r="B28" i="5"/>
  <c r="B26" i="5"/>
  <c r="B24" i="5"/>
  <c r="B22" i="5"/>
  <c r="B20" i="5"/>
  <c r="B18" i="5"/>
  <c r="B16" i="5"/>
  <c r="B14" i="5"/>
  <c r="B12" i="5"/>
  <c r="B10" i="5"/>
  <c r="B8" i="5"/>
  <c r="B6" i="5"/>
  <c r="N54" i="5" l="1"/>
  <c r="N41" i="5" l="1"/>
  <c r="N43" i="5"/>
  <c r="N39" i="5"/>
  <c r="N40" i="5"/>
  <c r="N42" i="5"/>
  <c r="N44" i="5"/>
  <c r="J129" i="3"/>
  <c r="J128" i="3"/>
  <c r="J127" i="3"/>
  <c r="J126" i="3"/>
  <c r="J125" i="3"/>
  <c r="J124" i="3"/>
  <c r="J123" i="3"/>
  <c r="J122" i="3"/>
  <c r="J276" i="3"/>
  <c r="J275" i="3"/>
  <c r="J274" i="3"/>
  <c r="J273" i="3"/>
  <c r="J271" i="3"/>
  <c r="J270" i="3"/>
  <c r="J258" i="3"/>
  <c r="J246" i="3"/>
  <c r="J244" i="3"/>
  <c r="J241" i="3"/>
  <c r="J234" i="3"/>
  <c r="J222" i="3"/>
  <c r="J221" i="3"/>
  <c r="J220" i="3"/>
  <c r="J217" i="3"/>
  <c r="J216" i="3"/>
  <c r="J214" i="3"/>
  <c r="J213" i="3"/>
  <c r="J191" i="3"/>
  <c r="J181" i="3"/>
  <c r="J135" i="3"/>
  <c r="J132" i="3"/>
  <c r="J157" i="3"/>
  <c r="J131" i="3"/>
  <c r="J130" i="3"/>
  <c r="J121" i="3"/>
  <c r="J120" i="3"/>
  <c r="J119" i="3"/>
  <c r="J215" i="3"/>
  <c r="J207" i="3"/>
  <c r="J80" i="3"/>
  <c r="J79" i="3"/>
  <c r="J77" i="3"/>
  <c r="J76" i="3"/>
  <c r="J75" i="3"/>
  <c r="J74" i="3"/>
  <c r="J73" i="3"/>
  <c r="J70" i="3"/>
  <c r="J69" i="3"/>
  <c r="J68" i="3"/>
  <c r="J62" i="3"/>
  <c r="J61" i="3"/>
  <c r="J41" i="3"/>
  <c r="J34" i="3"/>
  <c r="J33" i="3"/>
  <c r="J31" i="3"/>
  <c r="J30" i="3"/>
  <c r="J29" i="3"/>
  <c r="J28" i="3"/>
  <c r="J27" i="3"/>
  <c r="J25" i="3"/>
  <c r="J24" i="3"/>
  <c r="J22" i="3"/>
  <c r="J18" i="3"/>
  <c r="J17" i="3"/>
  <c r="J16" i="3"/>
  <c r="J13" i="3"/>
  <c r="J294" i="3"/>
  <c r="J293" i="3"/>
  <c r="J286" i="3"/>
  <c r="J281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N51" i="5" l="1"/>
  <c r="N53" i="5"/>
  <c r="N49" i="5"/>
  <c r="N50" i="5"/>
  <c r="N52" i="5"/>
  <c r="A13" i="10" l="1"/>
  <c r="A12" i="10"/>
  <c r="A11" i="10"/>
  <c r="A10" i="10"/>
  <c r="A9" i="10"/>
  <c r="A8" i="10"/>
  <c r="A7" i="10"/>
  <c r="A6" i="10"/>
  <c r="A21" i="10"/>
  <c r="A20" i="10"/>
  <c r="A18" i="10"/>
  <c r="A1" i="10"/>
  <c r="A2" i="10"/>
  <c r="A3" i="10"/>
  <c r="A4" i="10"/>
  <c r="A5" i="10"/>
  <c r="A14" i="10"/>
  <c r="A15" i="10"/>
  <c r="A16" i="10"/>
  <c r="A1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Ott, Dietmar (SE T NP BIC S PLM)</author>
  </authors>
  <commentList>
    <comment ref="J26" authorId="0" shapeId="0" xr:uid="{24AD9346-C1A9-4767-A014-7F6528FBA4A1}">
      <text>
        <r>
          <rPr>
            <b/>
            <sz val="9"/>
            <color indexed="81"/>
            <rFont val="Segoe UI"/>
            <family val="2"/>
          </rPr>
          <t>Ott, Dietmar (SE T NP BIC S PLM):</t>
        </r>
        <r>
          <rPr>
            <sz val="9"/>
            <color indexed="81"/>
            <rFont val="Segoe UI"/>
            <family val="2"/>
          </rPr>
          <t xml:space="preserve">
INFO creepage distance (CD):
CD = Um x SCD (IEC60815:1986)
CD = Um/√3 x RUSCD (IEC60815:2008)</t>
        </r>
      </text>
    </comment>
  </commentList>
</comments>
</file>

<file path=xl/sharedStrings.xml><?xml version="1.0" encoding="utf-8"?>
<sst xmlns="http://schemas.openxmlformats.org/spreadsheetml/2006/main" count="4426" uniqueCount="1741">
  <si>
    <t>Projektkategorie</t>
  </si>
  <si>
    <t>Erdschluss</t>
  </si>
  <si>
    <t>Frequenz</t>
  </si>
  <si>
    <t>Leistung:</t>
  </si>
  <si>
    <t>Datum:</t>
  </si>
  <si>
    <t>Erstellt:</t>
  </si>
  <si>
    <t>Änderungsvermerk:</t>
  </si>
  <si>
    <t>-</t>
  </si>
  <si>
    <t>ohne</t>
  </si>
  <si>
    <t>K1</t>
  </si>
  <si>
    <t>K2</t>
  </si>
  <si>
    <t>K3</t>
  </si>
  <si>
    <t>K4</t>
  </si>
  <si>
    <t>K5</t>
  </si>
  <si>
    <t>K7</t>
  </si>
  <si>
    <t>K6</t>
  </si>
  <si>
    <t>Index</t>
  </si>
  <si>
    <t>A</t>
  </si>
  <si>
    <t>Fülldrücke</t>
  </si>
  <si>
    <t>Werkskalibrierung</t>
  </si>
  <si>
    <t>Sprachen</t>
  </si>
  <si>
    <t>Deutsch</t>
  </si>
  <si>
    <t>Englisch</t>
  </si>
  <si>
    <t>Russisch</t>
  </si>
  <si>
    <t>Tschechisch</t>
  </si>
  <si>
    <t>Französisch</t>
  </si>
  <si>
    <t>Dichtewächter</t>
  </si>
  <si>
    <t>Schlagweite</t>
  </si>
  <si>
    <t>Anmerkungen:</t>
  </si>
  <si>
    <t>A = Neuentwicklung</t>
  </si>
  <si>
    <t>C = Kundenadaption eigene</t>
  </si>
  <si>
    <t>E = Standard</t>
  </si>
  <si>
    <t>F = Standard mit Typenprüfung</t>
  </si>
  <si>
    <t>R&amp;D</t>
  </si>
  <si>
    <t>GIF Engineering</t>
  </si>
  <si>
    <t>VCG123G05-1</t>
  </si>
  <si>
    <t>Länder</t>
  </si>
  <si>
    <t>Endkunde</t>
  </si>
  <si>
    <t>Amprion</t>
  </si>
  <si>
    <t>SWM</t>
  </si>
  <si>
    <t>Hydro One</t>
  </si>
  <si>
    <t>HQ</t>
  </si>
  <si>
    <t>AVACON</t>
  </si>
  <si>
    <t>TenneT</t>
  </si>
  <si>
    <t>Stehwechsel</t>
  </si>
  <si>
    <t>BIL</t>
  </si>
  <si>
    <t>?</t>
  </si>
  <si>
    <t>SIL</t>
  </si>
  <si>
    <t>Auftraggeber</t>
  </si>
  <si>
    <t>Trench CA</t>
  </si>
  <si>
    <t>Trench CN</t>
  </si>
  <si>
    <t>Trench F</t>
  </si>
  <si>
    <t>Trench I</t>
  </si>
  <si>
    <t>DB</t>
  </si>
  <si>
    <t>SGB</t>
  </si>
  <si>
    <t>SBG</t>
  </si>
  <si>
    <t>Stadtwerke München</t>
  </si>
  <si>
    <t>Betriebs-spannung</t>
  </si>
  <si>
    <t>Steh-wechsel</t>
  </si>
  <si>
    <t>EON</t>
  </si>
  <si>
    <t>Gruppe</t>
  </si>
  <si>
    <t>kV
Ebene</t>
  </si>
  <si>
    <t>DFW52</t>
  </si>
  <si>
    <t>BUS</t>
  </si>
  <si>
    <t>SAS</t>
  </si>
  <si>
    <t>PSVS</t>
  </si>
  <si>
    <t>CTG123-010-0175</t>
  </si>
  <si>
    <t>CTG123-020-0250</t>
  </si>
  <si>
    <t>DFP123E00</t>
  </si>
  <si>
    <t>DFS123E00</t>
  </si>
  <si>
    <t>SVAS</t>
  </si>
  <si>
    <t>VCG123G04</t>
  </si>
  <si>
    <t>SVS</t>
  </si>
  <si>
    <t>CTG145-010-0175</t>
  </si>
  <si>
    <t>CTG145-020-0250</t>
  </si>
  <si>
    <t>CTG145G07</t>
  </si>
  <si>
    <t>DFS145E00</t>
  </si>
  <si>
    <t>VCG145G04</t>
  </si>
  <si>
    <t>VCG145G05-1</t>
  </si>
  <si>
    <t>VTG123G05</t>
  </si>
  <si>
    <t>VTG170G00</t>
  </si>
  <si>
    <t>CTG245-030-0150</t>
  </si>
  <si>
    <t>CTG245-040-0300</t>
  </si>
  <si>
    <t>CTG245-050-0650</t>
  </si>
  <si>
    <t>DFP245E00</t>
  </si>
  <si>
    <t>DFS245E00</t>
  </si>
  <si>
    <t>VCG245G02</t>
  </si>
  <si>
    <t>VTG245G08</t>
  </si>
  <si>
    <t>CTG300-030-0150</t>
  </si>
  <si>
    <t>CTG300-040-0300</t>
  </si>
  <si>
    <t>CTG300-050-0650</t>
  </si>
  <si>
    <t>DFP300E00</t>
  </si>
  <si>
    <t>DFS300E00</t>
  </si>
  <si>
    <t>DFW300</t>
  </si>
  <si>
    <t>CTG362-040-0150</t>
  </si>
  <si>
    <t>CTG362-040-0300</t>
  </si>
  <si>
    <t>CTG362-050-0440</t>
  </si>
  <si>
    <t>CTG362G04</t>
  </si>
  <si>
    <t>CTG362G11</t>
  </si>
  <si>
    <t>DFP362E00</t>
  </si>
  <si>
    <t>DFS362E00</t>
  </si>
  <si>
    <t>VCG362G11</t>
  </si>
  <si>
    <t>VCG362G05</t>
  </si>
  <si>
    <t>VTG362G05-1</t>
  </si>
  <si>
    <t>CTG420-040-0150</t>
  </si>
  <si>
    <t>CTG420-050-0400</t>
  </si>
  <si>
    <t>CTG420G11</t>
  </si>
  <si>
    <t>DFP420E00</t>
  </si>
  <si>
    <t>DFS420-2000</t>
  </si>
  <si>
    <t>DFS420-2500</t>
  </si>
  <si>
    <t>DFS420-4000</t>
  </si>
  <si>
    <t>DFS420-5000</t>
  </si>
  <si>
    <t>DFS420E00</t>
  </si>
  <si>
    <t>DFS420L</t>
  </si>
  <si>
    <t>SPR420G01</t>
  </si>
  <si>
    <t>SPR</t>
  </si>
  <si>
    <t>VCG420G05</t>
  </si>
  <si>
    <t>VCG420G11</t>
  </si>
  <si>
    <t>VTG420G05-1</t>
  </si>
  <si>
    <t>VTG420G05-2</t>
  </si>
  <si>
    <t>VTG420G08</t>
  </si>
  <si>
    <t>CTG550G05</t>
  </si>
  <si>
    <t>DFP550E00</t>
  </si>
  <si>
    <t>DFS550E00</t>
  </si>
  <si>
    <t>VCG550G01</t>
  </si>
  <si>
    <t>VCG550G05</t>
  </si>
  <si>
    <t>VTG550G01</t>
  </si>
  <si>
    <t>VTG550G05-1</t>
  </si>
  <si>
    <t>DFP600E00</t>
  </si>
  <si>
    <t>CTG800G01</t>
  </si>
  <si>
    <t>CTG800G03</t>
  </si>
  <si>
    <t>CTG800G04</t>
  </si>
  <si>
    <t>CTG800G04-1</t>
  </si>
  <si>
    <t>CTG800G05</t>
  </si>
  <si>
    <t>DFP800E00</t>
  </si>
  <si>
    <t>DFS800-2000</t>
  </si>
  <si>
    <t>DFS800-4000</t>
  </si>
  <si>
    <t>DFS800-8000</t>
  </si>
  <si>
    <t>DFS800E00</t>
  </si>
  <si>
    <t>VCG800G01</t>
  </si>
  <si>
    <t>VTG800G01</t>
  </si>
  <si>
    <t>DFP1100E00</t>
  </si>
  <si>
    <t>DFS1100E00</t>
  </si>
  <si>
    <t>CKS 1000</t>
  </si>
  <si>
    <t>CKS 325</t>
  </si>
  <si>
    <t>CKS 350</t>
  </si>
  <si>
    <t>CKS 400</t>
  </si>
  <si>
    <t>CKS 600</t>
  </si>
  <si>
    <t>CKS 640</t>
  </si>
  <si>
    <t>CKS 750</t>
  </si>
  <si>
    <t>CKS 800</t>
  </si>
  <si>
    <t>Grundrahmen</t>
  </si>
  <si>
    <t>SON</t>
  </si>
  <si>
    <t>ISV770</t>
  </si>
  <si>
    <t>PRUEF1000</t>
  </si>
  <si>
    <t>PRUEF300</t>
  </si>
  <si>
    <t>PRUEF325</t>
  </si>
  <si>
    <t>PRUEF640</t>
  </si>
  <si>
    <t>PRUEF740</t>
  </si>
  <si>
    <t>PRUEF750</t>
  </si>
  <si>
    <t>PRÜF325</t>
  </si>
  <si>
    <t>Prüfanlage</t>
  </si>
  <si>
    <t>RP000001</t>
  </si>
  <si>
    <t>RS 800</t>
  </si>
  <si>
    <t>TT 300/10M</t>
  </si>
  <si>
    <t>GIF_Abnahme</t>
  </si>
  <si>
    <t>CTG420-050-0440</t>
  </si>
  <si>
    <t>CTG550-050-0150</t>
  </si>
  <si>
    <t>CTG550-050-0440</t>
  </si>
  <si>
    <t>VTG145G05</t>
  </si>
  <si>
    <t>DFW145</t>
  </si>
  <si>
    <t>DFS315</t>
  </si>
  <si>
    <t>DFW420</t>
  </si>
  <si>
    <t>DFW550</t>
  </si>
  <si>
    <t>DFW24</t>
  </si>
  <si>
    <t>DPS550E00</t>
  </si>
  <si>
    <t>VTG550G05-2</t>
  </si>
  <si>
    <t>CTG800-060-0600</t>
  </si>
  <si>
    <t>MAT GIF</t>
  </si>
  <si>
    <t>VCG245-040-0390</t>
  </si>
  <si>
    <t>CTG550-060-0600</t>
  </si>
  <si>
    <t>DCTG550G03</t>
  </si>
  <si>
    <t>VTP245-125-01</t>
  </si>
  <si>
    <t>VTP145-100-02</t>
  </si>
  <si>
    <t>VTP245-050-01</t>
  </si>
  <si>
    <t>VCG420-050-0440</t>
  </si>
  <si>
    <t>ISV</t>
  </si>
  <si>
    <t>CMI</t>
  </si>
  <si>
    <t>PMI</t>
  </si>
  <si>
    <t>200263-0101</t>
  </si>
  <si>
    <t>200263-0101-210083</t>
  </si>
  <si>
    <t>200263-0102</t>
  </si>
  <si>
    <t>200263-0103</t>
  </si>
  <si>
    <t>200263-0104</t>
  </si>
  <si>
    <t>200263-0104-210083</t>
  </si>
  <si>
    <t>200263-0106</t>
  </si>
  <si>
    <t>200269-0101</t>
  </si>
  <si>
    <t>200269-0102</t>
  </si>
  <si>
    <t>200270-0101</t>
  </si>
  <si>
    <t>200270-0102</t>
  </si>
  <si>
    <t>200270-0103</t>
  </si>
  <si>
    <t>200270-0104</t>
  </si>
  <si>
    <t>200270-0105</t>
  </si>
  <si>
    <t>20995805-207654</t>
  </si>
  <si>
    <t>21255003-210866</t>
  </si>
  <si>
    <t>22618702-210083</t>
  </si>
  <si>
    <t>22974403-210083</t>
  </si>
  <si>
    <t>22974403-54100-02</t>
  </si>
  <si>
    <t>22974410-210083</t>
  </si>
  <si>
    <t>25933401-210083</t>
  </si>
  <si>
    <t>ZB189101</t>
  </si>
  <si>
    <t>ZB189102</t>
  </si>
  <si>
    <t>ZB189103</t>
  </si>
  <si>
    <t>ZB189104</t>
  </si>
  <si>
    <t>ZB189105</t>
  </si>
  <si>
    <t>ZB189106</t>
  </si>
  <si>
    <t>ZB189107</t>
  </si>
  <si>
    <t>ZB189108</t>
  </si>
  <si>
    <t>ZB189109</t>
  </si>
  <si>
    <t>ZB291601</t>
  </si>
  <si>
    <t>ZB365701</t>
  </si>
  <si>
    <t>ZB365702</t>
  </si>
  <si>
    <t>ZB365703</t>
  </si>
  <si>
    <t>ZB365704</t>
  </si>
  <si>
    <t>ZB365705</t>
  </si>
  <si>
    <t>ZB365706</t>
  </si>
  <si>
    <t>ZB367101</t>
  </si>
  <si>
    <t>ZB367102</t>
  </si>
  <si>
    <t>ZB367103</t>
  </si>
  <si>
    <t>ZB367104</t>
  </si>
  <si>
    <t>ZB367105</t>
  </si>
  <si>
    <t>ZB367106</t>
  </si>
  <si>
    <t>ZB367107</t>
  </si>
  <si>
    <t>ZB367108</t>
  </si>
  <si>
    <t>ZB367109</t>
  </si>
  <si>
    <t>ZB367110</t>
  </si>
  <si>
    <t>ZB367111</t>
  </si>
  <si>
    <t>ZB367112</t>
  </si>
  <si>
    <t>ZB367113</t>
  </si>
  <si>
    <t>ZB367114</t>
  </si>
  <si>
    <t>ZB367115</t>
  </si>
  <si>
    <t>ZB367116</t>
  </si>
  <si>
    <t>ZB367118</t>
  </si>
  <si>
    <t>ZB474701</t>
  </si>
  <si>
    <t>ZB474702</t>
  </si>
  <si>
    <t>ZB474703</t>
  </si>
  <si>
    <t>ZB474704</t>
  </si>
  <si>
    <t>ZB474705</t>
  </si>
  <si>
    <t>ZB474706</t>
  </si>
  <si>
    <t>ZB474707</t>
  </si>
  <si>
    <t>ZB474708</t>
  </si>
  <si>
    <t>ZB474709</t>
  </si>
  <si>
    <t>ZB474712</t>
  </si>
  <si>
    <t>ZB474714</t>
  </si>
  <si>
    <t>ZB474715</t>
  </si>
  <si>
    <t>ZB474718</t>
  </si>
  <si>
    <t>ZB533301</t>
  </si>
  <si>
    <t>ZB562401</t>
  </si>
  <si>
    <t>ZB562402</t>
  </si>
  <si>
    <t>ZB562403</t>
  </si>
  <si>
    <t>ZB562404</t>
  </si>
  <si>
    <t>ZB562405</t>
  </si>
  <si>
    <t>ZB562407</t>
  </si>
  <si>
    <t>ZB562408</t>
  </si>
  <si>
    <t>ZB692101</t>
  </si>
  <si>
    <t>ZB692102</t>
  </si>
  <si>
    <t>ZB692103</t>
  </si>
  <si>
    <t>ZB692104</t>
  </si>
  <si>
    <t>ZB692105</t>
  </si>
  <si>
    <t>ZB692106</t>
  </si>
  <si>
    <t>ZB698001</t>
  </si>
  <si>
    <t>ZB698002</t>
  </si>
  <si>
    <t>ZB709401</t>
  </si>
  <si>
    <t>ZB709501</t>
  </si>
  <si>
    <t>ZB796901</t>
  </si>
  <si>
    <t>VTP362-050-01</t>
  </si>
  <si>
    <t>VTP362-100-01</t>
  </si>
  <si>
    <t>SAP Teile-bezeichnung</t>
  </si>
  <si>
    <t>Wandlertyp</t>
  </si>
  <si>
    <t>Prüftechnik</t>
  </si>
  <si>
    <t>Isolatoren</t>
  </si>
  <si>
    <t>chopped</t>
  </si>
  <si>
    <t>Schaltstoß-spannung</t>
  </si>
  <si>
    <t>Normen</t>
  </si>
  <si>
    <t>R&amp;D Absprache PL Eng.</t>
  </si>
  <si>
    <t>Spez Kriechweg</t>
  </si>
  <si>
    <t>Klemmentyp:</t>
  </si>
  <si>
    <t xml:space="preserve">Stromwandler - technische Daten </t>
  </si>
  <si>
    <t>Primärstrom:</t>
  </si>
  <si>
    <t>Kernbezeichnung:</t>
  </si>
  <si>
    <t>Sekundärstrom:</t>
  </si>
  <si>
    <t>Klasse:</t>
  </si>
  <si>
    <t>erweiterter Meßbereich:</t>
  </si>
  <si>
    <t>Kurzschlußstromfaktor</t>
  </si>
  <si>
    <t>Kssc</t>
  </si>
  <si>
    <t>thermischer Dauerstrom:</t>
  </si>
  <si>
    <t>I th/ Zeit</t>
  </si>
  <si>
    <t xml:space="preserve">Spannungswandler - technische Daten </t>
  </si>
  <si>
    <t>W1</t>
  </si>
  <si>
    <t>W2</t>
  </si>
  <si>
    <t>W3</t>
  </si>
  <si>
    <t>W4</t>
  </si>
  <si>
    <t>Bezeichnung Wicklungen:</t>
  </si>
  <si>
    <t>Sekundärspannung:</t>
  </si>
  <si>
    <t>max. Summenleistung:</t>
  </si>
  <si>
    <t>Ferro-Berechnung:</t>
  </si>
  <si>
    <t>Dämpfungsdrossel:</t>
  </si>
  <si>
    <t>Luftspalt:</t>
  </si>
  <si>
    <t>Kabelentladung:</t>
  </si>
  <si>
    <t>Alarmdruck 2</t>
  </si>
  <si>
    <t>Alarmdruck 1</t>
  </si>
  <si>
    <t>Farbaufbau</t>
  </si>
  <si>
    <t>Erdungsanschluss:</t>
  </si>
  <si>
    <t>Primäranschluss</t>
  </si>
  <si>
    <t>EnBW</t>
  </si>
  <si>
    <t xml:space="preserve">Trench Germany GIF   </t>
  </si>
  <si>
    <t>W5</t>
  </si>
  <si>
    <t>Sekundärstrom</t>
  </si>
  <si>
    <t>0,5S</t>
  </si>
  <si>
    <t>5P</t>
  </si>
  <si>
    <t>5PR</t>
  </si>
  <si>
    <t>10P</t>
  </si>
  <si>
    <t>10PR</t>
  </si>
  <si>
    <t>TPX</t>
  </si>
  <si>
    <t>TPY</t>
  </si>
  <si>
    <t>TPZ</t>
  </si>
  <si>
    <t>0,2S</t>
  </si>
  <si>
    <t>PX</t>
  </si>
  <si>
    <t>PXR</t>
  </si>
  <si>
    <t>IEC</t>
  </si>
  <si>
    <t>1 A</t>
  </si>
  <si>
    <t>5 A</t>
  </si>
  <si>
    <t>2x1 A</t>
  </si>
  <si>
    <t>2 A</t>
  </si>
  <si>
    <t>2A-1A-0,5 A</t>
  </si>
  <si>
    <t>0.15</t>
  </si>
  <si>
    <t>C10</t>
  </si>
  <si>
    <t>0.15S</t>
  </si>
  <si>
    <t>C20</t>
  </si>
  <si>
    <t>0.3</t>
  </si>
  <si>
    <t>C50</t>
  </si>
  <si>
    <t>0.6</t>
  </si>
  <si>
    <t>C100</t>
  </si>
  <si>
    <t>1.2</t>
  </si>
  <si>
    <t>C200</t>
  </si>
  <si>
    <t>C400</t>
  </si>
  <si>
    <t>C800</t>
  </si>
  <si>
    <t>E-0.04</t>
  </si>
  <si>
    <t>C1600</t>
  </si>
  <si>
    <t>E-0.2</t>
  </si>
  <si>
    <t>0.1</t>
  </si>
  <si>
    <t>0.2</t>
  </si>
  <si>
    <t>0.5</t>
  </si>
  <si>
    <t>0.9</t>
  </si>
  <si>
    <t>1.8</t>
  </si>
  <si>
    <t>2,5L800</t>
  </si>
  <si>
    <t>Druck-angabe LS</t>
  </si>
  <si>
    <t>Nummerierung</t>
  </si>
  <si>
    <t>SAS 145/7G</t>
  </si>
  <si>
    <t>IEEE C57.13</t>
  </si>
  <si>
    <t>BIL 
chopped</t>
  </si>
  <si>
    <t>Verantwortlichkeit 
Plan:</t>
  </si>
  <si>
    <t>VCG170G05-1</t>
  </si>
  <si>
    <t>SVAS 123/4G</t>
  </si>
  <si>
    <t>SVAS 145/4G</t>
  </si>
  <si>
    <t>SVAS 145/5G-1</t>
  </si>
  <si>
    <t>Penn Union No. 6000 Series</t>
  </si>
  <si>
    <t>Pakistan</t>
  </si>
  <si>
    <t>Iran</t>
  </si>
  <si>
    <t xml:space="preserve"> CAN/CSA</t>
  </si>
  <si>
    <t>Genauigkeitsklasse nach:</t>
  </si>
  <si>
    <t>Meßkern</t>
  </si>
  <si>
    <t>Schutzkern</t>
  </si>
  <si>
    <t>Ktd</t>
  </si>
  <si>
    <t>sek. Wicklungswiderstand</t>
  </si>
  <si>
    <t/>
  </si>
  <si>
    <t>mögliche Bürden (nur Meßkerne)</t>
  </si>
  <si>
    <t>erweiteter Meßbereich</t>
  </si>
  <si>
    <t>Primärpannung:</t>
  </si>
  <si>
    <t>[V]</t>
  </si>
  <si>
    <t>[VA]</t>
  </si>
  <si>
    <t>I [A]</t>
  </si>
  <si>
    <t>Übertromfaktor FS/</t>
  </si>
  <si>
    <t xml:space="preserve">Genauigkeits-Grenzfaktor </t>
  </si>
  <si>
    <t>Gerätetypen</t>
  </si>
  <si>
    <t>Aktivteile I</t>
  </si>
  <si>
    <t>Prüfwechselsannung sek</t>
  </si>
  <si>
    <t>%</t>
  </si>
  <si>
    <t>Rct [Ohm]</t>
  </si>
  <si>
    <t>Dimensionierungsfaktor</t>
  </si>
  <si>
    <t>Kniepunktspannung</t>
  </si>
  <si>
    <t>Magnetisierungssstrom</t>
  </si>
  <si>
    <t>Stromfluß</t>
  </si>
  <si>
    <t>.</t>
  </si>
  <si>
    <t>Kerntyp</t>
  </si>
  <si>
    <t>Faktortyp</t>
  </si>
  <si>
    <t>Bemessungszeitkonstante</t>
  </si>
  <si>
    <t>Primär Tp [ms]</t>
  </si>
  <si>
    <t>Sekundär Ts [ms]</t>
  </si>
  <si>
    <r>
      <t>Ie [mA]</t>
    </r>
    <r>
      <rPr>
        <sz val="10"/>
        <color rgb="FF1F497D"/>
        <rFont val="Calibri"/>
        <family val="2"/>
      </rPr>
      <t xml:space="preserve"> </t>
    </r>
  </si>
  <si>
    <t>Nennspannungsfaktor Zeit:</t>
  </si>
  <si>
    <t>SF6 Anteil</t>
  </si>
  <si>
    <t>100% SF6</t>
  </si>
  <si>
    <t xml:space="preserve">Ek [V] </t>
  </si>
  <si>
    <t>Mag-Strom</t>
  </si>
  <si>
    <t>1. Stromfluß tal´ [ms]</t>
  </si>
  <si>
    <t>1. Stromfluß t´ [ms]</t>
  </si>
  <si>
    <t>2. Stromfluß t´´ [ms]</t>
  </si>
  <si>
    <t>2. Stromfluß tal´´ [ms]</t>
  </si>
  <si>
    <t>Totzeit ttfr [ms]</t>
  </si>
  <si>
    <t>Kriechweg</t>
  </si>
  <si>
    <t>2,5L10</t>
  </si>
  <si>
    <t>2,5L20</t>
  </si>
  <si>
    <t>2,5L100</t>
  </si>
  <si>
    <t>2,5L200</t>
  </si>
  <si>
    <t>2,5L400</t>
  </si>
  <si>
    <t>10L10</t>
  </si>
  <si>
    <t>10L20</t>
  </si>
  <si>
    <t>10L100</t>
  </si>
  <si>
    <t>10L200</t>
  </si>
  <si>
    <t>10L400</t>
  </si>
  <si>
    <t>10L800</t>
  </si>
  <si>
    <t>Klasse+sek.Spannung</t>
  </si>
  <si>
    <t>Durchgangswiderstand:</t>
  </si>
  <si>
    <t>Link auf Berechnungsblatt</t>
  </si>
  <si>
    <t>nur für Durchführungen</t>
  </si>
  <si>
    <t>Genehmigt:</t>
  </si>
  <si>
    <t>50% SF6 / 50% N2</t>
  </si>
  <si>
    <t>DFS 315</t>
  </si>
  <si>
    <t>DFS  420 - 2000</t>
  </si>
  <si>
    <t>DFS  420 - 2500</t>
  </si>
  <si>
    <t>DFS  420 - 4000</t>
  </si>
  <si>
    <t>DFS  420 - 5000</t>
  </si>
  <si>
    <t>DFS  420L</t>
  </si>
  <si>
    <t>DFS  800 - 2000</t>
  </si>
  <si>
    <t>DFS  800 - 4000</t>
  </si>
  <si>
    <t>DFS  800 - 8000</t>
  </si>
  <si>
    <t>DFW 145</t>
  </si>
  <si>
    <t>DFW 24</t>
  </si>
  <si>
    <t>DFW 300</t>
  </si>
  <si>
    <t>DFW 420</t>
  </si>
  <si>
    <t>DFW 52</t>
  </si>
  <si>
    <t>DFW 550</t>
  </si>
  <si>
    <t>PSVS 145-100</t>
  </si>
  <si>
    <t>PSVS 420-100</t>
  </si>
  <si>
    <t>SAS 550/5G</t>
  </si>
  <si>
    <t>SAS 800/1G</t>
  </si>
  <si>
    <t>SAS 800/3G</t>
  </si>
  <si>
    <t>SAS 800/4G</t>
  </si>
  <si>
    <t>SAS 800/5G</t>
  </si>
  <si>
    <t>SVAS 362/5G</t>
  </si>
  <si>
    <t>SVAS 362/11G</t>
  </si>
  <si>
    <t>SVAS 420/5G</t>
  </si>
  <si>
    <t>SVAS 420/11G</t>
  </si>
  <si>
    <t>SVAS 550/1G</t>
  </si>
  <si>
    <t>SVAS 550/5G</t>
  </si>
  <si>
    <t>SVAS 800/1G</t>
  </si>
  <si>
    <t>SVS 123/3</t>
  </si>
  <si>
    <t>SVS 145/5</t>
  </si>
  <si>
    <t>SVS 170/0</t>
  </si>
  <si>
    <t>SVS 550/5-2</t>
  </si>
  <si>
    <t>SVS 800/1</t>
  </si>
  <si>
    <t>PRUEF 1000</t>
  </si>
  <si>
    <t>PRUEF 300</t>
  </si>
  <si>
    <t>PRUEF 325</t>
  </si>
  <si>
    <t>PRUEF 640</t>
  </si>
  <si>
    <t>PRUEF 740</t>
  </si>
  <si>
    <t>PRUEF 750</t>
  </si>
  <si>
    <t>nicht erf.</t>
  </si>
  <si>
    <t>entfällt</t>
  </si>
  <si>
    <t>DFP 1100</t>
  </si>
  <si>
    <t>DFP 123</t>
  </si>
  <si>
    <t>DFP 245</t>
  </si>
  <si>
    <t>DFP 300</t>
  </si>
  <si>
    <t>DFP 362</t>
  </si>
  <si>
    <t>DFP 420</t>
  </si>
  <si>
    <t>DFP 550</t>
  </si>
  <si>
    <t>DFP 600</t>
  </si>
  <si>
    <t>DFP 800</t>
  </si>
  <si>
    <t>DFS 1100</t>
  </si>
  <si>
    <t>DFS 145</t>
  </si>
  <si>
    <t>DFS 245</t>
  </si>
  <si>
    <t>DFS 300</t>
  </si>
  <si>
    <t>DFS 123</t>
  </si>
  <si>
    <t>DFS 362</t>
  </si>
  <si>
    <t>DFS 420</t>
  </si>
  <si>
    <t>DFS 550</t>
  </si>
  <si>
    <t>DFS  800</t>
  </si>
  <si>
    <t>SAS 123</t>
  </si>
  <si>
    <t>SAS 145</t>
  </si>
  <si>
    <t>SAS 245</t>
  </si>
  <si>
    <t>SAS 300</t>
  </si>
  <si>
    <t>SAS 362</t>
  </si>
  <si>
    <t>SAS 420</t>
  </si>
  <si>
    <t>SAS 550</t>
  </si>
  <si>
    <t>Bezeichnung Typenschild</t>
  </si>
  <si>
    <t>SAS 800</t>
  </si>
  <si>
    <t>DCT 550</t>
  </si>
  <si>
    <t>SVAS 245</t>
  </si>
  <si>
    <t>SPR 420</t>
  </si>
  <si>
    <t>SVAS 123</t>
  </si>
  <si>
    <t>SVAS 145</t>
  </si>
  <si>
    <t>SVAS 170</t>
  </si>
  <si>
    <t>SVAS 300</t>
  </si>
  <si>
    <t>SVAS 362</t>
  </si>
  <si>
    <t>SVAS 420</t>
  </si>
  <si>
    <t>SVAS 550</t>
  </si>
  <si>
    <t>SVAS 800</t>
  </si>
  <si>
    <t>SVS 123</t>
  </si>
  <si>
    <t>SVS 145</t>
  </si>
  <si>
    <t>SVS 170</t>
  </si>
  <si>
    <t>SVS 245</t>
  </si>
  <si>
    <t>SVS 362</t>
  </si>
  <si>
    <t>SVS 420</t>
  </si>
  <si>
    <t>SVS 550</t>
  </si>
  <si>
    <t>SVS 800</t>
  </si>
  <si>
    <t>SPR 245</t>
  </si>
  <si>
    <t>Kalibrierer Wandler?</t>
  </si>
  <si>
    <t>S</t>
  </si>
  <si>
    <t>Leckrate</t>
  </si>
  <si>
    <t>APG</t>
  </si>
  <si>
    <t>CEPS</t>
  </si>
  <si>
    <t>VCG245-050-0440</t>
  </si>
  <si>
    <t>Oberflächenschutz</t>
  </si>
  <si>
    <t>K</t>
  </si>
  <si>
    <t>Spanisch</t>
  </si>
  <si>
    <t>Ukraine</t>
  </si>
  <si>
    <t>USA</t>
  </si>
  <si>
    <t>45% SF6 / 55% N2</t>
  </si>
  <si>
    <t>Clean Air</t>
  </si>
  <si>
    <t>externe Eichung durch</t>
  </si>
  <si>
    <t>SVTI</t>
  </si>
  <si>
    <t>ISPESL</t>
  </si>
  <si>
    <t>SEV</t>
  </si>
  <si>
    <t>BEV</t>
  </si>
  <si>
    <t>Sonstige</t>
  </si>
  <si>
    <t>frei</t>
  </si>
  <si>
    <t>Kalibriert</t>
  </si>
  <si>
    <t>Umschaltung</t>
  </si>
  <si>
    <t>2-fach</t>
  </si>
  <si>
    <t>4-fach</t>
  </si>
  <si>
    <t>4-fach fest</t>
  </si>
  <si>
    <t>2-fach fest</t>
  </si>
  <si>
    <t>2x2</t>
  </si>
  <si>
    <t>LEW</t>
  </si>
  <si>
    <t>Verschmutzungsklasse</t>
  </si>
  <si>
    <t>Umax</t>
  </si>
  <si>
    <t>WS</t>
  </si>
  <si>
    <t>Wechselspannung</t>
  </si>
  <si>
    <t>Dokumentautomation</t>
  </si>
  <si>
    <t>BIL ja (1) / Nein (2)</t>
  </si>
  <si>
    <t>Schlagweite Isolatoren</t>
  </si>
  <si>
    <t>Korrekturfaktor Aufstellhöhe</t>
  </si>
  <si>
    <t>m</t>
  </si>
  <si>
    <t>Korrekturfaktor aus Höhenlage ab 1000m:</t>
  </si>
  <si>
    <t>errechnet</t>
  </si>
  <si>
    <t>Soll</t>
  </si>
  <si>
    <t>Biegekräfte Wandler</t>
  </si>
  <si>
    <t>Polnisch</t>
  </si>
  <si>
    <t>legt Berechnung fest</t>
  </si>
  <si>
    <t>nach GOST 15 mm/kV</t>
  </si>
  <si>
    <t>nach GOST 20 mm/kV</t>
  </si>
  <si>
    <t>nach GOST  22,5 mm/kV</t>
  </si>
  <si>
    <t>Ja</t>
  </si>
  <si>
    <t>Nein</t>
  </si>
  <si>
    <t>1-fach</t>
  </si>
  <si>
    <t>Nennspannungsfaktor dauernd:</t>
  </si>
  <si>
    <t>RAL 7033 Zementgrau - 210083</t>
  </si>
  <si>
    <t>RAL 7032 Kieselgrau - ZB7604</t>
  </si>
  <si>
    <t>RAL 7032 Kieselgrau - 256253</t>
  </si>
  <si>
    <t>RAL 7032 Kieselgrau - 256254</t>
  </si>
  <si>
    <t>RAL 8016 Mahagonibraun - 210212</t>
  </si>
  <si>
    <t>RAL 7035 Lichtgrau - 258878</t>
  </si>
  <si>
    <t>RAL 9018 Papyrusweiß - 209978</t>
  </si>
  <si>
    <t>RAL 9006 Weißaluminium - 207636</t>
  </si>
  <si>
    <t>RAL 9006 Weißaluminium - 215828</t>
  </si>
  <si>
    <t>RAL 6011 resedagrün - 265742</t>
  </si>
  <si>
    <t>RAL 1023 verkehrsgelb - 260425</t>
  </si>
  <si>
    <t>RAL 2009 verkehrsorange - 243228</t>
  </si>
  <si>
    <t>RAL 3000 feuerrot - 210378</t>
  </si>
  <si>
    <t>RAL 1013 perlweiß - 241889</t>
  </si>
  <si>
    <t>RAL 7033 Zementgrau - 242272</t>
  </si>
  <si>
    <t>RAL 9016 verkehrsweiß - 245115</t>
  </si>
  <si>
    <t>RAL 7032 keiselgrau - 245465</t>
  </si>
  <si>
    <t>RAL 9010 reinweiss - 238791</t>
  </si>
  <si>
    <t>RAL 7035 lichtgrau - 258879</t>
  </si>
  <si>
    <t>RAL 5013 kobaltblau - 214138</t>
  </si>
  <si>
    <t>RAL 7034 gelbgrau - 207444</t>
  </si>
  <si>
    <t>RAL 9002 grauweiß - 207575</t>
  </si>
  <si>
    <t>RAL 7030 steingrau - 210752</t>
  </si>
  <si>
    <t>RAL 1021 rapsgelb - 212987</t>
  </si>
  <si>
    <t>RAL 5012 lichtblau - 215104</t>
  </si>
  <si>
    <t>RAL 2004 reinorange - 214363</t>
  </si>
  <si>
    <t>RAL 6029 minzgrün - 214028</t>
  </si>
  <si>
    <t>RAL 7016 anthrazitgrau - 213486</t>
  </si>
  <si>
    <t>RAL 5018 türkisblau - 213306</t>
  </si>
  <si>
    <t>RAL 1014 elfenbein - 210099</t>
  </si>
  <si>
    <t>RAL 1014 elfenbein - 213844</t>
  </si>
  <si>
    <t>RAL 6021 blassgrün - 215759</t>
  </si>
  <si>
    <t>RAL 9010 reinweiß - 212651</t>
  </si>
  <si>
    <t>RAL 9010 reinweiß - 216950</t>
  </si>
  <si>
    <t>RAL 5007 brillantblau - 212336</t>
  </si>
  <si>
    <t>RAL 9016 verkehrsweiß - 211907</t>
  </si>
  <si>
    <t>RAL 9016 verkehrsweiß - 261052</t>
  </si>
  <si>
    <t>RAL 1013 perlweiß - 212897</t>
  </si>
  <si>
    <t>RAL 1013 perlweiß - 249273</t>
  </si>
  <si>
    <t>RAL 5019 capriblau - 208812</t>
  </si>
  <si>
    <t>RAL 7038 achatgrau - 210866</t>
  </si>
  <si>
    <t>RAL 7038 achatgrau - 214296</t>
  </si>
  <si>
    <t>RAL 7038 achatgrau - 261382</t>
  </si>
  <si>
    <t>RAL 7002 olivgrau - 211557</t>
  </si>
  <si>
    <t>RAL 7033 zementgrau - 213307</t>
  </si>
  <si>
    <t>RAL 7033 zementgrau - 216911</t>
  </si>
  <si>
    <t>RAL 7047 telegrau 4 - 217462</t>
  </si>
  <si>
    <t>RAL 2000 gelborange - 217970</t>
  </si>
  <si>
    <t>RAL 7000 fehgrau - 218365</t>
  </si>
  <si>
    <t>RAL 5010 enzianblau - 219079</t>
  </si>
  <si>
    <t>RAL 7036 platingrau - 219098</t>
  </si>
  <si>
    <t>Berechnung hat festgelegt:</t>
  </si>
  <si>
    <t>Umschaltung:</t>
  </si>
  <si>
    <t>I dyn</t>
  </si>
  <si>
    <t>VA</t>
  </si>
  <si>
    <t>Gültiger Wandlerpass:</t>
  </si>
  <si>
    <r>
      <t xml:space="preserve">Bemerkungen Spannungswandler:  </t>
    </r>
    <r>
      <rPr>
        <sz val="8"/>
        <color rgb="FFFF0000"/>
        <rFont val="Arial"/>
        <family val="2"/>
      </rPr>
      <t>( Bitte die Auswahlfelder der einzelnen Blöcke verwenden , Doppeleingaben in  Bemerkungsfeld sind zu vermeiden ! )</t>
    </r>
  </si>
  <si>
    <r>
      <t xml:space="preserve">Bemerkungen Stromwandler:  </t>
    </r>
    <r>
      <rPr>
        <sz val="8"/>
        <color rgb="FFFF0000"/>
        <rFont val="Arial"/>
        <family val="2"/>
      </rPr>
      <t>( Bitte die Auswahlfelder der einzelnen Blöcke verwenden , Doppeleingaben in Bemerkungsfeld sind zu vermeiden !  )</t>
    </r>
  </si>
  <si>
    <t>GOST 7746-2015</t>
  </si>
  <si>
    <t>GOST 1983-2015</t>
  </si>
  <si>
    <t>1250N (als Durchgang)</t>
  </si>
  <si>
    <t>2000N (als Durchgang)</t>
  </si>
  <si>
    <t>2500N (als Durchgang)</t>
  </si>
  <si>
    <t>3000N (als Durchgang)</t>
  </si>
  <si>
    <t>4000N (als Durchgang)</t>
  </si>
  <si>
    <t>5000N (als Durchgang)</t>
  </si>
  <si>
    <t>Auswahl Umschaltung</t>
  </si>
  <si>
    <t>60% SF6 / 40% N2</t>
  </si>
  <si>
    <t>DB601 grün - 222571</t>
  </si>
  <si>
    <t>Leistungsschilde vorauswahl auf Al. Silber geändert</t>
  </si>
  <si>
    <t>Schaltkontakte</t>
  </si>
  <si>
    <t>Manometer</t>
  </si>
  <si>
    <t>Art_DW_Kontakte</t>
  </si>
  <si>
    <t>Trafag</t>
  </si>
  <si>
    <t>EMD</t>
  </si>
  <si>
    <t>WIKA</t>
  </si>
  <si>
    <t>COMDE</t>
  </si>
  <si>
    <t>LANSO</t>
  </si>
  <si>
    <t>DW_Hersteller</t>
  </si>
  <si>
    <t>Antwort_N</t>
  </si>
  <si>
    <t>Antwort_J</t>
  </si>
  <si>
    <t>Kleine Skala + Referenzmessung</t>
  </si>
  <si>
    <t>Große Skala + Referenzmessung</t>
  </si>
  <si>
    <t>Große Skala + BiMetall-Messung</t>
  </si>
  <si>
    <t>Dichtewächter- und Druckdaten / Densimeter and pressure-specifications</t>
  </si>
  <si>
    <t>AD</t>
  </si>
  <si>
    <t>EN</t>
  </si>
  <si>
    <t>APAVA</t>
  </si>
  <si>
    <t>CAN/CSA</t>
  </si>
  <si>
    <t>Druckbehälter</t>
  </si>
  <si>
    <t>Druckventil:</t>
  </si>
  <si>
    <t>DN20</t>
  </si>
  <si>
    <t>DN8</t>
  </si>
  <si>
    <r>
      <rPr>
        <b/>
        <sz val="10"/>
        <rFont val="Arial"/>
        <family val="2"/>
      </rPr>
      <t>Dichtewächtertyp:</t>
    </r>
    <r>
      <rPr>
        <sz val="10"/>
        <rFont val="Arial"/>
        <family val="2"/>
      </rPr>
      <t xml:space="preserve"> / 
Densimeter-type:</t>
    </r>
  </si>
  <si>
    <r>
      <rPr>
        <b/>
        <sz val="10"/>
        <rFont val="Arial"/>
        <family val="2"/>
      </rPr>
      <t xml:space="preserve">Anzahl DW Schaltkontakte: </t>
    </r>
    <r>
      <rPr>
        <sz val="10"/>
        <rFont val="Arial"/>
        <family val="2"/>
      </rPr>
      <t>/ 
Densimeter Contacts:</t>
    </r>
  </si>
  <si>
    <r>
      <rPr>
        <b/>
        <sz val="10"/>
        <rFont val="Arial"/>
        <family val="2"/>
      </rPr>
      <t>DW-Prüfeinrichtung: /</t>
    </r>
    <r>
      <rPr>
        <sz val="10"/>
        <rFont val="Arial"/>
        <family val="2"/>
      </rPr>
      <t xml:space="preserve">
 Densimeter testing equipment:</t>
    </r>
  </si>
  <si>
    <r>
      <rPr>
        <b/>
        <sz val="10"/>
        <rFont val="Arial"/>
        <family val="2"/>
      </rPr>
      <t xml:space="preserve">Schutzschlauch DW-Kabel: </t>
    </r>
    <r>
      <rPr>
        <sz val="10"/>
        <rFont val="Arial"/>
        <family val="2"/>
      </rPr>
      <t xml:space="preserve">
/ Cable protection hose:</t>
    </r>
  </si>
  <si>
    <r>
      <rPr>
        <b/>
        <sz val="10"/>
        <rFont val="Arial"/>
        <family val="2"/>
      </rPr>
      <t>DW im KK verdrahtet:</t>
    </r>
    <r>
      <rPr>
        <sz val="10"/>
        <rFont val="Arial"/>
        <family val="2"/>
      </rPr>
      <t xml:space="preserve">
 / Densimeter wired in terminal box:</t>
    </r>
  </si>
  <si>
    <r>
      <rPr>
        <b/>
        <sz val="10"/>
        <rFont val="Arial"/>
        <family val="2"/>
      </rPr>
      <t>DW - Schaltkontakte &gt;&gt; bei fallendem Druck:</t>
    </r>
    <r>
      <rPr>
        <sz val="10"/>
        <rFont val="Arial"/>
        <family val="2"/>
      </rPr>
      <t xml:space="preserve">
Densimeter switching contacts &gt;&gt; with falling pressure:</t>
    </r>
  </si>
  <si>
    <r>
      <rPr>
        <b/>
        <sz val="10"/>
        <rFont val="Arial"/>
        <family val="2"/>
      </rPr>
      <t xml:space="preserve">DW-Hersteller: / </t>
    </r>
    <r>
      <rPr>
        <sz val="10"/>
        <rFont val="Arial"/>
        <family val="2"/>
      </rPr>
      <t>Densimeter brand:</t>
    </r>
  </si>
  <si>
    <t>Analogsignal</t>
  </si>
  <si>
    <t>4-20mA</t>
  </si>
  <si>
    <t>6,5-20mA</t>
  </si>
  <si>
    <t>Analogsignal:</t>
  </si>
  <si>
    <t>keine Auswahl</t>
  </si>
  <si>
    <t>Kommentare / weitere Auswahlfelder: Comments:</t>
  </si>
  <si>
    <r>
      <rPr>
        <b/>
        <sz val="10"/>
        <rFont val="Arial"/>
        <family val="2"/>
      </rPr>
      <t xml:space="preserve">Erdkontakte seperat geerdet: / </t>
    </r>
    <r>
      <rPr>
        <sz val="10"/>
        <rFont val="Arial"/>
        <family val="2"/>
      </rPr>
      <t xml:space="preserve">
Earthing contacts seperately grounded:</t>
    </r>
  </si>
  <si>
    <r>
      <rPr>
        <b/>
        <sz val="10"/>
        <rFont val="Arial"/>
        <family val="2"/>
      </rPr>
      <t>Mischgasanteil (SF6/N2) /CA:</t>
    </r>
    <r>
      <rPr>
        <sz val="10"/>
        <rFont val="Arial"/>
        <family val="2"/>
      </rPr>
      <t xml:space="preserve">
 / Mixed gas (SF6/N2) / CA:</t>
    </r>
  </si>
  <si>
    <t>max. Betriebsdruck</t>
  </si>
  <si>
    <r>
      <rPr>
        <b/>
        <sz val="10"/>
        <rFont val="Arial"/>
        <family val="2"/>
      </rPr>
      <t>Druckangabe im LS:</t>
    </r>
    <r>
      <rPr>
        <sz val="10"/>
        <rFont val="Arial"/>
        <family val="2"/>
      </rPr>
      <t xml:space="preserve">
 / Pressure info on ratingplate:</t>
    </r>
  </si>
  <si>
    <r>
      <rPr>
        <b/>
        <sz val="10"/>
        <rFont val="Arial"/>
        <family val="2"/>
      </rPr>
      <t xml:space="preserve">Druckbehältervorschrift: / </t>
    </r>
    <r>
      <rPr>
        <sz val="10"/>
        <rFont val="Arial"/>
        <family val="2"/>
      </rPr>
      <t xml:space="preserve">
Pressure vessel regulation:</t>
    </r>
  </si>
  <si>
    <r>
      <rPr>
        <b/>
        <sz val="10"/>
        <rFont val="Arial"/>
        <family val="2"/>
      </rPr>
      <t xml:space="preserve">Druckfüllventil: </t>
    </r>
    <r>
      <rPr>
        <sz val="10"/>
        <rFont val="Arial"/>
        <family val="2"/>
      </rPr>
      <t>/ Filling-Valve:</t>
    </r>
  </si>
  <si>
    <t>Sekundärklemmenkasten / Secondary terminalbox</t>
  </si>
  <si>
    <r>
      <rPr>
        <b/>
        <sz val="10"/>
        <rFont val="Arial"/>
        <family val="2"/>
      </rPr>
      <t xml:space="preserve">Klemmenkastenart: </t>
    </r>
    <r>
      <rPr>
        <sz val="10"/>
        <rFont val="Arial"/>
        <family val="2"/>
      </rPr>
      <t>/ Design Terminalbox:</t>
    </r>
  </si>
  <si>
    <t>KK</t>
  </si>
  <si>
    <r>
      <rPr>
        <b/>
        <sz val="10"/>
        <rFont val="Arial"/>
        <family val="2"/>
      </rPr>
      <t>Klemmentype:</t>
    </r>
    <r>
      <rPr>
        <sz val="10"/>
        <rFont val="Arial"/>
        <family val="2"/>
      </rPr>
      <t xml:space="preserve"> / Connection clamps</t>
    </r>
  </si>
  <si>
    <r>
      <rPr>
        <b/>
        <sz val="10"/>
        <rFont val="Arial"/>
        <family val="2"/>
      </rPr>
      <t>Klemmentype DW:</t>
    </r>
    <r>
      <rPr>
        <sz val="10"/>
        <rFont val="Arial"/>
        <family val="2"/>
      </rPr>
      <t xml:space="preserve"> / Clamps for densimeter</t>
    </r>
  </si>
  <si>
    <t>Phoenix PT6</t>
  </si>
  <si>
    <t>Phoenix PT10</t>
  </si>
  <si>
    <t>Phoenix PT16</t>
  </si>
  <si>
    <t>Phoenix UK5N</t>
  </si>
  <si>
    <t>Phoenix UK10N</t>
  </si>
  <si>
    <t>Phoenix UKK10PV</t>
  </si>
  <si>
    <t>Phoenix UK6</t>
  </si>
  <si>
    <t>Wago Zugfederklemme</t>
  </si>
  <si>
    <t>Sonderwunsch Kunde &gt; Kommentarfeld</t>
  </si>
  <si>
    <r>
      <rPr>
        <b/>
        <sz val="10"/>
        <rFont val="Arial"/>
        <family val="2"/>
      </rPr>
      <t>Erdungsschiene:</t>
    </r>
    <r>
      <rPr>
        <sz val="10"/>
        <rFont val="Arial"/>
        <family val="2"/>
      </rPr>
      <t xml:space="preserve"> / Earthing bar</t>
    </r>
  </si>
  <si>
    <t>Erdung:</t>
  </si>
  <si>
    <r>
      <t xml:space="preserve">Hybrid DW: </t>
    </r>
    <r>
      <rPr>
        <sz val="10"/>
        <rFont val="Arial"/>
        <family val="2"/>
      </rPr>
      <t>/ Hybdrid Densimeter</t>
    </r>
  </si>
  <si>
    <t>Sicherungen</t>
  </si>
  <si>
    <r>
      <rPr>
        <b/>
        <sz val="10"/>
        <rFont val="Arial"/>
        <family val="2"/>
      </rPr>
      <t>Sollbruchstellen:</t>
    </r>
    <r>
      <rPr>
        <sz val="10"/>
        <rFont val="Arial"/>
        <family val="2"/>
      </rPr>
      <t xml:space="preserve"> / intended breaking points</t>
    </r>
  </si>
  <si>
    <r>
      <rPr>
        <b/>
        <sz val="10"/>
        <rFont val="Arial"/>
        <family val="2"/>
      </rPr>
      <t>Klemmenkastenheizung:</t>
    </r>
    <r>
      <rPr>
        <sz val="10"/>
        <rFont val="Arial"/>
        <family val="2"/>
      </rPr>
      <t xml:space="preserve"> / Terminalbox-heating</t>
    </r>
  </si>
  <si>
    <t>NO (Schließer)</t>
  </si>
  <si>
    <t>NC (Öffner)</t>
  </si>
  <si>
    <t>Keine Auswahl</t>
  </si>
  <si>
    <r>
      <rPr>
        <b/>
        <sz val="10"/>
        <rFont val="Arial"/>
        <family val="2"/>
      </rPr>
      <t>Abdeckung Kundenklemmen:</t>
    </r>
    <r>
      <rPr>
        <sz val="10"/>
        <rFont val="Arial"/>
        <family val="2"/>
      </rPr>
      <t xml:space="preserve"> / Cover of customer clamps</t>
    </r>
  </si>
  <si>
    <t>M40</t>
  </si>
  <si>
    <t>M32</t>
  </si>
  <si>
    <t>M25</t>
  </si>
  <si>
    <t>1x</t>
  </si>
  <si>
    <t>2x</t>
  </si>
  <si>
    <t>3x</t>
  </si>
  <si>
    <t>4x</t>
  </si>
  <si>
    <t>5x</t>
  </si>
  <si>
    <t>0x</t>
  </si>
  <si>
    <r>
      <rPr>
        <b/>
        <sz val="10"/>
        <rFont val="Arial"/>
        <family val="2"/>
      </rPr>
      <t>Material Leistungsschild:</t>
    </r>
    <r>
      <rPr>
        <sz val="10"/>
        <rFont val="Arial"/>
        <family val="2"/>
      </rPr>
      <t xml:space="preserve"> / Material of ratingplate</t>
    </r>
  </si>
  <si>
    <r>
      <rPr>
        <b/>
        <sz val="10"/>
        <rFont val="Arial"/>
        <family val="2"/>
      </rPr>
      <t>Sprache Leistungsschild:</t>
    </r>
    <r>
      <rPr>
        <sz val="10"/>
        <rFont val="Arial"/>
        <family val="2"/>
      </rPr>
      <t xml:space="preserve"> / Language on ratingplate</t>
    </r>
  </si>
  <si>
    <t>Leistungsschild</t>
  </si>
  <si>
    <t>Alu schwarz &amp; weiße Schrift</t>
  </si>
  <si>
    <t>Edelstahl silber &amp; schwarze Schrift</t>
  </si>
  <si>
    <t>Alu silber &amp; schwarze Schrift</t>
  </si>
  <si>
    <t>Oberflächenangaben / Survace requierements</t>
  </si>
  <si>
    <t>Lackierung A</t>
  </si>
  <si>
    <t>Lackierung B</t>
  </si>
  <si>
    <t>Lackanbringung am Wandler</t>
  </si>
  <si>
    <t>RAL - grün nach Vorlage -Q3:Q441</t>
  </si>
  <si>
    <t>keine Lackierung gefordert</t>
  </si>
  <si>
    <r>
      <rPr>
        <b/>
        <sz val="10"/>
        <rFont val="Arial"/>
        <family val="2"/>
      </rPr>
      <t>Lackaufbauforderung :</t>
    </r>
    <r>
      <rPr>
        <sz val="10"/>
        <rFont val="Arial"/>
        <family val="2"/>
      </rPr>
      <t xml:space="preserve"> 
/ Survace details</t>
    </r>
  </si>
  <si>
    <t>Schichtdicke</t>
  </si>
  <si>
    <t>Weitere Forderungen / Others</t>
  </si>
  <si>
    <r>
      <rPr>
        <b/>
        <sz val="10"/>
        <rFont val="Arial"/>
        <family val="2"/>
      </rPr>
      <t>Primäranschluss:</t>
    </r>
    <r>
      <rPr>
        <sz val="10"/>
        <rFont val="Arial"/>
        <family val="2"/>
      </rPr>
      <t xml:space="preserve"> / Primary connection</t>
    </r>
  </si>
  <si>
    <r>
      <rPr>
        <b/>
        <sz val="10"/>
        <rFont val="Arial"/>
        <family val="2"/>
      </rPr>
      <t>Erdungsanschluss:</t>
    </r>
    <r>
      <rPr>
        <sz val="10"/>
        <rFont val="Arial"/>
        <family val="2"/>
      </rPr>
      <t xml:space="preserve"> / Earthing connection</t>
    </r>
  </si>
  <si>
    <r>
      <rPr>
        <b/>
        <sz val="10"/>
        <rFont val="Arial"/>
        <family val="2"/>
      </rPr>
      <t>Beistellteile TG Seitig:</t>
    </r>
    <r>
      <rPr>
        <sz val="10"/>
        <rFont val="Arial"/>
        <family val="2"/>
      </rPr>
      <t xml:space="preserve"> / Additional delivery parts from TG</t>
    </r>
  </si>
  <si>
    <r>
      <rPr>
        <b/>
        <sz val="10"/>
        <rFont val="Arial"/>
        <family val="2"/>
      </rPr>
      <t xml:space="preserve">Doku-Sprache: </t>
    </r>
    <r>
      <rPr>
        <sz val="10"/>
        <rFont val="Arial"/>
        <family val="2"/>
      </rPr>
      <t>/ Language of ducuments</t>
    </r>
  </si>
  <si>
    <t>Falls abweichend:</t>
  </si>
  <si>
    <r>
      <rPr>
        <b/>
        <sz val="10"/>
        <rFont val="Arial"/>
        <family val="2"/>
      </rPr>
      <t xml:space="preserve">Wandlerpass: </t>
    </r>
    <r>
      <rPr>
        <sz val="10"/>
        <rFont val="Arial"/>
        <family val="2"/>
      </rPr>
      <t>/ Special short manual designed for Customer</t>
    </r>
  </si>
  <si>
    <t>Material</t>
  </si>
  <si>
    <t>Materialien:</t>
  </si>
  <si>
    <t>Schockindikatoren</t>
  </si>
  <si>
    <r>
      <t xml:space="preserve">Doku im KK: /
</t>
    </r>
    <r>
      <rPr>
        <sz val="10"/>
        <rFont val="Arial"/>
        <family val="2"/>
      </rPr>
      <t>Documents located in TB</t>
    </r>
  </si>
  <si>
    <t>xx?</t>
  </si>
  <si>
    <t>Wandlerpass</t>
  </si>
  <si>
    <t>Handbuch</t>
  </si>
  <si>
    <t>Kontraktunterlagen</t>
  </si>
  <si>
    <t>Routinetestprotokoll</t>
  </si>
  <si>
    <t>Beilage</t>
  </si>
  <si>
    <t>Sonstiges:</t>
  </si>
  <si>
    <r>
      <rPr>
        <b/>
        <sz val="10"/>
        <rFont val="Arial"/>
        <family val="2"/>
      </rPr>
      <t>Hersteller ID-Nr. auf LS:</t>
    </r>
    <r>
      <rPr>
        <sz val="10"/>
        <rFont val="Arial"/>
        <family val="2"/>
      </rPr>
      <t xml:space="preserve"> / Supplier ID-nr. on ratingplate</t>
    </r>
  </si>
  <si>
    <r>
      <rPr>
        <b/>
        <sz val="10"/>
        <rFont val="Arial"/>
        <family val="2"/>
      </rPr>
      <t>Barcode auf LS:</t>
    </r>
    <r>
      <rPr>
        <sz val="10"/>
        <rFont val="Arial"/>
        <family val="2"/>
      </rPr>
      <t xml:space="preserve"> / Barcode on ratingplate</t>
    </r>
  </si>
  <si>
    <r>
      <rPr>
        <b/>
        <sz val="10"/>
        <rFont val="Arial"/>
        <family val="2"/>
      </rPr>
      <t xml:space="preserve">Typenprüfung nach o.g. Norm: </t>
    </r>
    <r>
      <rPr>
        <sz val="10"/>
        <rFont val="Arial"/>
        <family val="2"/>
      </rPr>
      <t>/ Typetest requiered</t>
    </r>
  </si>
  <si>
    <t>Erforderliche Prüfungen &amp; Sonderprüfungen / Internal tests &amp; special tests</t>
  </si>
  <si>
    <r>
      <rPr>
        <b/>
        <sz val="10"/>
        <rFont val="Arial"/>
        <family val="2"/>
      </rPr>
      <t xml:space="preserve">Externer Beobachter: </t>
    </r>
    <r>
      <rPr>
        <sz val="10"/>
        <rFont val="Arial"/>
        <family val="2"/>
      </rPr>
      <t>/ External observer</t>
    </r>
  </si>
  <si>
    <r>
      <rPr>
        <b/>
        <sz val="10"/>
        <rFont val="Arial"/>
        <family val="2"/>
      </rPr>
      <t>Haltespannung bei 1 bar abs.:</t>
    </r>
    <r>
      <rPr>
        <sz val="10"/>
        <rFont val="Arial"/>
        <family val="2"/>
      </rPr>
      <t xml:space="preserve"> / Voltage level on 1 bar a.</t>
    </r>
  </si>
  <si>
    <r>
      <rPr>
        <b/>
        <sz val="10"/>
        <rFont val="Arial"/>
        <family val="2"/>
      </rPr>
      <t>Erweiterte Typenprüfung:</t>
    </r>
    <r>
      <rPr>
        <sz val="10"/>
        <rFont val="Arial"/>
        <family val="2"/>
      </rPr>
      <t xml:space="preserve"> / Additional typtest requiered</t>
    </r>
  </si>
  <si>
    <r>
      <rPr>
        <b/>
        <sz val="10"/>
        <rFont val="Arial"/>
        <family val="2"/>
      </rPr>
      <t>SIL gefordert:</t>
    </r>
    <r>
      <rPr>
        <sz val="10"/>
        <rFont val="Arial"/>
        <family val="2"/>
      </rPr>
      <t xml:space="preserve"> / SIL requiered</t>
    </r>
  </si>
  <si>
    <r>
      <t xml:space="preserve">BIL gefordert: / 
</t>
    </r>
    <r>
      <rPr>
        <sz val="10"/>
        <rFont val="Arial"/>
        <family val="2"/>
      </rPr>
      <t>BIL requiered:</t>
    </r>
  </si>
  <si>
    <r>
      <rPr>
        <b/>
        <sz val="10"/>
        <rFont val="Arial"/>
        <family val="2"/>
      </rPr>
      <t>Magnetisierungskennlinie U:</t>
    </r>
    <r>
      <rPr>
        <sz val="10"/>
        <rFont val="Arial"/>
        <family val="2"/>
      </rPr>
      <t xml:space="preserve"> / Magnetization characteristic U</t>
    </r>
  </si>
  <si>
    <r>
      <rPr>
        <b/>
        <sz val="10"/>
        <rFont val="Arial"/>
        <family val="2"/>
      </rPr>
      <t>Magnetisierungskennlinie I:</t>
    </r>
    <r>
      <rPr>
        <sz val="10"/>
        <rFont val="Arial"/>
        <family val="2"/>
      </rPr>
      <t xml:space="preserve"> / Magnetization characteristic I</t>
    </r>
  </si>
  <si>
    <t>Position</t>
  </si>
  <si>
    <r>
      <t xml:space="preserve">Kunde: / </t>
    </r>
    <r>
      <rPr>
        <sz val="10"/>
        <rFont val="Arial"/>
        <family val="2"/>
      </rPr>
      <t>Customer:</t>
    </r>
  </si>
  <si>
    <r>
      <t xml:space="preserve">Endkunde: / </t>
    </r>
    <r>
      <rPr>
        <sz val="10"/>
        <rFont val="Arial"/>
        <family val="2"/>
      </rPr>
      <t>End-customer</t>
    </r>
  </si>
  <si>
    <r>
      <t xml:space="preserve">Land: / </t>
    </r>
    <r>
      <rPr>
        <sz val="10"/>
        <rFont val="Arial"/>
        <family val="2"/>
      </rPr>
      <t>Country</t>
    </r>
  </si>
  <si>
    <t>INAIL</t>
  </si>
  <si>
    <t>Stückzahl: / Pieces</t>
  </si>
  <si>
    <r>
      <t xml:space="preserve">Kundenauftragsnr.: </t>
    </r>
    <r>
      <rPr>
        <sz val="10"/>
        <rFont val="Arial"/>
        <family val="2"/>
      </rPr>
      <t>Customer order number</t>
    </r>
  </si>
  <si>
    <r>
      <t xml:space="preserve">Position: </t>
    </r>
    <r>
      <rPr>
        <sz val="10"/>
        <rFont val="Arial"/>
        <family val="2"/>
      </rPr>
      <t>/ Position</t>
    </r>
  </si>
  <si>
    <r>
      <t xml:space="preserve">Projektkategorie: / </t>
    </r>
    <r>
      <rPr>
        <sz val="8"/>
        <rFont val="Arial"/>
        <family val="2"/>
      </rPr>
      <t>Project category</t>
    </r>
  </si>
  <si>
    <t>B = Produktentwicklung</t>
  </si>
  <si>
    <t>D = Kundenadaption OEN</t>
  </si>
  <si>
    <r>
      <t xml:space="preserve">Angebots-Nr. : / </t>
    </r>
    <r>
      <rPr>
        <sz val="10"/>
        <rFont val="Arial"/>
        <family val="2"/>
      </rPr>
      <t>Offer Nr.</t>
    </r>
  </si>
  <si>
    <r>
      <t xml:space="preserve">Wandlergruppe: / 
</t>
    </r>
    <r>
      <rPr>
        <sz val="10"/>
        <rFont val="Arial"/>
        <family val="2"/>
      </rPr>
      <t>Product line</t>
    </r>
  </si>
  <si>
    <r>
      <t xml:space="preserve">Wandler SAP Nr. :
</t>
    </r>
    <r>
      <rPr>
        <sz val="9"/>
        <rFont val="Arial"/>
        <family val="2"/>
      </rPr>
      <t>Product SAP-Nr.</t>
    </r>
  </si>
  <si>
    <r>
      <rPr>
        <b/>
        <sz val="10"/>
        <rFont val="Arial"/>
        <family val="2"/>
      </rPr>
      <t>Wandlerbezeichnung auf LS:</t>
    </r>
    <r>
      <rPr>
        <sz val="10"/>
        <rFont val="Arial"/>
        <family val="2"/>
      </rPr>
      <t xml:space="preserve"> / Name on ratingplate</t>
    </r>
  </si>
  <si>
    <t>Neuerstellung DB</t>
  </si>
  <si>
    <t>Chopped</t>
  </si>
  <si>
    <r>
      <t xml:space="preserve">Vorschrift 1: / </t>
    </r>
    <r>
      <rPr>
        <sz val="10"/>
        <rFont val="Arial"/>
        <family val="2"/>
      </rPr>
      <t>Specification 1</t>
    </r>
  </si>
  <si>
    <r>
      <t xml:space="preserve">Kundenspezifikation: / </t>
    </r>
    <r>
      <rPr>
        <sz val="10"/>
        <rFont val="Arial"/>
        <family val="2"/>
      </rPr>
      <t>Customer specification</t>
    </r>
  </si>
  <si>
    <t>Um</t>
  </si>
  <si>
    <r>
      <t>Max. Betriebsspannung: /</t>
    </r>
    <r>
      <rPr>
        <sz val="10"/>
        <rFont val="Arial"/>
        <family val="2"/>
      </rPr>
      <t xml:space="preserve"> Max. operation voltage</t>
    </r>
  </si>
  <si>
    <r>
      <t>Aufstellhöhe</t>
    </r>
    <r>
      <rPr>
        <sz val="10"/>
        <rFont val="Arial"/>
        <family val="2"/>
      </rPr>
      <t>: / Installation high</t>
    </r>
  </si>
  <si>
    <r>
      <t xml:space="preserve">Stehblitzstoßspannung: / </t>
    </r>
    <r>
      <rPr>
        <sz val="10"/>
        <rFont val="Arial"/>
        <family val="2"/>
      </rPr>
      <t>Standing lightning impulse voltage</t>
    </r>
  </si>
  <si>
    <r>
      <t xml:space="preserve">Stehwechselspannung trocken: / 
</t>
    </r>
    <r>
      <rPr>
        <sz val="10"/>
        <rFont val="Arial"/>
        <family val="2"/>
      </rPr>
      <t xml:space="preserve">withstand voltage (dry) </t>
    </r>
  </si>
  <si>
    <r>
      <t xml:space="preserve">Umgebungstemperatur min. : </t>
    </r>
    <r>
      <rPr>
        <sz val="10"/>
        <rFont val="Arial"/>
        <family val="2"/>
      </rPr>
      <t>/ Ambient temperature min.</t>
    </r>
  </si>
  <si>
    <r>
      <t xml:space="preserve">Umgebungstemperatur max. : </t>
    </r>
    <r>
      <rPr>
        <sz val="10"/>
        <rFont val="Arial"/>
        <family val="2"/>
      </rPr>
      <t>/ Ambient temperature max.</t>
    </r>
  </si>
  <si>
    <t>BIL Chopped wave</t>
  </si>
  <si>
    <t xml:space="preserve">Prüfwechselspannung sekundär (1min.) </t>
  </si>
  <si>
    <t>Haltespannung bei 1 bar abs.:</t>
  </si>
  <si>
    <r>
      <t xml:space="preserve">Spez. Kriechweg: </t>
    </r>
    <r>
      <rPr>
        <sz val="10"/>
        <rFont val="Arial"/>
        <family val="2"/>
      </rPr>
      <t>/ spec. creepage distance</t>
    </r>
  </si>
  <si>
    <r>
      <t xml:space="preserve">Verschmutzungsklasse: </t>
    </r>
    <r>
      <rPr>
        <sz val="10"/>
        <rFont val="Arial"/>
        <family val="2"/>
      </rPr>
      <t xml:space="preserve">/ Pollution class </t>
    </r>
  </si>
  <si>
    <t>WA - U-Teil:</t>
  </si>
  <si>
    <r>
      <t xml:space="preserve">Min. Kriechweg: / </t>
    </r>
    <r>
      <rPr>
        <sz val="10"/>
        <rFont val="Arial"/>
        <family val="2"/>
      </rPr>
      <t>min. requiered creepage distance</t>
    </r>
  </si>
  <si>
    <r>
      <t>Isolatorauswahl Hersteller: /</t>
    </r>
    <r>
      <rPr>
        <sz val="10"/>
        <rFont val="Arial"/>
        <family val="2"/>
      </rPr>
      <t xml:space="preserve"> Insulator - Supplier</t>
    </r>
  </si>
  <si>
    <t>Isolatorhersteller</t>
  </si>
  <si>
    <t>Hersteller Trench Bamberg</t>
  </si>
  <si>
    <t>Negativ</t>
  </si>
  <si>
    <t>Anzahl</t>
  </si>
  <si>
    <t>nRW</t>
  </si>
  <si>
    <t>nCW</t>
  </si>
  <si>
    <t>nFW</t>
  </si>
  <si>
    <t>pRW</t>
  </si>
  <si>
    <t>pCW</t>
  </si>
  <si>
    <t>pFW</t>
  </si>
  <si>
    <t>FW= Fullwave ; RW=Reducedwave ; CW=Choppedwave</t>
  </si>
  <si>
    <t>Art</t>
  </si>
  <si>
    <t>CTG800G04-001</t>
  </si>
  <si>
    <t>CTG800G05-001</t>
  </si>
  <si>
    <t>VTG800G01-001</t>
  </si>
  <si>
    <t>VTG800G01-002</t>
  </si>
  <si>
    <t>CTG362G04-001</t>
  </si>
  <si>
    <t>CTG362G11-001</t>
  </si>
  <si>
    <t>CTG362G11-002</t>
  </si>
  <si>
    <t>CTG420-040-001</t>
  </si>
  <si>
    <t>CTG420-040-002</t>
  </si>
  <si>
    <t>CTG420-040-003</t>
  </si>
  <si>
    <t>CTG420-050-001</t>
  </si>
  <si>
    <t>CTG420-050-002</t>
  </si>
  <si>
    <t>CTG420-050-005</t>
  </si>
  <si>
    <t>CTG420-050-006</t>
  </si>
  <si>
    <t>CTG420-050-007</t>
  </si>
  <si>
    <t>CTG420-050-008</t>
  </si>
  <si>
    <t>CTG420-050-009</t>
  </si>
  <si>
    <t>CTG420-050-010</t>
  </si>
  <si>
    <t>CTG420-050-011</t>
  </si>
  <si>
    <t>CTG420-050-012</t>
  </si>
  <si>
    <t>CTG420-050-013</t>
  </si>
  <si>
    <t>CTG420-050-014</t>
  </si>
  <si>
    <t>CTG420G11-002</t>
  </si>
  <si>
    <t>CTG420G11-005</t>
  </si>
  <si>
    <t>CTG420G11-006</t>
  </si>
  <si>
    <t>CTG420G11-007</t>
  </si>
  <si>
    <t>CTG420G11-009</t>
  </si>
  <si>
    <t>OCT245-01</t>
  </si>
  <si>
    <t>OCT420-01</t>
  </si>
  <si>
    <t>SPR420-010-02</t>
  </si>
  <si>
    <t>TAG245-T33</t>
  </si>
  <si>
    <t>TAG420-T31</t>
  </si>
  <si>
    <t>TAG420-T31-001</t>
  </si>
  <si>
    <t>TAG420-T32</t>
  </si>
  <si>
    <t>TAG420-TXX</t>
  </si>
  <si>
    <t>TVG245-ACEA-01</t>
  </si>
  <si>
    <t>VCG245-040-001</t>
  </si>
  <si>
    <t>VCG245-040-003</t>
  </si>
  <si>
    <t>VCG245G02-001</t>
  </si>
  <si>
    <t>VCG300-040-0390</t>
  </si>
  <si>
    <t>VCG362-040-0390</t>
  </si>
  <si>
    <t>VCG362-050-0440</t>
  </si>
  <si>
    <t>VCG420G11-001</t>
  </si>
  <si>
    <t>VCG420G11-002</t>
  </si>
  <si>
    <t>VTA245-01</t>
  </si>
  <si>
    <t>VTA420-01</t>
  </si>
  <si>
    <t>VTA420-01-001</t>
  </si>
  <si>
    <t>VTA420-01-002</t>
  </si>
  <si>
    <t>VTG245-01</t>
  </si>
  <si>
    <t>VTG245-01-001</t>
  </si>
  <si>
    <t>VTG245G08-001</t>
  </si>
  <si>
    <t>VTG245G08-002</t>
  </si>
  <si>
    <t>VTG245G08-003</t>
  </si>
  <si>
    <t>VTG362-01</t>
  </si>
  <si>
    <t>VTG420-01</t>
  </si>
  <si>
    <t>VTG420G05-001</t>
  </si>
  <si>
    <t>VTG420G05-003</t>
  </si>
  <si>
    <t>VTG420G05-006</t>
  </si>
  <si>
    <t>VTG420G05-007</t>
  </si>
  <si>
    <t>VTG420G05-008</t>
  </si>
  <si>
    <t>VTG420G05-009</t>
  </si>
  <si>
    <t>VTG420G05-010</t>
  </si>
  <si>
    <t>VTG420G08-001</t>
  </si>
  <si>
    <t>VTP245-025-02</t>
  </si>
  <si>
    <t>VTP245-100-01</t>
  </si>
  <si>
    <t>VTP245-167-01</t>
  </si>
  <si>
    <t>VTP362-125-01</t>
  </si>
  <si>
    <t>VTP362-167-01</t>
  </si>
  <si>
    <t>VTP420-025-02</t>
  </si>
  <si>
    <t>VTP420-100-01</t>
  </si>
  <si>
    <t>CTG550-061-001</t>
  </si>
  <si>
    <t>CTG550-061-0600</t>
  </si>
  <si>
    <t>VTP550-050-01</t>
  </si>
  <si>
    <t>VTP550-125-01</t>
  </si>
  <si>
    <t>VTP550-167-01</t>
  </si>
  <si>
    <t>AVG145P010-0160</t>
  </si>
  <si>
    <t>CTA145-040-0390</t>
  </si>
  <si>
    <t>CTG123-010-008</t>
  </si>
  <si>
    <t>CTG123-020-001</t>
  </si>
  <si>
    <t>CTG123-020-010</t>
  </si>
  <si>
    <t>CTG145-040-004</t>
  </si>
  <si>
    <t>CTG145-040-008</t>
  </si>
  <si>
    <t>CTG145-040-0300</t>
  </si>
  <si>
    <t>TAG072-T39</t>
  </si>
  <si>
    <t>TAG072-T40</t>
  </si>
  <si>
    <t>TAG072-T41</t>
  </si>
  <si>
    <t>TAG072-TXX</t>
  </si>
  <si>
    <t>TAG145P010-0160</t>
  </si>
  <si>
    <t>TAG145-T35</t>
  </si>
  <si>
    <t>TAG145-T36</t>
  </si>
  <si>
    <t>TAG145-T36-001</t>
  </si>
  <si>
    <t>TAG145-TXX</t>
  </si>
  <si>
    <t>TAG170P020-0160</t>
  </si>
  <si>
    <t>TAG170-T37</t>
  </si>
  <si>
    <t>TAG170-T37-001</t>
  </si>
  <si>
    <t>TAG170-T38</t>
  </si>
  <si>
    <t>TAG170-T38-001</t>
  </si>
  <si>
    <t>TVG170-ACEA-01</t>
  </si>
  <si>
    <t>TVG170-ACEA-XX</t>
  </si>
  <si>
    <t>VCA072G05-001</t>
  </si>
  <si>
    <t>VCA072G05-1</t>
  </si>
  <si>
    <t>VCA123-040-0390</t>
  </si>
  <si>
    <t>VCA145-040-0390</t>
  </si>
  <si>
    <t>VCG072G05-001</t>
  </si>
  <si>
    <t>VCG072G05-001-LAG</t>
  </si>
  <si>
    <t>VCG123G04-001</t>
  </si>
  <si>
    <t>VCG123G05-001</t>
  </si>
  <si>
    <t>VCG123G05-002</t>
  </si>
  <si>
    <t>VCG123G05-003</t>
  </si>
  <si>
    <t>VCG123G05-013</t>
  </si>
  <si>
    <t>VCG123G05-014</t>
  </si>
  <si>
    <t>VCG123G05-018</t>
  </si>
  <si>
    <t>VCG123G05-020</t>
  </si>
  <si>
    <t>VCG123G05-021</t>
  </si>
  <si>
    <t>VCG145G04-001</t>
  </si>
  <si>
    <t>VCG145G05-001</t>
  </si>
  <si>
    <t>VCG145G05-001-LAG</t>
  </si>
  <si>
    <t>VCG145G05-002</t>
  </si>
  <si>
    <t>VCG170G05-001</t>
  </si>
  <si>
    <t>VCG170G05-001-LAG</t>
  </si>
  <si>
    <t>VCG170G05-002</t>
  </si>
  <si>
    <t>VTA145-01</t>
  </si>
  <si>
    <t>VTG072G05-001</t>
  </si>
  <si>
    <t>VTG123G05-001</t>
  </si>
  <si>
    <t>VTG123G05-002</t>
  </si>
  <si>
    <t>VTG123G05-003</t>
  </si>
  <si>
    <t>VTG123G05-006</t>
  </si>
  <si>
    <t>VTG123G05-008</t>
  </si>
  <si>
    <t>VTG145G03-001</t>
  </si>
  <si>
    <t>VTG145G03-002</t>
  </si>
  <si>
    <t>VTG145G05-001</t>
  </si>
  <si>
    <t>VTG170G05</t>
  </si>
  <si>
    <t>VTG170G05-001</t>
  </si>
  <si>
    <t>VTP072-050-01</t>
  </si>
  <si>
    <t>VTP123-025-02</t>
  </si>
  <si>
    <t>VTP145-025-02</t>
  </si>
  <si>
    <t>VTP145-050-01</t>
  </si>
  <si>
    <t>VTP145-100-01</t>
  </si>
  <si>
    <t>VTP170-025-02</t>
  </si>
  <si>
    <t>VTPA145-050-01</t>
  </si>
  <si>
    <t>SAS123</t>
  </si>
  <si>
    <t>SAA 145</t>
  </si>
  <si>
    <t>TAG 072</t>
  </si>
  <si>
    <t>TAG 145</t>
  </si>
  <si>
    <t>TAG 170</t>
  </si>
  <si>
    <t>TAG 245</t>
  </si>
  <si>
    <t>TAG 420</t>
  </si>
  <si>
    <t>TVG 170</t>
  </si>
  <si>
    <t>TVG 245</t>
  </si>
  <si>
    <t>SVAA 072</t>
  </si>
  <si>
    <t>SVAA 123</t>
  </si>
  <si>
    <t>SVAA 145</t>
  </si>
  <si>
    <t>SVAA 170</t>
  </si>
  <si>
    <t>SVAS 170/5G-1</t>
  </si>
  <si>
    <t>SVA 145</t>
  </si>
  <si>
    <t>SVA 245</t>
  </si>
  <si>
    <t>SVA 420</t>
  </si>
  <si>
    <t>SVS 072</t>
  </si>
  <si>
    <t>PSVS 072</t>
  </si>
  <si>
    <t>PSVS 145</t>
  </si>
  <si>
    <t>PSVS 245</t>
  </si>
  <si>
    <t>PSVS 123</t>
  </si>
  <si>
    <t>VTP072-100-01</t>
  </si>
  <si>
    <t>VTP072-125-01</t>
  </si>
  <si>
    <t>PSVS 362</t>
  </si>
  <si>
    <t>PSVS 170</t>
  </si>
  <si>
    <t>PSVS 245-100</t>
  </si>
  <si>
    <t>PSVS 245-125</t>
  </si>
  <si>
    <t>PSVS 245-167</t>
  </si>
  <si>
    <t>PSVS 420</t>
  </si>
  <si>
    <t>PSVS 550</t>
  </si>
  <si>
    <t>PSVS 362-100</t>
  </si>
  <si>
    <t>PSVS 362-125</t>
  </si>
  <si>
    <t>PSVS 362-167</t>
  </si>
  <si>
    <t>PSVS 550-125</t>
  </si>
  <si>
    <t>PSVS 550-167</t>
  </si>
  <si>
    <t>PSVA 145</t>
  </si>
  <si>
    <t>Saver</t>
  </si>
  <si>
    <t>0-20mA</t>
  </si>
  <si>
    <r>
      <rPr>
        <b/>
        <sz val="10"/>
        <rFont val="Arial"/>
        <family val="2"/>
      </rPr>
      <t>DW zum Boden geneigt: /</t>
    </r>
    <r>
      <rPr>
        <sz val="10"/>
        <rFont val="Arial"/>
        <family val="2"/>
      </rPr>
      <t xml:space="preserve">
 Densimeter points to the ground (rotation):</t>
    </r>
  </si>
  <si>
    <r>
      <t xml:space="preserve">Zulässige Leckrate: </t>
    </r>
    <r>
      <rPr>
        <sz val="10"/>
        <rFont val="Arial"/>
        <family val="2"/>
      </rPr>
      <t>/ Permissible leakage rate:</t>
    </r>
  </si>
  <si>
    <t>Kommentar / Notes:</t>
  </si>
  <si>
    <t>CTG/CTA</t>
  </si>
  <si>
    <t>SAP Bez.</t>
  </si>
  <si>
    <t>1000KV PRÜFANLAGE</t>
  </si>
  <si>
    <t>300KV PRÜFANLAGE</t>
  </si>
  <si>
    <t>325KV PRÜFANLAGE</t>
  </si>
  <si>
    <t>640KV PRÜFANLAGE</t>
  </si>
  <si>
    <t>750KV PRÜFANLAGE</t>
  </si>
  <si>
    <t>AVG 145</t>
  </si>
  <si>
    <t>CTG 145 KV TERNA DESIGN T35</t>
  </si>
  <si>
    <t>CTG 145 KV TERNA DESIGN T36</t>
  </si>
  <si>
    <t>CTG 170 KV TERNA DESIGN T37</t>
  </si>
  <si>
    <t>CTG 170 KV TERNA DESIGN T38</t>
  </si>
  <si>
    <t>CTG 245 KV TERNA DESIGN T33</t>
  </si>
  <si>
    <t>CTG 420 KV TERNA DESIGN T31</t>
  </si>
  <si>
    <t>CTG 420 KV TERNA DESIGN T32</t>
  </si>
  <si>
    <t>CTG 72,5 KV TERNA DESIGN T39</t>
  </si>
  <si>
    <t>CTG 72,5 KV TERNA DESIGN T40</t>
  </si>
  <si>
    <t>CTG 72,5 KV TERNA DESIGN T41</t>
  </si>
  <si>
    <t>DFS 800</t>
  </si>
  <si>
    <t>DFS/DFP 420</t>
  </si>
  <si>
    <t>DPS 550</t>
  </si>
  <si>
    <t>PSVS 123-25</t>
  </si>
  <si>
    <t>PSVS 145-25</t>
  </si>
  <si>
    <t>PSVS 145-50</t>
  </si>
  <si>
    <t>PSVS 170-25</t>
  </si>
  <si>
    <t>PSVS 245-25</t>
  </si>
  <si>
    <t>PSVS 245-50</t>
  </si>
  <si>
    <t>PSVS 362-50</t>
  </si>
  <si>
    <t>PSVS 420-25</t>
  </si>
  <si>
    <t>PSVS 72,5 - 50</t>
  </si>
  <si>
    <t>REPARATUR GIF</t>
  </si>
  <si>
    <t>SAS 123 - EON VAR. 12</t>
  </si>
  <si>
    <t>SAS 123-010-0175 - CEPS - TYPE A</t>
  </si>
  <si>
    <t>SAS 123-020-0250 - CEPS - TYPE B</t>
  </si>
  <si>
    <t>SAS 145 - PLQ T2B</t>
  </si>
  <si>
    <t>SAS 145 - PLQ T4B</t>
  </si>
  <si>
    <t>SAS 362/11G - HQ - 2000A</t>
  </si>
  <si>
    <t>SAS 362/11G - HQ - 4000A</t>
  </si>
  <si>
    <t>SAS 362/4G - HYDRO ONE</t>
  </si>
  <si>
    <t>SAS 420 - TENNET-VAR.25 (NL)</t>
  </si>
  <si>
    <t>SAS 420 - TENNET-VAR.25A (NL)</t>
  </si>
  <si>
    <t>SAS 420 - TENNET-VAR.31</t>
  </si>
  <si>
    <t>SAS 420 - TENNET-VAR.31A</t>
  </si>
  <si>
    <t>SAS 420 - TENNET-VAR.31D</t>
  </si>
  <si>
    <t>SAS 420 - TENNET-VAR.31E</t>
  </si>
  <si>
    <t>SAS 420 - TENNET-VAR.31G</t>
  </si>
  <si>
    <t>SAS 420 - TENNET-VAR.31H</t>
  </si>
  <si>
    <t>SAS 420-040-0150 - CEPS TYPE E</t>
  </si>
  <si>
    <t>SAS 420-040-0150 - CEPS TYPE F</t>
  </si>
  <si>
    <t>SAS 420-040-0150 - CEPS TYPE G</t>
  </si>
  <si>
    <t>SAS 420-050-0440-APG-420_I_1200_2400_50</t>
  </si>
  <si>
    <t>SAS 420-050-0440-APG-420_I_1200_2400_63</t>
  </si>
  <si>
    <t>SAS 420-050-0440-APG-420_I_600_1200_50</t>
  </si>
  <si>
    <t>SAS 420-050-0440-APG-420_I_600_1200_63</t>
  </si>
  <si>
    <t>SAS 420/11G - MWB 4 FH POS 4.9</t>
  </si>
  <si>
    <t>SAS 420/11G - TENNET-VAR.31A</t>
  </si>
  <si>
    <t>SAS 420/11G - TENNET-VAR.31D</t>
  </si>
  <si>
    <t>SAS 420/11G - TENNET-VAR.31E</t>
  </si>
  <si>
    <t>SAS 420/11G - TENNET-VAR.31G</t>
  </si>
  <si>
    <t>SAS 550-061 - BC HYDRO</t>
  </si>
  <si>
    <t>SAS 765/4G - HQ</t>
  </si>
  <si>
    <t>SAS 765/5G - HQ</t>
  </si>
  <si>
    <t>SAS 800/4G (550KV)</t>
  </si>
  <si>
    <t>SAS 800/6G</t>
  </si>
  <si>
    <t>SSVAS 123/5G-1 - MWB 1 KR POS. 1.13B</t>
  </si>
  <si>
    <t>SSVAS 245/2G - MWB 2 KQA POS. 2.6C</t>
  </si>
  <si>
    <t>SSVAS 420/11G - MWB 4 KCB POS. 4.8B</t>
  </si>
  <si>
    <t>SSVAS 420/11G - MWB 4 KCC POS. 4.8C</t>
  </si>
  <si>
    <t>STERNPUNKTREAKTOR 420KV</t>
  </si>
  <si>
    <t>SVA 420 - TENNET-VAR.32</t>
  </si>
  <si>
    <t>SVA 420 - TENNET-VAR.32B</t>
  </si>
  <si>
    <t>SVAA 72,5/5G</t>
  </si>
  <si>
    <t>SVAA 72,5/5G - PPL</t>
  </si>
  <si>
    <t>SVAS 123 - 50HZ W123_K4X400-7K-200-II*_0</t>
  </si>
  <si>
    <t>SVAS 123/4G - ENBW TYP 1</t>
  </si>
  <si>
    <t>SVAS 123/5G</t>
  </si>
  <si>
    <t>SVAS 123/5G - ENBW TYP 2</t>
  </si>
  <si>
    <t>SVAS 123/5G - ENBW TYP 3</t>
  </si>
  <si>
    <t>SVAS 123/5G - EON VAR. 14A (ZUG)</t>
  </si>
  <si>
    <t>SVAS 123/5G - EON/EDIS VAR. 14A</t>
  </si>
  <si>
    <t>SVAS 123/5G-1 - CEPS TYPE C</t>
  </si>
  <si>
    <t>SVAS 123/5G-1 - CEPS TYPE D</t>
  </si>
  <si>
    <t>SVAS 145 - TATV132 COMB100</t>
  </si>
  <si>
    <t>SVAS 145 - TATV132 COMB800</t>
  </si>
  <si>
    <t>SVAS 145/4G - HQ</t>
  </si>
  <si>
    <t>SVAS 170 - TATV150 COMB100</t>
  </si>
  <si>
    <t>SVAS 170 - TATV150 COMB800</t>
  </si>
  <si>
    <t>SVAS 245 - 50HZ W245_K_4X500-7K-200-II_0</t>
  </si>
  <si>
    <t>SVAS 245-040-0390-APG-245_K_1200_2400_50</t>
  </si>
  <si>
    <t>SVAS 245-040-0390-APG-245_K_600_1200_50</t>
  </si>
  <si>
    <t>SVAS 72,5 - TATV66 COMB100</t>
  </si>
  <si>
    <t>SVS 123 - EON VAR. 13</t>
  </si>
  <si>
    <t>SVS 123 - EON VAR. 13B</t>
  </si>
  <si>
    <t>SVS 123 - EON VAR. 13B (ZUG)</t>
  </si>
  <si>
    <t>SVS 123/5</t>
  </si>
  <si>
    <t>SVS 123/5 - 50HZ W123-U_SYNCHRO-II*_0</t>
  </si>
  <si>
    <t>SVS 123/5 - CEPS</t>
  </si>
  <si>
    <t>SVS 145 - TV132</t>
  </si>
  <si>
    <t>SVS 145/3</t>
  </si>
  <si>
    <t>SVS 145/3 - 145 - HQ</t>
  </si>
  <si>
    <t>SVS 145/3 - 72,5 - HQ</t>
  </si>
  <si>
    <t>SVS 170 - TV150</t>
  </si>
  <si>
    <t>SVS 170/3</t>
  </si>
  <si>
    <t>SVS 170/5</t>
  </si>
  <si>
    <t>SVS 245-01 - MWB 2 GE POS. 2.7</t>
  </si>
  <si>
    <t>SVS 245/8 - 170 - HQ</t>
  </si>
  <si>
    <t>SVS 245/8 - 245 - HQ</t>
  </si>
  <si>
    <t>SVS 245/8 - CEPS</t>
  </si>
  <si>
    <t>SVS 362/5-1</t>
  </si>
  <si>
    <t>SVS 420/5</t>
  </si>
  <si>
    <t>SVS 420/5-2</t>
  </si>
  <si>
    <t>SVS 420/5-2 - APG-420_U_50</t>
  </si>
  <si>
    <t>SVS 420/5-2 - APG-420_U_63</t>
  </si>
  <si>
    <t>SVS 420/5-2 - MWB 4 GI POS. 4.10</t>
  </si>
  <si>
    <t>SVS 420/5-2 - MWB 4 GIA POS. 4.10A</t>
  </si>
  <si>
    <t>SVS 420/5-2 - TENNET-VAR. 32B/22B</t>
  </si>
  <si>
    <t>SVS 420/5-2 - TENNET-VAR.32</t>
  </si>
  <si>
    <t>SVS 420/5-2 - TENNET-VAR.32B</t>
  </si>
  <si>
    <t>SVS 420/8-1 - CEPS</t>
  </si>
  <si>
    <t>SVS 550/1 (SONDERAUFWAND!!)</t>
  </si>
  <si>
    <t>SVS 550/5</t>
  </si>
  <si>
    <t>SVS 72.5 - TV66</t>
  </si>
  <si>
    <t>SVS 765/1 - HQ - MAIS</t>
  </si>
  <si>
    <t>SVS 765/1 - HQ - STANDARD</t>
  </si>
  <si>
    <t>TAG 72,5</t>
  </si>
  <si>
    <t>TOCT 245</t>
  </si>
  <si>
    <t>TOCT 420</t>
  </si>
  <si>
    <t>VZF 550</t>
  </si>
  <si>
    <t>VTG/VTA</t>
  </si>
  <si>
    <t>VCG/VCA</t>
  </si>
  <si>
    <t>PSVS/PSVA</t>
  </si>
  <si>
    <r>
      <t xml:space="preserve">Abweichende Eingaben: / </t>
    </r>
    <r>
      <rPr>
        <sz val="10"/>
        <rFont val="Arial"/>
        <family val="2"/>
      </rPr>
      <t>different values</t>
    </r>
  </si>
  <si>
    <r>
      <rPr>
        <b/>
        <sz val="10"/>
        <rFont val="Arial"/>
        <family val="2"/>
      </rPr>
      <t>Druckangabe am Dichtewächter:</t>
    </r>
    <r>
      <rPr>
        <sz val="10"/>
        <rFont val="Arial"/>
        <family val="2"/>
      </rPr>
      <t xml:space="preserve"> / 
Pressure shown on the Densimeter:</t>
    </r>
  </si>
  <si>
    <r>
      <rPr>
        <b/>
        <sz val="10"/>
        <rFont val="Arial"/>
        <family val="2"/>
      </rPr>
      <t>Material Erdungsanschluss:</t>
    </r>
    <r>
      <rPr>
        <sz val="10"/>
        <rFont val="Arial"/>
        <family val="2"/>
      </rPr>
      <t xml:space="preserve"> / Material of earthing connection</t>
    </r>
  </si>
  <si>
    <t>CTG420-040-005</t>
  </si>
  <si>
    <t>SAS 420 - Tennet-Var.31e - Tank 4</t>
  </si>
  <si>
    <t>CTG420-040-004</t>
  </si>
  <si>
    <t>CTG420-040-006</t>
  </si>
  <si>
    <t>CTG420-040-007</t>
  </si>
  <si>
    <t>SAS 420 - Tennet-Var.31d - Tank 4</t>
  </si>
  <si>
    <t>SAS 420 - Tennet-Var.31g - Tank 4</t>
  </si>
  <si>
    <t>SAS 420 - Tennet-Var.31h - Tank 4</t>
  </si>
  <si>
    <t>WA - I-Teil:</t>
  </si>
  <si>
    <r>
      <t xml:space="preserve">Kernschale: / </t>
    </r>
    <r>
      <rPr>
        <sz val="10"/>
        <rFont val="Arial"/>
        <family val="2"/>
      </rPr>
      <t>Coreshell</t>
    </r>
  </si>
  <si>
    <t>CTG420-040-0240</t>
  </si>
  <si>
    <r>
      <rPr>
        <b/>
        <sz val="10"/>
        <rFont val="Arial"/>
        <family val="2"/>
      </rPr>
      <t>Taupunktmessung:</t>
    </r>
    <r>
      <rPr>
        <sz val="10"/>
        <rFont val="Arial"/>
        <family val="2"/>
      </rPr>
      <t xml:space="preserve"> / dew point measurement</t>
    </r>
  </si>
  <si>
    <r>
      <rPr>
        <b/>
        <sz val="10"/>
        <rFont val="Arial"/>
        <family val="2"/>
      </rPr>
      <t>Isolationswiderstandsmessung:</t>
    </r>
    <r>
      <rPr>
        <sz val="10"/>
        <rFont val="Arial"/>
        <family val="2"/>
      </rPr>
      <t xml:space="preserve"> / Insulation resistance measurement</t>
    </r>
  </si>
  <si>
    <r>
      <rPr>
        <b/>
        <sz val="10"/>
        <rFont val="Arial"/>
        <family val="2"/>
      </rPr>
      <t xml:space="preserve">Erweiterte Routinetests &amp; Sonderprüfungen :
</t>
    </r>
    <r>
      <rPr>
        <sz val="10"/>
        <rFont val="Arial"/>
        <family val="2"/>
      </rPr>
      <t xml:space="preserve"> / Additional routine tests requiered &amp; special tests</t>
    </r>
  </si>
  <si>
    <t>Thermische Grenzleistung [VA]
Thermischer Grenzstrom [A]</t>
  </si>
  <si>
    <t>SIEMENS Energy</t>
  </si>
  <si>
    <t>Deutsche Bahn</t>
  </si>
  <si>
    <t xml:space="preserve">CAN/CSA C 61869-2:14 </t>
  </si>
  <si>
    <t>CAN/CSA C 61869-3:14</t>
  </si>
  <si>
    <t>CAN/CSA C 61869-4:14</t>
  </si>
  <si>
    <t>CAN/CSA C 60044-1:07</t>
  </si>
  <si>
    <t>CAN/CSA C 60044-2:07</t>
  </si>
  <si>
    <t>IEC 61869-3:2011</t>
  </si>
  <si>
    <t>5 kV</t>
  </si>
  <si>
    <t>n. bek.</t>
  </si>
  <si>
    <t>mit / with transmitter</t>
  </si>
  <si>
    <t xml:space="preserve"> ohne / without transmitter</t>
  </si>
  <si>
    <t>bar (rel./gauge)</t>
  </si>
  <si>
    <t>Frei wählbar / not specified</t>
  </si>
  <si>
    <t>Wechslend / change over</t>
  </si>
  <si>
    <t>Neigung</t>
  </si>
  <si>
    <t>10°</t>
  </si>
  <si>
    <t>25°</t>
  </si>
  <si>
    <t>30°</t>
  </si>
  <si>
    <t>40°</t>
  </si>
  <si>
    <t>45°</t>
  </si>
  <si>
    <t>n.a.</t>
  </si>
  <si>
    <t>1,0xUn</t>
  </si>
  <si>
    <t>1,1xUn</t>
  </si>
  <si>
    <t>1,2xUn</t>
  </si>
  <si>
    <t>1,5xUn for 30 sec.</t>
  </si>
  <si>
    <t>1,4xUn for 1 min.</t>
  </si>
  <si>
    <t>1,73xUn for 30 sec.</t>
  </si>
  <si>
    <t>1,9xUn for 30 sec.</t>
  </si>
  <si>
    <t>1,9xUn for 8h</t>
  </si>
  <si>
    <t>2,2xUn for 4h</t>
  </si>
  <si>
    <t>1,9xUn for 4h</t>
  </si>
  <si>
    <r>
      <t xml:space="preserve">Schaltstoßspannung SIL: / </t>
    </r>
    <r>
      <rPr>
        <sz val="9"/>
        <rFont val="Arial"/>
        <family val="2"/>
      </rPr>
      <t>switching impulse voltage</t>
    </r>
  </si>
  <si>
    <t>Dynamisch</t>
  </si>
  <si>
    <t>Statisch</t>
  </si>
  <si>
    <t>psig (rel./gauge)</t>
  </si>
  <si>
    <t>Mpa (rel./gauge)</t>
  </si>
  <si>
    <t>kPa (rel./gauge)</t>
  </si>
  <si>
    <t xml:space="preserve">Neigungswinkel: </t>
  </si>
  <si>
    <t>0,1% / p.a.</t>
  </si>
  <si>
    <t>0,3% / p.a.</t>
  </si>
  <si>
    <t>0,5% / p.a</t>
  </si>
  <si>
    <t>Klein Guß / small casted</t>
  </si>
  <si>
    <t>Groß Al / Big Al</t>
  </si>
  <si>
    <t>Klein Al / small Al</t>
  </si>
  <si>
    <t>Klein PSVS / small</t>
  </si>
  <si>
    <t>Groß PSVS / big</t>
  </si>
  <si>
    <t>Sonder PSVS / custom</t>
  </si>
  <si>
    <t xml:space="preserve">Bolzenklemme M10 (Trench) / Bolt </t>
  </si>
  <si>
    <t>m. Hilfsschalter / w. auxiliary switch</t>
  </si>
  <si>
    <t>o. Hilfsschalter / w.o. auxiliary switch</t>
  </si>
  <si>
    <t>CU</t>
  </si>
  <si>
    <t>Al</t>
  </si>
  <si>
    <t>Keine Forderung / not specified</t>
  </si>
  <si>
    <t>Nicht gefordert / not specified</t>
  </si>
  <si>
    <t>Eingebaut / mounted</t>
  </si>
  <si>
    <t>Lose mitliefern / supply part</t>
  </si>
  <si>
    <t>Al. Flach/flat 200x120x20 - 8xØ14,0 hole distance 50 mm (IEC)</t>
  </si>
  <si>
    <t>Al. Flach/flat 200x120x20 - 4xØ14,0 hole distance 44,5 mm (NEMA)</t>
  </si>
  <si>
    <t>Al. Flach/flat 200x120x20 - 8xØ14,0 hole distance 44,5 mm (NEMA)</t>
  </si>
  <si>
    <t>Al. Flach/flat 200x120x20 - 6xØ14,0 hole distance 44,5 mm</t>
  </si>
  <si>
    <t xml:space="preserve">Al. Flach/flat 210x120x20– 8xD13,0 hole distance 50 mm </t>
  </si>
  <si>
    <t>Al. Flach/flat 210x130x20– 6xD18,0 hole distance 70 mm</t>
  </si>
  <si>
    <t>Al. Flach/flat 200x120x20 - 4xØ14,0 hole distance 45 mm (GOST)</t>
  </si>
  <si>
    <t>Al. Flach/flat 200x120x20 - 6xØ18,0 hole distance 60 mm</t>
  </si>
  <si>
    <t>Bolzenanschluss / Bolt connection</t>
  </si>
  <si>
    <t xml:space="preserve">4x60x60 and 4x44,5x44,5 (IEC&amp;NEMA) "Sternerdung" </t>
  </si>
  <si>
    <t xml:space="preserve">4xØ14,0 hole distance 60 x 60 mm (IEC) </t>
  </si>
  <si>
    <t>4xØ14,5 hole distance 44,5 x 44,5 mm (NEMA)</t>
  </si>
  <si>
    <t>3xØ14,5 hole distance 44,5 und 60 mm (IEC/NEMA)</t>
  </si>
  <si>
    <t>8xØ14,0 hole distance 44,5 x 44,5 mm (NEMA)</t>
  </si>
  <si>
    <t>4x D14,5, hole distance 44,5 x 60 mm (IEC/NEMA)</t>
  </si>
  <si>
    <t>2xØ14,5, hole distance 44,5 mm (NEMA)</t>
  </si>
  <si>
    <t>Al / St coated</t>
  </si>
  <si>
    <t>A2</t>
  </si>
  <si>
    <t>Offer-No</t>
  </si>
  <si>
    <t>Date</t>
  </si>
  <si>
    <t>Page</t>
  </si>
  <si>
    <t>Remarks:</t>
  </si>
  <si>
    <t>kV</t>
  </si>
  <si>
    <t>Insulator</t>
  </si>
  <si>
    <t>Item</t>
  </si>
  <si>
    <t xml:space="preserve">Type </t>
  </si>
  <si>
    <t>Composite</t>
  </si>
  <si>
    <t xml:space="preserve">We offer here our Power Voltage Transformers with composite insulators (reinforced glass-fibre tubes </t>
  </si>
  <si>
    <t>Total output power (PowerVT/SSVT)</t>
  </si>
  <si>
    <t>(kVA)</t>
  </si>
  <si>
    <r>
      <t>Requested creepage distance (related to U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>)</t>
    </r>
  </si>
  <si>
    <t>(mm/kV)</t>
  </si>
  <si>
    <t>with silicone coat with sheds, grey).</t>
  </si>
  <si>
    <t>Type</t>
  </si>
  <si>
    <t>Creepage distance*</t>
  </si>
  <si>
    <t>(mm)</t>
  </si>
  <si>
    <t xml:space="preserve">Our offered Power Voltage Transformers are equipped with temperature compensated pressure </t>
  </si>
  <si>
    <t>Standards</t>
  </si>
  <si>
    <t xml:space="preserve">gauges (density meters) with 2 signalling contacts which are open at normal operation and will  close </t>
  </si>
  <si>
    <t>in case of pressure drop.There are only 2 thresholds, which can be used for warning and switch-off. No</t>
  </si>
  <si>
    <t xml:space="preserve">contiuous monitoring of the gas density with analog signal.Possible with hybrid version on extra charge. </t>
  </si>
  <si>
    <t>Rated primary voltage (V)</t>
  </si>
  <si>
    <t xml:space="preserve">Offered units in case of order will be delivered together with SF6-gas or Clean Air in quantity sufficient </t>
  </si>
  <si>
    <t>Rated secondary voltage (V)</t>
  </si>
  <si>
    <t>for filling up to the operating pressure on site. Filling can be done by oneself by customer.</t>
  </si>
  <si>
    <t>Insulation</t>
  </si>
  <si>
    <t>Output power burden (VA)</t>
  </si>
  <si>
    <t>HV Terminal</t>
  </si>
  <si>
    <t>Ferroresonance – normally the Power VT’s will be operated under load, which works, as the ferro-</t>
  </si>
  <si>
    <t>Insulation class</t>
  </si>
  <si>
    <t>E</t>
  </si>
  <si>
    <t>Ground Pad</t>
  </si>
  <si>
    <t>resonance damping.</t>
  </si>
  <si>
    <t>Leakage rate</t>
  </si>
  <si>
    <t>Below an example of the simulation performed for 362 kV 100 kVA Power VT without load and loaded</t>
  </si>
  <si>
    <t>Design</t>
  </si>
  <si>
    <t>Explosion proof</t>
  </si>
  <si>
    <t>with 20% (20kVA).</t>
  </si>
  <si>
    <t>Sum max output power (thermal)</t>
  </si>
  <si>
    <t>(VA)</t>
  </si>
  <si>
    <t xml:space="preserve">Service conditions </t>
  </si>
  <si>
    <t>Contacts</t>
  </si>
  <si>
    <t>Open/Close</t>
  </si>
  <si>
    <t>Hybrid gas density monitor</t>
  </si>
  <si>
    <t>Output</t>
  </si>
  <si>
    <t>Altitude</t>
  </si>
  <si>
    <t>(m)</t>
  </si>
  <si>
    <t>Ambient temp. Min</t>
  </si>
  <si>
    <t>(°C)</t>
  </si>
  <si>
    <t>Filling valve</t>
  </si>
  <si>
    <t>Thread</t>
  </si>
  <si>
    <t>Ambient temp. Max</t>
  </si>
  <si>
    <t>Short time current sym/time</t>
  </si>
  <si>
    <t>(kA/s)</t>
  </si>
  <si>
    <t>PT100</t>
  </si>
  <si>
    <t>Short time current asym</t>
  </si>
  <si>
    <t>(kA)</t>
  </si>
  <si>
    <t>Pressure relief device (rupture disc)</t>
  </si>
  <si>
    <t>Yes</t>
  </si>
  <si>
    <t>Lifting lugs</t>
  </si>
  <si>
    <t>Insulation coordination</t>
  </si>
  <si>
    <t>Rating plate</t>
  </si>
  <si>
    <t>Rated primary current (amps)</t>
  </si>
  <si>
    <t>Schematic diagram</t>
  </si>
  <si>
    <r>
      <t>Highest voltage U</t>
    </r>
    <r>
      <rPr>
        <b/>
        <sz val="6"/>
        <rFont val="Arial"/>
        <family val="2"/>
      </rPr>
      <t>M</t>
    </r>
  </si>
  <si>
    <t>(kV)</t>
  </si>
  <si>
    <t>Rated sec. current (amps)</t>
  </si>
  <si>
    <r>
      <t>Rated frequency f</t>
    </r>
    <r>
      <rPr>
        <b/>
        <sz val="6"/>
        <rFont val="Arial"/>
        <family val="2"/>
      </rPr>
      <t>R</t>
    </r>
  </si>
  <si>
    <t>(Hz)</t>
  </si>
  <si>
    <t>Over current factor FS</t>
  </si>
  <si>
    <t>Surface threatment</t>
  </si>
  <si>
    <t>Power frequency withstand voltage primary</t>
  </si>
  <si>
    <t>Rated power (VA)</t>
  </si>
  <si>
    <t xml:space="preserve">In case of Ferro-resonance calculations, we need the concrete parameters of the facility where the PVT </t>
  </si>
  <si>
    <t>Power frequency withstand voltage secondary</t>
  </si>
  <si>
    <t>Extension (%)</t>
  </si>
  <si>
    <t>to be installed (ground and grading capacitances), including all possible substation configurations.</t>
  </si>
  <si>
    <t xml:space="preserve">Power frequency withstand voltage HV neutral </t>
  </si>
  <si>
    <t>Sec. Resistance (ohm)</t>
  </si>
  <si>
    <t>Lightning impulse withstand voltage</t>
  </si>
  <si>
    <t>Knee point Ek (V)</t>
  </si>
  <si>
    <t>We would like to inform, that there is actually no standard for Power Voltage Transformers acc. To IEC,</t>
  </si>
  <si>
    <t>Switching impulse withstand voltage</t>
  </si>
  <si>
    <t>Magn. current (milli amps)</t>
  </si>
  <si>
    <t>Dimensions and Weight</t>
  </si>
  <si>
    <t xml:space="preserve">IEEE committee is finalizing a standard, but it is not released up to now. Type &amp; Routine tests for PVT </t>
  </si>
  <si>
    <t>Short circuit factor KSSC</t>
  </si>
  <si>
    <t>are a mix of the tests for Voltage Transformer and power transformers.</t>
  </si>
  <si>
    <t>Dimension factor Ktd</t>
  </si>
  <si>
    <t>Similar to outline drawings</t>
  </si>
  <si>
    <t xml:space="preserve">Electrical data </t>
  </si>
  <si>
    <t>Time constant primary Tp (ms)</t>
  </si>
  <si>
    <t>In case additional of additionally offered metering or protection windings:</t>
  </si>
  <si>
    <t>Time constant primary Ts (ms)</t>
  </si>
  <si>
    <t xml:space="preserve">Please note, in order to stay within the specified limits, the power on the power winding is limited. </t>
  </si>
  <si>
    <t>General</t>
  </si>
  <si>
    <t>Current flow t' (milli seconds)</t>
  </si>
  <si>
    <t xml:space="preserve">See table below as example.Detailed information can be provided in case of order. </t>
  </si>
  <si>
    <t>Current flow tal' (milli seconds)</t>
  </si>
  <si>
    <t>Voltage fact.</t>
  </si>
  <si>
    <t>continuous</t>
  </si>
  <si>
    <t>Current flow t'' (milli seconds)</t>
  </si>
  <si>
    <t>short</t>
  </si>
  <si>
    <t>Current flow tal'' (milli seconds)</t>
  </si>
  <si>
    <t>Dead time ttfr (milli seconds)</t>
  </si>
  <si>
    <t>(V)</t>
  </si>
  <si>
    <t>Calibrated</t>
  </si>
  <si>
    <t>Nominal system voltage</t>
  </si>
  <si>
    <t>Accuracy class</t>
  </si>
  <si>
    <t>Secondary terminals (windings)</t>
  </si>
  <si>
    <t>Secondary terminals (GDM)</t>
  </si>
  <si>
    <t>Gas density monitor (GDM)</t>
  </si>
  <si>
    <t>GDM testing device</t>
  </si>
  <si>
    <t>GDM cable protection hose</t>
  </si>
  <si>
    <t>BIL chopped wave voltage</t>
  </si>
  <si>
    <t xml:space="preserve">Bolzenklemme M12 (Trench) / Bolt </t>
  </si>
  <si>
    <t>Accessories / additional information</t>
  </si>
  <si>
    <t>Applies for PowerVT / SSVT (if applicable)</t>
  </si>
  <si>
    <t>Additonal information (GDM)</t>
  </si>
  <si>
    <t>Accuracy limited factor</t>
  </si>
  <si>
    <t>Thermal limit (VA)</t>
  </si>
  <si>
    <t>Technical data sheet of</t>
  </si>
  <si>
    <t>Rated / Nominal system voltage</t>
  </si>
  <si>
    <t>English</t>
  </si>
  <si>
    <t>German</t>
  </si>
  <si>
    <t>French</t>
  </si>
  <si>
    <t>Spanish</t>
  </si>
  <si>
    <t>Technical data sheet for</t>
  </si>
  <si>
    <t>Technisches Datenblatt für</t>
  </si>
  <si>
    <t>Typ</t>
  </si>
  <si>
    <t>Isolierung</t>
  </si>
  <si>
    <t>Isolierstoffklasse</t>
  </si>
  <si>
    <t>Umgebungsbedingungen</t>
  </si>
  <si>
    <t>Aufstellhöhe</t>
  </si>
  <si>
    <t>Umgebungstemp. Min</t>
  </si>
  <si>
    <t>Umgebungstemp. Max</t>
  </si>
  <si>
    <t>Isolationskoordination</t>
  </si>
  <si>
    <t>Höchste Spannung UM</t>
  </si>
  <si>
    <t>Nennfrequenz fR</t>
  </si>
  <si>
    <t>Prüfwechselspannung primär</t>
  </si>
  <si>
    <t>Prüfwechselspannung sekundär</t>
  </si>
  <si>
    <t>Prüfwechselspannung X</t>
  </si>
  <si>
    <t>Blitzstoßspannung BIL</t>
  </si>
  <si>
    <t>Schaltstoßspannung SIL</t>
  </si>
  <si>
    <t xml:space="preserve">Abgeschnittener Blitzstoß </t>
  </si>
  <si>
    <t>Elektrische Daten</t>
  </si>
  <si>
    <t>Generell</t>
  </si>
  <si>
    <t>Spannungsfaktor</t>
  </si>
  <si>
    <t>dauernd</t>
  </si>
  <si>
    <t>kurz</t>
  </si>
  <si>
    <t>Rated system voltage</t>
  </si>
  <si>
    <t>Nennspannung Ph-Ph</t>
  </si>
  <si>
    <t>Nennspannung Ph-Erde</t>
  </si>
  <si>
    <t>Gültig für PowerVT /SSVT (wenn notwendig)</t>
  </si>
  <si>
    <t>Max. Ausgangsspannung (PowerVT / SSVT)</t>
  </si>
  <si>
    <t>Nennspannung primär (V)</t>
  </si>
  <si>
    <t>Nennspannung sekundär (V)</t>
  </si>
  <si>
    <t>Ausgangleistungs (VA)</t>
  </si>
  <si>
    <t>Genauigkeitsklasse</t>
  </si>
  <si>
    <t>Thermische Grenzleistung (VA)</t>
  </si>
  <si>
    <t>Summe thermische Grenzleistung (VA)</t>
  </si>
  <si>
    <t xml:space="preserve">Gültig für Stromwandler </t>
  </si>
  <si>
    <t xml:space="preserve">Gültig für PowerVT /SSVT oder Spannungswandler </t>
  </si>
  <si>
    <t xml:space="preserve">Applies for Current transformer active part </t>
  </si>
  <si>
    <t xml:space="preserve">Applies for PowerVT/SSVT or voltage transformer </t>
  </si>
  <si>
    <t xml:space="preserve">Applies for Current transformer </t>
  </si>
  <si>
    <t>Kurzschlussstrom thermisch / Zeit</t>
  </si>
  <si>
    <t>Kurzschlussstrom dynamisch</t>
  </si>
  <si>
    <t>Nennstrom primär (A)</t>
  </si>
  <si>
    <t>Nennstrom sekundär (A)</t>
  </si>
  <si>
    <t>Überspannungsfaktor FS</t>
  </si>
  <si>
    <t>Leistung</t>
  </si>
  <si>
    <t>Erweiterter Messbereich (%)</t>
  </si>
  <si>
    <t>Sekundärwiderstand (ohm)</t>
  </si>
  <si>
    <t>Kniepunkt Ek (V)</t>
  </si>
  <si>
    <t>Magnetisierungsstrom (mA)</t>
  </si>
  <si>
    <t>Bemessungszeitkonstante primär Tp (ms)</t>
  </si>
  <si>
    <t>Bemessungszeitkonstante primär Ts (ms)</t>
  </si>
  <si>
    <t>Isolator</t>
  </si>
  <si>
    <t>Geforderter Kriechweg (bezogen auf UM)</t>
  </si>
  <si>
    <t>Kriechweg*</t>
  </si>
  <si>
    <t>Accessories / zusätzliche Informationen</t>
  </si>
  <si>
    <t>Erdungsanschluss</t>
  </si>
  <si>
    <t>Sekundärklemmen (Wicklungen)</t>
  </si>
  <si>
    <t>Sekundärklemmen (Dichtewächter)</t>
  </si>
  <si>
    <t>Zusatzinformationen Dichtwächter</t>
  </si>
  <si>
    <t>Dichtwächterprüfanschluss</t>
  </si>
  <si>
    <t>Schutzschlauch Dichtewächterkabel</t>
  </si>
  <si>
    <t>Hybriddichtewächter</t>
  </si>
  <si>
    <t>Füllventil</t>
  </si>
  <si>
    <t>Berstscheibe</t>
  </si>
  <si>
    <t>Hebeösen</t>
  </si>
  <si>
    <t>Schaltschild</t>
  </si>
  <si>
    <t>Oberflächenbehandlung</t>
  </si>
  <si>
    <t>Größe und Gewicht</t>
  </si>
  <si>
    <t>Ählich wie Maßbild</t>
  </si>
  <si>
    <t>Language</t>
  </si>
  <si>
    <t>Sprache</t>
  </si>
  <si>
    <t>VCG072G05-1</t>
  </si>
  <si>
    <t>VTG072G05</t>
  </si>
  <si>
    <t>VTG145G03-1</t>
  </si>
  <si>
    <r>
      <rPr>
        <b/>
        <sz val="10"/>
        <rFont val="Arial"/>
        <family val="2"/>
      </rPr>
      <t>Druckangaben</t>
    </r>
    <r>
      <rPr>
        <sz val="10"/>
        <rFont val="Arial"/>
        <family val="2"/>
      </rPr>
      <t xml:space="preserve"> / 
Pressure specification:</t>
    </r>
  </si>
  <si>
    <r>
      <t xml:space="preserve">Nennfülldruck rel. / </t>
    </r>
    <r>
      <rPr>
        <sz val="10"/>
        <rFont val="Arial"/>
        <family val="2"/>
      </rPr>
      <t>Filling pressure</t>
    </r>
  </si>
  <si>
    <r>
      <t xml:space="preserve">Alarmdruck 1 rel. / </t>
    </r>
    <r>
      <rPr>
        <sz val="10"/>
        <rFont val="Arial"/>
        <family val="2"/>
      </rPr>
      <t>1 Alarm</t>
    </r>
  </si>
  <si>
    <r>
      <t xml:space="preserve">Alarmdruck 2 rel. / </t>
    </r>
    <r>
      <rPr>
        <sz val="10"/>
        <rFont val="Arial"/>
        <family val="2"/>
      </rPr>
      <t>2 Alarm</t>
    </r>
  </si>
  <si>
    <r>
      <t xml:space="preserve">Druck f. elektr. Prüfungen rel. / 
</t>
    </r>
    <r>
      <rPr>
        <sz val="10"/>
        <rFont val="Arial"/>
        <family val="2"/>
      </rPr>
      <t>Pressure for electrical tests</t>
    </r>
  </si>
  <si>
    <r>
      <t xml:space="preserve">Betriebsspannung/Leistung / 
</t>
    </r>
    <r>
      <rPr>
        <sz val="9"/>
        <rFont val="Arial"/>
        <family val="2"/>
      </rPr>
      <t>Operating voltage of heater:</t>
    </r>
  </si>
  <si>
    <t>RAL 9006 - 207636 (120-240µm)</t>
  </si>
  <si>
    <t>RAL - grün n. Vorlage -210951 (120-240µm)</t>
  </si>
  <si>
    <t>RAL 1013 - 212897 (120-240µm)</t>
  </si>
  <si>
    <t>RAL 1013 - 241889 (200-320µm)</t>
  </si>
  <si>
    <t>RAL 1013 - 249273 (360-480µm)</t>
  </si>
  <si>
    <t>RAL 1014 - 210099 (120-240µm)</t>
  </si>
  <si>
    <t>RAL 1014 - 213844 (120-240µm)</t>
  </si>
  <si>
    <t>RAL 1021 - 212987 (120-240µm)</t>
  </si>
  <si>
    <t>RAL 1023 - 260425 (120-240µm)</t>
  </si>
  <si>
    <t>RAL 9010 - 212651 (120-240µm)</t>
  </si>
  <si>
    <t>RAL 9010 - 216950 (120-240µm)</t>
  </si>
  <si>
    <t>RAL 9010 - 238791 (240-360µm)</t>
  </si>
  <si>
    <t>RAL 2000 - 217970 (120-240µm)</t>
  </si>
  <si>
    <t>RAL 2004 - 214363 (120-240µm)</t>
  </si>
  <si>
    <t>RAL 2009 - 243228 (160-280µm)</t>
  </si>
  <si>
    <t>RAL 3000 - 210378 (120-240µm)</t>
  </si>
  <si>
    <t>RAL 5007 - 212336 (120-240µm)</t>
  </si>
  <si>
    <t>RAL 5010 - 219079 (120-240µm)</t>
  </si>
  <si>
    <t>RAL 5012 - 215104 (120-240µm)</t>
  </si>
  <si>
    <t>RAL 5013 - 214138 (120-240µm)</t>
  </si>
  <si>
    <t>RAL 5018 - 213306 (120-240µm)</t>
  </si>
  <si>
    <t>RAL 5019 - 208812 (120-240µm)</t>
  </si>
  <si>
    <t>RAL 6011 - 265742 (120-240µm)</t>
  </si>
  <si>
    <t>RAL 6021 - 215759 (120-240µm)</t>
  </si>
  <si>
    <t>RAL 6029 - 214028 (120-240µm)</t>
  </si>
  <si>
    <t>RAL 7000 - 218365 (120-240µm)</t>
  </si>
  <si>
    <t>RAL 7002 - 211557 (120-240µm)</t>
  </si>
  <si>
    <t>RAL 7016 - 213486 (120-240µm)</t>
  </si>
  <si>
    <t>RAL 7030 - 210752 (120-240µm)</t>
  </si>
  <si>
    <t>RAL 7032 - 245465 (280-400µm)</t>
  </si>
  <si>
    <t>RAL 7032 - 256253 (120-240µm)</t>
  </si>
  <si>
    <t>RAL 7032 - 256254 (200-320µm)</t>
  </si>
  <si>
    <t>RAL 7032 - ZB7604 (120-240µm)</t>
  </si>
  <si>
    <t>RAL 7034 - 207444 (120-240µm)</t>
  </si>
  <si>
    <t>RAL 7035 - 258878 (120-240µm)</t>
  </si>
  <si>
    <t>RAL 7035 - 258879 (200-320µm)</t>
  </si>
  <si>
    <t>RAL 7036 - 219098 (120-240µm)</t>
  </si>
  <si>
    <t>RAL 7038 - 210866 (120-240µm)</t>
  </si>
  <si>
    <t>RAL 7038 - 214296 (200-320µm)</t>
  </si>
  <si>
    <t>RAL 7038 - 261382 (200-320µm)</t>
  </si>
  <si>
    <t>RAL 7047 - 217462 (120-240µm)</t>
  </si>
  <si>
    <t>RAL 8016 - 210212 (120-240µm)</t>
  </si>
  <si>
    <t>RAL 9002 - 207575 (120-240µm)</t>
  </si>
  <si>
    <t>RAL 9006 - 215828 (160-280µm)</t>
  </si>
  <si>
    <t>RAL 9016 - 211907 (120-240µm)</t>
  </si>
  <si>
    <t>RAL 9016 - 245115 (200-320µm)</t>
  </si>
  <si>
    <t>RAL 9016 - 261052 (280-400µm)</t>
  </si>
  <si>
    <t>RAL 9018 - 209978 (120-240µm)</t>
  </si>
  <si>
    <t>DB601 - 222571 (280-400µm)</t>
  </si>
  <si>
    <t>CTG245-040-0390</t>
  </si>
  <si>
    <t>SPR420-020-01</t>
  </si>
  <si>
    <t>VTG123G03-1</t>
  </si>
  <si>
    <t>VTG170G03-1</t>
  </si>
  <si>
    <t>Not specified</t>
  </si>
  <si>
    <t>Al without painting; St zincked (verzinkt)</t>
  </si>
  <si>
    <t>Other specification</t>
  </si>
  <si>
    <r>
      <rPr>
        <b/>
        <sz val="10"/>
        <rFont val="Arial"/>
        <family val="2"/>
      </rPr>
      <t>Detail d. Sicherungen:</t>
    </r>
    <r>
      <rPr>
        <sz val="10"/>
        <rFont val="Arial"/>
        <family val="2"/>
      </rPr>
      <t xml:space="preserve"> / Detail of fuses: (NO=Schließer;NC=Öffner)</t>
    </r>
  </si>
  <si>
    <r>
      <t xml:space="preserve">Hilfsschalterart /
</t>
    </r>
    <r>
      <rPr>
        <sz val="9"/>
        <rFont val="Arial"/>
        <family val="2"/>
      </rPr>
      <t>Auxiliary Contacts:</t>
    </r>
  </si>
  <si>
    <t>Spez. Kundenforderung =&gt; Kommentarfeld</t>
  </si>
  <si>
    <t>Munsell light grey - 207654</t>
  </si>
  <si>
    <t>Munsell light grey - 207654 (120-240µm)</t>
  </si>
  <si>
    <r>
      <rPr>
        <b/>
        <sz val="10"/>
        <rFont val="Arial"/>
        <family val="2"/>
      </rPr>
      <t>Kabelverschraubungen:</t>
    </r>
    <r>
      <rPr>
        <sz val="10"/>
        <rFont val="Arial"/>
        <family val="2"/>
      </rPr>
      <t xml:space="preserve"> /Cableglands</t>
    </r>
  </si>
  <si>
    <t>V1.3 : Sensgear hinzugefügt.</t>
  </si>
  <si>
    <r>
      <rPr>
        <b/>
        <sz val="10"/>
        <rFont val="Arial"/>
        <family val="2"/>
      </rPr>
      <t xml:space="preserve">Sensgear-Box gefordert: </t>
    </r>
    <r>
      <rPr>
        <sz val="10"/>
        <rFont val="Arial"/>
        <family val="2"/>
      </rPr>
      <t>/ Sensgear requiered:</t>
    </r>
  </si>
  <si>
    <t>VTPA245-125-01</t>
  </si>
  <si>
    <t>PSVA 245</t>
  </si>
  <si>
    <t>PSVA 245-125</t>
  </si>
  <si>
    <t>PSVA 145-50</t>
  </si>
  <si>
    <t>VTPA145-025-02</t>
  </si>
  <si>
    <t>PSVA 145-25</t>
  </si>
  <si>
    <t>VCG170G04</t>
  </si>
  <si>
    <t>SVAS170/4G</t>
  </si>
  <si>
    <t>VTG245-01-002</t>
  </si>
  <si>
    <t>SVS 245 - Tennet-Var.22b</t>
  </si>
  <si>
    <t>TVG145-010-050</t>
  </si>
  <si>
    <t>TVG245-ACEA-XX</t>
  </si>
  <si>
    <t>TVG072-010-050</t>
  </si>
  <si>
    <t>TVG170P010-050</t>
  </si>
  <si>
    <t>TVG170P020-100</t>
  </si>
  <si>
    <t>TVG245P020-100</t>
  </si>
  <si>
    <t>TVG 72,5</t>
  </si>
  <si>
    <t>TVG 145</t>
  </si>
  <si>
    <t>72 kV</t>
  </si>
  <si>
    <t>145 kV</t>
  </si>
  <si>
    <t>AVG170-020-0160</t>
  </si>
  <si>
    <t>AVG170P020-0160</t>
  </si>
  <si>
    <t>VCA145-022-0250</t>
  </si>
  <si>
    <t>VCA123-022-0250</t>
  </si>
  <si>
    <t>VCA145-022-0185</t>
  </si>
  <si>
    <t>VCA245-041-0520</t>
  </si>
  <si>
    <t>VCA362G05</t>
  </si>
  <si>
    <t>VCA420G05</t>
  </si>
  <si>
    <t>VCA170-022-0185</t>
  </si>
  <si>
    <t>SVAA 245</t>
  </si>
  <si>
    <t>SVAA 362</t>
  </si>
  <si>
    <t>SVAA 420</t>
  </si>
  <si>
    <t>170 kV</t>
  </si>
  <si>
    <t>245 kV</t>
  </si>
  <si>
    <t>362 kV</t>
  </si>
  <si>
    <t>420 kV</t>
  </si>
  <si>
    <t>CTA145-040-0300</t>
  </si>
  <si>
    <t>CTA123-022-0250</t>
  </si>
  <si>
    <t>CTA145-022-0185</t>
  </si>
  <si>
    <t>CTA145-022-0250</t>
  </si>
  <si>
    <t>CTA170-022-0185</t>
  </si>
  <si>
    <t>CTA245-041-0520</t>
  </si>
  <si>
    <t>CTA362G05</t>
  </si>
  <si>
    <t>CTA420G05</t>
  </si>
  <si>
    <t>SAA 123</t>
  </si>
  <si>
    <t>SAA 170</t>
  </si>
  <si>
    <t>SAA 245</t>
  </si>
  <si>
    <t>SAA 362</t>
  </si>
  <si>
    <t>SAA 420</t>
  </si>
  <si>
    <t>DCTG550G01</t>
  </si>
  <si>
    <t>DCTG800G04-001</t>
  </si>
  <si>
    <t>VZF 800-HQ</t>
  </si>
  <si>
    <t>DCT 800</t>
  </si>
  <si>
    <t>DCT 362</t>
  </si>
  <si>
    <t>VZF 362</t>
  </si>
  <si>
    <t>VTA123-022-01</t>
  </si>
  <si>
    <t>VTA123-01</t>
  </si>
  <si>
    <t>VTA123-022-001</t>
  </si>
  <si>
    <t>SVA 123</t>
  </si>
  <si>
    <t>65% SF6 / 35% N2</t>
  </si>
  <si>
    <t>70% SF6 / 30% N2</t>
  </si>
  <si>
    <t>75% SF6 / 25% N2</t>
  </si>
  <si>
    <t>SVS 420-01 - CEPS</t>
  </si>
  <si>
    <t>SVS 420-01 - APG - 420_U_63</t>
  </si>
  <si>
    <t>SVS 420-01 - APG - 420_U_50</t>
  </si>
  <si>
    <t>VTG420-01-001</t>
  </si>
  <si>
    <t>VTG420-01-002</t>
  </si>
  <si>
    <t>VTG420-01-003</t>
  </si>
  <si>
    <t>CTG420-040-008</t>
  </si>
  <si>
    <t>CTG420-040-009</t>
  </si>
  <si>
    <t>SAS 420 kV Terna Design T31</t>
  </si>
  <si>
    <t>SAS 420-040-0150 - CEPS TYPE ??</t>
  </si>
  <si>
    <r>
      <t xml:space="preserve">PRODUKTSICHERHEIT OEN - Auftragsbearbeitung: </t>
    </r>
    <r>
      <rPr>
        <b/>
        <i/>
        <sz val="9"/>
        <rFont val="Arial"/>
        <family val="2"/>
      </rPr>
      <t>(Angesteuert durch Auswahl der Projektkategorie)</t>
    </r>
  </si>
  <si>
    <t>IEC 61869-1</t>
  </si>
  <si>
    <t>IEC 61869-2</t>
  </si>
  <si>
    <t>IEC 61869-3</t>
  </si>
  <si>
    <t>IEC 61869-4</t>
  </si>
  <si>
    <t>IEC 60137</t>
  </si>
  <si>
    <t>IEEE C57.13.5</t>
  </si>
  <si>
    <t>Normen angepasst, Datum entf. Zu klären ist GOST - Erl.</t>
  </si>
  <si>
    <r>
      <t xml:space="preserve">Biegefestigkeit: / 
</t>
    </r>
    <r>
      <rPr>
        <sz val="10"/>
        <rFont val="Arial"/>
        <family val="2"/>
      </rPr>
      <t>Flexural strength</t>
    </r>
  </si>
  <si>
    <t>Statisch:</t>
  </si>
  <si>
    <t>Dynamisch / Statische Biegefestigkeit - Dynamisch gelöscht und Tabelle neu aufgebaut - Erl.</t>
  </si>
  <si>
    <t>Groß X</t>
  </si>
  <si>
    <t>3kV</t>
  </si>
  <si>
    <t>19kV</t>
  </si>
  <si>
    <t>5kV</t>
  </si>
  <si>
    <r>
      <t xml:space="preserve">Frequenz: / </t>
    </r>
    <r>
      <rPr>
        <sz val="10"/>
        <rFont val="Arial"/>
        <family val="2"/>
      </rPr>
      <t>Frequency</t>
    </r>
  </si>
  <si>
    <t>Groß X implementiert - Erl.</t>
  </si>
  <si>
    <r>
      <rPr>
        <b/>
        <sz val="9"/>
        <rFont val="Arial"/>
        <family val="2"/>
      </rPr>
      <t>Prüfwechsel-spannung Groß X(N):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Neutral terminal HS</t>
    </r>
  </si>
  <si>
    <t>Schließend / normally closed (P=0)</t>
  </si>
  <si>
    <t>Öffnend / normally open (P=0)</t>
  </si>
  <si>
    <r>
      <t xml:space="preserve">Sicherungen: / </t>
    </r>
    <r>
      <rPr>
        <sz val="10"/>
        <rFont val="Arial"/>
        <family val="2"/>
      </rPr>
      <t>Fuses requiered</t>
    </r>
  </si>
  <si>
    <r>
      <rPr>
        <b/>
        <sz val="10"/>
        <rFont val="Arial"/>
        <family val="2"/>
      </rPr>
      <t>PT100 gefordert:</t>
    </r>
    <r>
      <rPr>
        <sz val="10"/>
        <rFont val="Arial"/>
        <family val="2"/>
      </rPr>
      <t xml:space="preserve"> / PT100 requiered</t>
    </r>
  </si>
  <si>
    <r>
      <t xml:space="preserve">Funkenstrecke: / </t>
    </r>
    <r>
      <rPr>
        <sz val="10"/>
        <rFont val="Arial"/>
        <family val="2"/>
      </rPr>
      <t>Spark gap requiered</t>
    </r>
  </si>
  <si>
    <t>VTA300-01</t>
  </si>
  <si>
    <t>VTA362-01</t>
  </si>
  <si>
    <t>VTG300-01</t>
  </si>
  <si>
    <t>300 kV</t>
  </si>
  <si>
    <t>SVA 300</t>
  </si>
  <si>
    <t>SVA 362</t>
  </si>
  <si>
    <t>SVS 300</t>
  </si>
  <si>
    <t>850 kV</t>
  </si>
  <si>
    <t>VTPA072-100-01</t>
  </si>
  <si>
    <t>PSVA 72,5</t>
  </si>
  <si>
    <t>72,5 kV</t>
  </si>
  <si>
    <t>350 kV</t>
  </si>
  <si>
    <t>140 kV</t>
  </si>
  <si>
    <t>PSVA 72,5-100</t>
  </si>
  <si>
    <t>VTPA123-025-02</t>
  </si>
  <si>
    <t>PSVA 123</t>
  </si>
  <si>
    <t>PSVA 123-25</t>
  </si>
  <si>
    <t>Dokumentiertes Abstimmungsmeeting durchgeführt</t>
  </si>
  <si>
    <t>Erweiterte FMEA durchgeführt</t>
  </si>
  <si>
    <r>
      <rPr>
        <b/>
        <sz val="10"/>
        <rFont val="Arial"/>
        <family val="2"/>
      </rPr>
      <t xml:space="preserve">INAIL Zertifikationsnummer von Trench Deutschland: / </t>
    </r>
    <r>
      <rPr>
        <sz val="10"/>
        <rFont val="Arial"/>
        <family val="2"/>
      </rPr>
      <t xml:space="preserve">
INAIL Certificationnumber from Trench Germany:</t>
    </r>
  </si>
  <si>
    <t>Spalte 7 eingefügt - INAIL Zertifikationsnummer - Erl.</t>
  </si>
  <si>
    <t>Dichtwächter Kontakte Normally Open, Normally Closed - Erl.</t>
  </si>
  <si>
    <t>Farbenauswahl ohne Überschreibung programmieren Erl.</t>
  </si>
  <si>
    <t>Version</t>
  </si>
  <si>
    <t>Datum</t>
  </si>
  <si>
    <t>Änderung</t>
  </si>
  <si>
    <t>V.1.4</t>
  </si>
  <si>
    <t>Produktsicherheit - Vorschlag implementiert Erl.</t>
  </si>
  <si>
    <t>Keine Aktion , da Standardprodukt</t>
  </si>
  <si>
    <t>Abwägung des Risikos durchgeführt - Keine Aktion</t>
  </si>
  <si>
    <t>Notiz</t>
  </si>
  <si>
    <t>Aktion</t>
  </si>
  <si>
    <r>
      <t xml:space="preserve">Projektname: / 
</t>
    </r>
    <r>
      <rPr>
        <sz val="10"/>
        <rFont val="Arial"/>
        <family val="2"/>
      </rPr>
      <t>Name of the Project</t>
    </r>
  </si>
  <si>
    <t>Projektname hinzugefügt &amp; Länder ausgeschrieben</t>
  </si>
  <si>
    <t>Australia</t>
  </si>
  <si>
    <t>Austria</t>
  </si>
  <si>
    <t>Canada</t>
  </si>
  <si>
    <t>Switzerland</t>
  </si>
  <si>
    <t>China</t>
  </si>
  <si>
    <t>Germany</t>
  </si>
  <si>
    <t>India</t>
  </si>
  <si>
    <t>Iraq</t>
  </si>
  <si>
    <t>Italy</t>
  </si>
  <si>
    <t>Poland</t>
  </si>
  <si>
    <t>Spain</t>
  </si>
  <si>
    <t>Hungary</t>
  </si>
  <si>
    <t>Czech Republic</t>
  </si>
  <si>
    <t>Completly painted in 'A' without A2 Bolts</t>
  </si>
  <si>
    <t>Al without painting; St zincked + painted in 'A'</t>
  </si>
  <si>
    <t>Completly painted in 'A' incl. A2 Bolts</t>
  </si>
  <si>
    <t>Components under electr. Voltage in 'A', others without painting</t>
  </si>
  <si>
    <t>Components under electr. Voltage in 'A', other Parts in 'B'</t>
  </si>
  <si>
    <t>Neue Modelle eingepflegt ( Clean Air )</t>
  </si>
  <si>
    <t>RAL 7033 o.EG - 213307 (120-240µm)</t>
  </si>
  <si>
    <t>RAL 7033 o.EG - 216911 (200-320µm)</t>
  </si>
  <si>
    <t>RAL 7033 o.EG - 242272 (280-400µm)</t>
  </si>
  <si>
    <t>RAL 7033 m. EG - 210083 (120-240µm)</t>
  </si>
  <si>
    <t>RAL 7033 m. EG - xxxxxx (200-320µm)</t>
  </si>
  <si>
    <t>RAL 7033 m. EG - 197388 (260-420µm)</t>
  </si>
  <si>
    <t>OCT 420</t>
  </si>
  <si>
    <t>OCT 245</t>
  </si>
  <si>
    <t>OCT145-01</t>
  </si>
  <si>
    <t>OCT 145</t>
  </si>
  <si>
    <t>TOCT 145</t>
  </si>
  <si>
    <t>OCT unter Sonder eingepflegt.</t>
  </si>
  <si>
    <t>Zeile Lackierung Ja / nein entfernt.</t>
  </si>
  <si>
    <t>VTP420-050-01</t>
  </si>
  <si>
    <t>PSVS 420-50</t>
  </si>
  <si>
    <t>b-light (1-light)</t>
  </si>
  <si>
    <t>c-medium (2-medium)</t>
  </si>
  <si>
    <t>d-heavy (3-heavy)</t>
  </si>
  <si>
    <t>e-very heavy (4-very heavy)</t>
  </si>
  <si>
    <t>27,8 (16) [RUSCD(SCD)]</t>
  </si>
  <si>
    <t>34,7 (20) [RUSCD(SCD)]</t>
  </si>
  <si>
    <t>43,3 (25) [RUSCD(SCD)]</t>
  </si>
  <si>
    <t>53,7 (31) [RUSCD(SCD)]</t>
  </si>
  <si>
    <t>Um x 15mm</t>
  </si>
  <si>
    <t>???</t>
  </si>
  <si>
    <t>Um x 20mm</t>
  </si>
  <si>
    <t>Um x 22,5mm</t>
  </si>
  <si>
    <t>Portugiesisch</t>
  </si>
  <si>
    <t>TAG170-TXX</t>
  </si>
  <si>
    <t>TAG245-TXX</t>
  </si>
  <si>
    <t>Phoenix UK16N</t>
  </si>
  <si>
    <t>VCG145-040-0390</t>
  </si>
  <si>
    <t>VCG123-040-0390</t>
  </si>
  <si>
    <t>VTPA362-125-01</t>
  </si>
  <si>
    <t>PSVA 362</t>
  </si>
  <si>
    <t>PSVA 362-125</t>
  </si>
  <si>
    <t>Frei wählbar bei KK und DW Klemmen</t>
  </si>
  <si>
    <t>CTG170-040-0300</t>
  </si>
  <si>
    <t>SAS 170</t>
  </si>
  <si>
    <t>V1.5</t>
  </si>
  <si>
    <t>Klemmentyp Densimeter:</t>
  </si>
  <si>
    <t xml:space="preserve">Wago Zugfederklemme &lt; 6mm </t>
  </si>
  <si>
    <t>V1.5_24.11.2022</t>
  </si>
  <si>
    <t>Druck auf 13 bar erweitert für CA Geräte &amp; Desnimeter Clamps angepasst</t>
  </si>
  <si>
    <t>CTG362-040-0240</t>
  </si>
  <si>
    <t>Lettisch</t>
  </si>
  <si>
    <t>VCA170-041-0520</t>
  </si>
  <si>
    <t>SIEMENS ENERGY AG</t>
  </si>
  <si>
    <t>Axpo holding AG</t>
  </si>
  <si>
    <t>CH</t>
  </si>
  <si>
    <t>2022-1042</t>
  </si>
  <si>
    <t>My</t>
  </si>
  <si>
    <t>100/rt3</t>
  </si>
  <si>
    <t>0-10</t>
  </si>
  <si>
    <t>15</t>
  </si>
  <si>
    <t>0,5+3P</t>
  </si>
  <si>
    <t>1,5 In</t>
  </si>
  <si>
    <t>1-15</t>
  </si>
  <si>
    <t>30</t>
  </si>
  <si>
    <t>URK-ND 10 mm2 oder gleichwertig</t>
  </si>
  <si>
    <t>UK 5 MTK-p/p 4 mm2 oder gleichwertig</t>
  </si>
  <si>
    <t>1 Sicherungsautomat 20 A, typ C in den Ausleitungen zu den Klemmen "1a" bis 4"A" mit je 2 Hilfskontakten (1 Fruhöffner und 1 Frühschliesser)</t>
  </si>
  <si>
    <t>2x1000</t>
  </si>
  <si>
    <t>400/rt3</t>
  </si>
  <si>
    <t>UW Bonaduz</t>
  </si>
  <si>
    <t>Vervollständigung // Korrektur</t>
  </si>
  <si>
    <t>CN</t>
  </si>
  <si>
    <t>kPa abs. / gauge</t>
  </si>
  <si>
    <t>1. Stufe (Alarmdruck) =&gt; 1 potentialfreirer Wechselkontakt
2. Stufe (Mindestfunktionsdruck) =&gt; 2 potentialfreien Kontakte</t>
  </si>
  <si>
    <t>Gasdichtewächter mit Schutzhaube, inkl. Anzeige @20°C; 
(Trafag 8726, WIKA GDM-100 oder gleichwertig), Nummerische Druckskala  (kPa abs.) inkl. farblicher Markierung</t>
  </si>
  <si>
    <r>
      <t xml:space="preserve">Sekundär: Wicklungsprüfung (3 kV), Windungsungsprüfung (4,5 kV peak);  Rct, Tan delta, Kapatität
Leelaufstrom primär, Leerlaufverluste, CU-Verluste bei Grenzstrom, Kurzschlussspannung bei Grenzstrom - gemessen oder gerechnet
</t>
    </r>
    <r>
      <rPr>
        <b/>
        <sz val="11"/>
        <color rgb="FFFF0000"/>
        <rFont val="Arial"/>
        <family val="2"/>
      </rPr>
      <t>Details im Extra-Blatt "Prüfungen"</t>
    </r>
  </si>
  <si>
    <t>Es gelten "Anforderungen Swissgrid" 
von ZSTD40-320</t>
  </si>
  <si>
    <t>kPa abs.</t>
  </si>
  <si>
    <r>
      <rPr>
        <b/>
        <sz val="11"/>
        <color rgb="FFFF0000"/>
        <rFont val="Arial"/>
        <family val="2"/>
      </rPr>
      <t xml:space="preserve">ACHTUNG! Primäranschluß mit dem Erdungsbügel (ähnlich 281487).
ZMB ist auch als .STP zu liefern.
</t>
    </r>
    <r>
      <rPr>
        <sz val="11"/>
        <rFont val="Arial"/>
        <family val="2"/>
      </rPr>
      <t xml:space="preserve">
Max. Betriebsdruck Verbundsisolator, Stuckprüfungsdruck Verbundisolator, Berstdruck Verbundsisolator, Ansprechdruck der Druckentlastungsvorrichtung - an Kunden weiter geben
Äußeren Stahlteile feuerverzinkt ( ≥70 µm)</t>
    </r>
  </si>
  <si>
    <t>Stückprüfungen</t>
  </si>
  <si>
    <t>An sämtlichen Wandlern durchzuführen</t>
  </si>
  <si>
    <t>Stehwechselspannungsprüfung an den Primäranschlüssen</t>
  </si>
  <si>
    <t>D</t>
  </si>
  <si>
    <t>QNE</t>
  </si>
  <si>
    <t>Teilentladungsmessung</t>
  </si>
  <si>
    <t>Prüfdauer min. 300 Sekunden. Einzelereignisse werden nicht gezählt. Es dürfen keine phasenkorrelierte TE-Aktivitäten detektiert werden.</t>
  </si>
  <si>
    <t xml:space="preserve">Stehwechselspannungsprüfung an den Teilwicklungen </t>
  </si>
  <si>
    <t>Falls Teilwicklungen vorhanden</t>
  </si>
  <si>
    <t>Stehwechselspannung an den Sekundäranschlüssen</t>
  </si>
  <si>
    <r>
      <t xml:space="preserve">Prüfung der Genauigkeit von Wandlerklasse
Überprüfung von </t>
    </r>
    <r>
      <rPr>
        <u/>
        <sz val="8"/>
        <rFont val="Arial"/>
        <family val="2"/>
      </rPr>
      <t>allen</t>
    </r>
    <r>
      <rPr>
        <sz val="8"/>
        <rFont val="Arial"/>
        <family val="2"/>
      </rPr>
      <t xml:space="preserve"> Messkernen (MK) / Messwicklungen (MW) mit akkreditierter Prüfstelle.
Vorgabe für Messpunkte für alle Messkerne: 
5%, 20%, 100%,  150% Ip bei 25% Sr bzw. 1VA und 100% Sr bzw. 15VA -&gt; Angabe von Betrag und Winkel
Vorgabe für Messpunkte für </t>
    </r>
    <r>
      <rPr>
        <u/>
        <sz val="8"/>
        <rFont val="Arial"/>
        <family val="2"/>
      </rPr>
      <t>alle</t>
    </r>
    <r>
      <rPr>
        <sz val="8"/>
        <rFont val="Arial"/>
        <family val="2"/>
      </rPr>
      <t xml:space="preserve"> Messwicklungen: 
80%, 100%, 120% Up bei 0VA und 100% Sr bzw. 10VA (bei Bürdenbereich I) -&gt; Angabe von Betrag und Winkel</t>
    </r>
  </si>
  <si>
    <t>Ü</t>
  </si>
  <si>
    <t>MP</t>
  </si>
  <si>
    <t>Akkreditierte Prüfstelle bedeutet, dass das Labor gemäss ISO 17025 und in diesem Tätigkeitsbereich von der jeweiligen staatliche Prüfstelle akkreditiert wurde. Nachweis für akkreditierte Prüfstelle ist abzugeben.</t>
  </si>
  <si>
    <t>Überprüfung der Kennzeichnung (Visuelle Kontrolle)</t>
  </si>
  <si>
    <t>Dichtheitsprüfungen das Gehäuses</t>
  </si>
  <si>
    <t>Druckprüfung des Gehäuses</t>
  </si>
  <si>
    <t>Nachweis gemäss Vorschrift SVTI 704</t>
  </si>
  <si>
    <t>Bestimmung des Widerstands der Sekundärwicklung</t>
  </si>
  <si>
    <t>Prüfung auf Bemessungs-Kniepunkt-EMK und Erregerstrom bei Bemessungs-Kniepunkt-EMK</t>
  </si>
  <si>
    <t>Windungsprüfung</t>
  </si>
  <si>
    <t>Funktionskontrolle der eingebauten Überwachungsapparate</t>
  </si>
  <si>
    <t>Sonderprüfungen / Stichprobenprüfungen</t>
  </si>
  <si>
    <t>Nur bei Abnahmeprüfung durchzuführen</t>
  </si>
  <si>
    <t>Blitzstoss-Spannungsprüfung an Primäranschlüssen</t>
  </si>
  <si>
    <t>Messung der Kapaziät und des dielektrischen Verlustfaktors</t>
  </si>
  <si>
    <t>Bestimmung des Sicherheitsfaktors von Stromwandlern für Messzwecke</t>
  </si>
  <si>
    <t>Abnahmeprüfung (FAT)</t>
  </si>
  <si>
    <t>Anzahl der Abnahmeprüfungen: 1</t>
  </si>
  <si>
    <t>1 Prüfung pro Wandlertyp und Liefereinheit.</t>
  </si>
  <si>
    <r>
      <t xml:space="preserve">Stückprüfungen gem. </t>
    </r>
    <r>
      <rPr>
        <b/>
        <sz val="8"/>
        <rFont val="Arial"/>
        <family val="2"/>
      </rPr>
      <t>Ref. 39.10</t>
    </r>
  </si>
  <si>
    <t>HP</t>
  </si>
  <si>
    <t>QNE, AP</t>
  </si>
  <si>
    <r>
      <t xml:space="preserve">Sonderprüfung / Stichprobenprüfungen gem. </t>
    </r>
    <r>
      <rPr>
        <b/>
        <sz val="8"/>
        <rFont val="Arial"/>
        <family val="2"/>
      </rPr>
      <t>Ref. 39.30</t>
    </r>
  </si>
  <si>
    <t>Abnahme an 1 Gerät</t>
  </si>
  <si>
    <t>Maximale Betriebsspannung (min. 30 Min) 440 kV
Dynamische Biegefestigkeit: 5600 N, 
RIV &lt; 2500 µV @ 1,1 Um/V3 (267 kV)
Erdbebenzone Z2
Schwingungsklasse AF3
PRE-ENG: Vorab bestellt: Gehäuse 300165-0602; Haube: 25918202; Kernschale: 25921701; Flansche: 200080-0102; Rohr: 200103-0131</t>
  </si>
  <si>
    <t xml:space="preserve">Ith/Zeit in: 63kA/1s, Idyn in: 160 kA </t>
  </si>
  <si>
    <t>63 kA/ 1s</t>
  </si>
  <si>
    <t>Komplett lackiert in 'A' ohne A2 Schauben, Lackierung 'B' nicht gefordert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</si>
</sst>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_-* #,##0.00\ _€_-;\-* #,##0.00\ _€_-;_-* &quot;-&quot;??\ _€_-;_-@_-"/>
    <numFmt numFmtId="165" formatCode="0\ &quot;kV&quot;"/>
    <numFmt numFmtId="166" formatCode="0.0\ &quot;Hz&quot;"/>
    <numFmt numFmtId="167" formatCode="0.0"/>
    <numFmt numFmtId="168" formatCode="0\ &quot;mm&quot;"/>
    <numFmt numFmtId="169" formatCode="General\ &quot;m&quot;"/>
    <numFmt numFmtId="170" formatCode="General\ &quot;kV&quot;"/>
    <numFmt numFmtId="171" formatCode="0\ &quot;Stück&quot;"/>
    <numFmt numFmtId="172" formatCode="0.00\ &quot;Std&quot;"/>
    <numFmt numFmtId="173" formatCode="0\ &quot;N&quot;"/>
    <numFmt numFmtId="174" formatCode="0\ &quot;°C&quot;"/>
    <numFmt numFmtId="175" formatCode="0\ &quot;mm/kV&quot;"/>
    <numFmt numFmtId="176" formatCode="General\ &quot;mm&quot;"/>
    <numFmt numFmtId="177" formatCode="General\ &quot;A&quot;"/>
    <numFmt numFmtId="178" formatCode="General\ &quot;Ohm&quot;"/>
    <numFmt numFmtId="179" formatCode="General\ &quot;VA&quot;"/>
    <numFmt numFmtId="180" formatCode="General\ &quot;V&quot;"/>
    <numFmt numFmtId="181" formatCode="0.0\ &quot;bar (kPa)&quot;"/>
    <numFmt numFmtId="182" formatCode="0.0\ &quot;mm/kV&quot;"/>
    <numFmt numFmtId="183" formatCode="#,##0.0\ &quot;mm/kV&quot;"/>
    <numFmt numFmtId="184" formatCode="0.0\ &quot;bar (10² kPa)&quot;"/>
    <numFmt numFmtId="185" formatCode="0.0\ &quot;kV&quot;"/>
    <numFmt numFmtId="186" formatCode="0.0\ &quot;kA/s&quot;"/>
    <numFmt numFmtId="187" formatCode="0\ &quot;kA&quot;"/>
    <numFmt numFmtId="188" formatCode="[$-F800]dddd\,\ mmmm\ dd\,\ yyyy"/>
  </numFmts>
  <fonts count="41">
    <font>
      <sz val="11"/>
      <name val="Arial"/>
    </font>
    <font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name val="Times New Roman"/>
      <family val="1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1F497D"/>
      <name val="Calibri"/>
      <family val="2"/>
    </font>
    <font>
      <sz val="6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11"/>
      <color rgb="FFFF0000"/>
      <name val="Arial"/>
      <family val="2"/>
    </font>
    <font>
      <b/>
      <i/>
      <sz val="11"/>
      <name val="Arial"/>
      <family val="2"/>
    </font>
    <font>
      <b/>
      <i/>
      <sz val="9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rgb="FFFF0000"/>
      <name val="Arial"/>
      <family val="2"/>
    </font>
    <font>
      <u/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5" fillId="0" borderId="0"/>
  </cellStyleXfs>
  <cellXfs count="885">
    <xf numFmtId="0" fontId="0" fillId="0" borderId="0" xfId="0"/>
    <xf numFmtId="0" fontId="4" fillId="0" borderId="0" xfId="0" applyFont="1"/>
    <xf numFmtId="0" fontId="3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172" fontId="14" fillId="0" borderId="0" xfId="2" applyNumberFormat="1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8" fontId="16" fillId="0" borderId="0" xfId="0" applyNumberFormat="1" applyFont="1" applyAlignment="1">
      <alignment horizontal="center"/>
    </xf>
    <xf numFmtId="170" fontId="14" fillId="0" borderId="0" xfId="2" applyNumberFormat="1" applyFont="1" applyAlignment="1">
      <alignment horizontal="center" vertical="center" wrapText="1"/>
    </xf>
    <xf numFmtId="170" fontId="16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11" fillId="0" borderId="0" xfId="0" applyNumberFormat="1" applyFont="1" applyAlignment="1">
      <alignment horizontal="center"/>
    </xf>
    <xf numFmtId="174" fontId="7" fillId="2" borderId="0" xfId="0" applyNumberFormat="1" applyFont="1" applyFill="1" applyAlignment="1">
      <alignment horizontal="left" vertical="center"/>
    </xf>
    <xf numFmtId="174" fontId="11" fillId="2" borderId="0" xfId="0" applyNumberFormat="1" applyFont="1" applyFill="1" applyAlignment="1">
      <alignment horizontal="left" vertical="center"/>
    </xf>
    <xf numFmtId="174" fontId="7" fillId="2" borderId="38" xfId="0" applyNumberFormat="1" applyFont="1" applyFill="1" applyBorder="1" applyAlignment="1">
      <alignment horizontal="left" vertical="center"/>
    </xf>
    <xf numFmtId="174" fontId="11" fillId="2" borderId="38" xfId="0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2" borderId="13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center"/>
    </xf>
    <xf numFmtId="0" fontId="0" fillId="0" borderId="5" xfId="0" applyBorder="1"/>
    <xf numFmtId="49" fontId="3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19" fillId="0" borderId="0" xfId="0" applyFont="1" applyAlignment="1">
      <alignment horizontal="center"/>
    </xf>
    <xf numFmtId="0" fontId="16" fillId="0" borderId="5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vertical="center"/>
    </xf>
    <xf numFmtId="0" fontId="9" fillId="0" borderId="48" xfId="0" applyFont="1" applyBorder="1" applyAlignment="1">
      <alignment horizontal="center" vertical="center" wrapText="1"/>
    </xf>
    <xf numFmtId="0" fontId="0" fillId="0" borderId="49" xfId="0" applyBorder="1"/>
    <xf numFmtId="0" fontId="3" fillId="0" borderId="49" xfId="0" applyFont="1" applyBorder="1"/>
    <xf numFmtId="0" fontId="3" fillId="0" borderId="50" xfId="0" applyFont="1" applyBorder="1" applyAlignment="1">
      <alignment horizontal="left"/>
    </xf>
    <xf numFmtId="0" fontId="9" fillId="0" borderId="48" xfId="0" applyFont="1" applyBorder="1" applyAlignment="1">
      <alignment vertical="center" wrapText="1"/>
    </xf>
    <xf numFmtId="0" fontId="3" fillId="0" borderId="49" xfId="0" applyFont="1" applyBorder="1" applyAlignment="1">
      <alignment vertical="center" wrapText="1"/>
    </xf>
    <xf numFmtId="0" fontId="3" fillId="0" borderId="50" xfId="0" applyFont="1" applyBorder="1" applyAlignment="1">
      <alignment vertical="center"/>
    </xf>
    <xf numFmtId="166" fontId="10" fillId="0" borderId="49" xfId="0" applyNumberFormat="1" applyFont="1" applyBorder="1" applyAlignment="1">
      <alignment horizontal="center"/>
    </xf>
    <xf numFmtId="166" fontId="0" fillId="0" borderId="49" xfId="0" applyNumberFormat="1" applyBorder="1" applyAlignment="1">
      <alignment horizontal="center"/>
    </xf>
    <xf numFmtId="170" fontId="0" fillId="3" borderId="0" xfId="0" applyNumberForma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70" fontId="1" fillId="0" borderId="0" xfId="0" applyNumberFormat="1" applyFont="1" applyAlignment="1">
      <alignment horizontal="center"/>
    </xf>
    <xf numFmtId="0" fontId="6" fillId="0" borderId="36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0" fillId="0" borderId="31" xfId="0" applyBorder="1"/>
    <xf numFmtId="0" fontId="9" fillId="0" borderId="36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0" fillId="0" borderId="38" xfId="0" applyBorder="1"/>
    <xf numFmtId="0" fontId="0" fillId="0" borderId="38" xfId="0" applyBorder="1" applyAlignment="1">
      <alignment horizontal="center"/>
    </xf>
    <xf numFmtId="0" fontId="10" fillId="0" borderId="4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/>
    </xf>
    <xf numFmtId="0" fontId="0" fillId="0" borderId="46" xfId="0" applyBorder="1"/>
    <xf numFmtId="0" fontId="0" fillId="0" borderId="41" xfId="0" applyBorder="1"/>
    <xf numFmtId="0" fontId="0" fillId="0" borderId="30" xfId="0" applyBorder="1" applyAlignment="1">
      <alignment horizontal="center"/>
    </xf>
    <xf numFmtId="0" fontId="0" fillId="0" borderId="50" xfId="0" applyBorder="1"/>
    <xf numFmtId="0" fontId="6" fillId="0" borderId="14" xfId="0" applyFont="1" applyBorder="1" applyAlignment="1">
      <alignment horizontal="center" vertical="center" wrapText="1"/>
    </xf>
    <xf numFmtId="165" fontId="10" fillId="0" borderId="30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0" fillId="0" borderId="13" xfId="0" applyBorder="1"/>
    <xf numFmtId="16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49" xfId="0" applyFont="1" applyBorder="1" applyAlignment="1">
      <alignment horizontal="left"/>
    </xf>
    <xf numFmtId="0" fontId="3" fillId="0" borderId="46" xfId="0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165" fontId="0" fillId="0" borderId="49" xfId="0" applyNumberFormat="1" applyBorder="1" applyAlignment="1">
      <alignment horizontal="center"/>
    </xf>
    <xf numFmtId="0" fontId="6" fillId="0" borderId="48" xfId="0" applyFont="1" applyBorder="1" applyAlignment="1">
      <alignment horizontal="center" vertical="center" wrapText="1"/>
    </xf>
    <xf numFmtId="184" fontId="10" fillId="3" borderId="0" xfId="0" applyNumberFormat="1" applyFont="1" applyFill="1" applyAlignment="1">
      <alignment horizontal="center"/>
    </xf>
    <xf numFmtId="184" fontId="10" fillId="0" borderId="0" xfId="0" applyNumberFormat="1" applyFont="1" applyAlignment="1">
      <alignment horizontal="center"/>
    </xf>
    <xf numFmtId="18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6" borderId="13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0" borderId="0" xfId="0" applyFont="1"/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/>
      <protection locked="0"/>
    </xf>
    <xf numFmtId="0" fontId="8" fillId="5" borderId="47" xfId="0" applyFont="1" applyFill="1" applyBorder="1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3" fillId="0" borderId="49" xfId="0" applyFont="1" applyBorder="1" applyAlignment="1">
      <alignment horizontal="center" vertical="center"/>
    </xf>
    <xf numFmtId="1" fontId="13" fillId="0" borderId="13" xfId="0" applyNumberFormat="1" applyFont="1" applyBorder="1" applyAlignment="1" applyProtection="1">
      <alignment horizontal="center" vertical="center"/>
      <protection locked="0"/>
    </xf>
    <xf numFmtId="0" fontId="13" fillId="7" borderId="7" xfId="0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>
      <alignment horizontal="left" vertic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0" fillId="0" borderId="36" xfId="0" applyBorder="1"/>
    <xf numFmtId="0" fontId="0" fillId="0" borderId="14" xfId="0" applyBorder="1"/>
    <xf numFmtId="0" fontId="0" fillId="0" borderId="19" xfId="0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6" xfId="0" applyBorder="1"/>
    <xf numFmtId="0" fontId="0" fillId="0" borderId="28" xfId="0" applyBorder="1" applyAlignment="1">
      <alignment horizontal="center"/>
    </xf>
    <xf numFmtId="0" fontId="17" fillId="0" borderId="0" xfId="0" applyFont="1" applyAlignment="1">
      <alignment wrapText="1"/>
    </xf>
    <xf numFmtId="0" fontId="0" fillId="0" borderId="50" xfId="0" applyBorder="1" applyAlignment="1">
      <alignment horizontal="center"/>
    </xf>
    <xf numFmtId="0" fontId="0" fillId="0" borderId="19" xfId="0" applyBorder="1"/>
    <xf numFmtId="49" fontId="0" fillId="0" borderId="26" xfId="0" applyNumberFormat="1" applyBorder="1"/>
    <xf numFmtId="49" fontId="0" fillId="0" borderId="28" xfId="0" applyNumberFormat="1" applyBorder="1"/>
    <xf numFmtId="0" fontId="0" fillId="0" borderId="19" xfId="0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3" fillId="7" borderId="13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3" fillId="0" borderId="36" xfId="0" applyFont="1" applyBorder="1"/>
    <xf numFmtId="0" fontId="0" fillId="0" borderId="32" xfId="0" applyBorder="1"/>
    <xf numFmtId="0" fontId="3" fillId="0" borderId="41" xfId="0" applyFont="1" applyBorder="1"/>
    <xf numFmtId="0" fontId="0" fillId="0" borderId="30" xfId="0" applyBorder="1"/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11" fillId="0" borderId="59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46" xfId="0" applyFont="1" applyBorder="1"/>
    <xf numFmtId="170" fontId="0" fillId="4" borderId="0" xfId="0" applyNumberFormat="1" applyFill="1" applyAlignment="1">
      <alignment horizontal="center"/>
    </xf>
    <xf numFmtId="170" fontId="0" fillId="0" borderId="0" xfId="0" applyNumberFormat="1"/>
    <xf numFmtId="170" fontId="0" fillId="0" borderId="38" xfId="0" applyNumberFormat="1" applyBorder="1"/>
    <xf numFmtId="165" fontId="10" fillId="0" borderId="38" xfId="0" applyNumberFormat="1" applyFont="1" applyBorder="1" applyAlignment="1">
      <alignment horizontal="center" vertical="center"/>
    </xf>
    <xf numFmtId="165" fontId="10" fillId="0" borderId="31" xfId="0" applyNumberFormat="1" applyFont="1" applyBorder="1" applyAlignment="1">
      <alignment horizontal="center" vertical="center"/>
    </xf>
    <xf numFmtId="170" fontId="0" fillId="0" borderId="46" xfId="0" applyNumberFormat="1" applyBorder="1" applyAlignment="1">
      <alignment horizontal="center"/>
    </xf>
    <xf numFmtId="0" fontId="3" fillId="0" borderId="36" xfId="0" applyFont="1" applyBorder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1" fillId="0" borderId="38" xfId="0" applyNumberFormat="1" applyFont="1" applyBorder="1" applyAlignment="1">
      <alignment horizontal="center"/>
    </xf>
    <xf numFmtId="170" fontId="0" fillId="0" borderId="17" xfId="0" applyNumberFormat="1" applyBorder="1"/>
    <xf numFmtId="176" fontId="1" fillId="0" borderId="17" xfId="0" applyNumberFormat="1" applyFont="1" applyBorder="1" applyAlignment="1">
      <alignment horizontal="center"/>
    </xf>
    <xf numFmtId="176" fontId="1" fillId="0" borderId="61" xfId="0" applyNumberFormat="1" applyFont="1" applyBorder="1" applyAlignment="1">
      <alignment horizontal="center" vertical="center"/>
    </xf>
    <xf numFmtId="169" fontId="3" fillId="0" borderId="46" xfId="0" applyNumberFormat="1" applyFont="1" applyBorder="1" applyAlignment="1">
      <alignment horizontal="center" vertical="center"/>
    </xf>
    <xf numFmtId="165" fontId="0" fillId="0" borderId="0" xfId="0" applyNumberFormat="1"/>
    <xf numFmtId="169" fontId="3" fillId="5" borderId="46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0" fontId="0" fillId="0" borderId="3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0" xfId="0" applyNumberFormat="1" applyBorder="1" applyAlignment="1">
      <alignment horizontal="center"/>
    </xf>
    <xf numFmtId="165" fontId="10" fillId="0" borderId="0" xfId="0" applyNumberFormat="1" applyFont="1" applyAlignment="1">
      <alignment vertical="center"/>
    </xf>
    <xf numFmtId="165" fontId="0" fillId="0" borderId="31" xfId="0" applyNumberForma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3" fillId="0" borderId="14" xfId="0" applyFont="1" applyBorder="1"/>
    <xf numFmtId="0" fontId="3" fillId="0" borderId="32" xfId="0" applyFont="1" applyBorder="1"/>
    <xf numFmtId="0" fontId="10" fillId="0" borderId="50" xfId="0" applyFont="1" applyBorder="1" applyAlignment="1">
      <alignment horizontal="center"/>
    </xf>
    <xf numFmtId="184" fontId="10" fillId="3" borderId="46" xfId="0" applyNumberFormat="1" applyFont="1" applyFill="1" applyBorder="1" applyAlignment="1">
      <alignment horizontal="center"/>
    </xf>
    <xf numFmtId="184" fontId="10" fillId="0" borderId="46" xfId="0" applyNumberFormat="1" applyFont="1" applyBorder="1" applyAlignment="1">
      <alignment horizontal="center"/>
    </xf>
    <xf numFmtId="0" fontId="3" fillId="0" borderId="38" xfId="0" applyFont="1" applyBorder="1" applyAlignment="1">
      <alignment horizontal="center" vertical="center"/>
    </xf>
    <xf numFmtId="184" fontId="0" fillId="0" borderId="46" xfId="0" applyNumberFormat="1" applyBorder="1" applyAlignment="1">
      <alignment horizontal="center"/>
    </xf>
    <xf numFmtId="0" fontId="0" fillId="0" borderId="46" xfId="0" applyBorder="1" applyAlignment="1">
      <alignment horizontal="center" vertical="center"/>
    </xf>
    <xf numFmtId="173" fontId="13" fillId="0" borderId="0" xfId="0" applyNumberFormat="1" applyFont="1" applyAlignment="1">
      <alignment horizontal="center"/>
    </xf>
    <xf numFmtId="173" fontId="13" fillId="0" borderId="0" xfId="0" applyNumberFormat="1" applyFont="1"/>
    <xf numFmtId="173" fontId="13" fillId="0" borderId="30" xfId="0" applyNumberFormat="1" applyFont="1" applyBorder="1"/>
    <xf numFmtId="18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6" fontId="13" fillId="7" borderId="13" xfId="0" applyNumberFormat="1" applyFont="1" applyFill="1" applyBorder="1" applyAlignment="1" applyProtection="1">
      <alignment horizontal="center" vertical="center"/>
      <protection locked="0"/>
    </xf>
    <xf numFmtId="0" fontId="11" fillId="0" borderId="7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4" fontId="1" fillId="7" borderId="14" xfId="0" applyNumberFormat="1" applyFont="1" applyFill="1" applyBorder="1" applyAlignment="1">
      <alignment vertical="center"/>
    </xf>
    <xf numFmtId="174" fontId="11" fillId="7" borderId="32" xfId="0" applyNumberFormat="1" applyFont="1" applyFill="1" applyBorder="1" applyAlignment="1">
      <alignment vertical="center"/>
    </xf>
    <xf numFmtId="0" fontId="5" fillId="0" borderId="0" xfId="0" applyFont="1"/>
    <xf numFmtId="0" fontId="3" fillId="3" borderId="0" xfId="0" applyFont="1" applyFill="1" applyAlignment="1">
      <alignment horizontal="center"/>
    </xf>
    <xf numFmtId="0" fontId="3" fillId="3" borderId="38" xfId="0" applyFont="1" applyFill="1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41" xfId="0" applyBorder="1" applyAlignment="1">
      <alignment horizontal="center" vertical="center"/>
    </xf>
    <xf numFmtId="165" fontId="3" fillId="0" borderId="30" xfId="0" applyNumberFormat="1" applyFont="1" applyBorder="1" applyAlignment="1">
      <alignment horizontal="center" vertical="center"/>
    </xf>
    <xf numFmtId="170" fontId="13" fillId="0" borderId="0" xfId="0" applyNumberFormat="1" applyFont="1"/>
    <xf numFmtId="14" fontId="0" fillId="0" borderId="0" xfId="0" applyNumberFormat="1"/>
    <xf numFmtId="0" fontId="3" fillId="9" borderId="46" xfId="0" applyFont="1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166" fontId="0" fillId="0" borderId="41" xfId="0" applyNumberFormat="1" applyBorder="1" applyAlignment="1">
      <alignment horizontal="center"/>
    </xf>
    <xf numFmtId="0" fontId="3" fillId="0" borderId="36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6" fillId="0" borderId="48" xfId="0" applyFont="1" applyBorder="1"/>
    <xf numFmtId="0" fontId="3" fillId="9" borderId="49" xfId="0" applyFont="1" applyFill="1" applyBorder="1"/>
    <xf numFmtId="0" fontId="1" fillId="9" borderId="49" xfId="0" applyFont="1" applyFill="1" applyBorder="1"/>
    <xf numFmtId="0" fontId="3" fillId="0" borderId="31" xfId="0" applyFont="1" applyBorder="1" applyAlignment="1">
      <alignment horizontal="left" vertical="center"/>
    </xf>
    <xf numFmtId="184" fontId="10" fillId="3" borderId="38" xfId="0" applyNumberFormat="1" applyFont="1" applyFill="1" applyBorder="1" applyAlignment="1">
      <alignment horizontal="center"/>
    </xf>
    <xf numFmtId="184" fontId="10" fillId="0" borderId="38" xfId="0" applyNumberFormat="1" applyFont="1" applyBorder="1" applyAlignment="1">
      <alignment horizontal="center"/>
    </xf>
    <xf numFmtId="184" fontId="0" fillId="0" borderId="38" xfId="0" applyNumberFormat="1" applyBorder="1" applyAlignment="1">
      <alignment horizontal="center"/>
    </xf>
    <xf numFmtId="0" fontId="6" fillId="0" borderId="46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7" fillId="0" borderId="49" xfId="0" applyFont="1" applyBorder="1" applyAlignment="1">
      <alignment wrapText="1"/>
    </xf>
    <xf numFmtId="0" fontId="17" fillId="9" borderId="49" xfId="0" applyFont="1" applyFill="1" applyBorder="1" applyAlignment="1">
      <alignment wrapText="1"/>
    </xf>
    <xf numFmtId="0" fontId="17" fillId="9" borderId="49" xfId="0" applyFont="1" applyFill="1" applyBorder="1"/>
    <xf numFmtId="0" fontId="3" fillId="0" borderId="48" xfId="0" applyFont="1" applyBorder="1"/>
    <xf numFmtId="180" fontId="1" fillId="0" borderId="51" xfId="0" applyNumberFormat="1" applyFont="1" applyBorder="1" applyAlignment="1" applyProtection="1">
      <alignment horizontal="center" vertical="center" wrapText="1"/>
      <protection hidden="1"/>
    </xf>
    <xf numFmtId="0" fontId="3" fillId="9" borderId="46" xfId="0" applyFont="1" applyFill="1" applyBorder="1" applyAlignment="1">
      <alignment horizontal="center"/>
    </xf>
    <xf numFmtId="0" fontId="3" fillId="9" borderId="50" xfId="0" applyFont="1" applyFill="1" applyBorder="1"/>
    <xf numFmtId="181" fontId="3" fillId="9" borderId="0" xfId="0" applyNumberFormat="1" applyFont="1" applyFill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30" xfId="0" applyNumberFormat="1" applyFont="1" applyBorder="1" applyAlignment="1">
      <alignment horizontal="center"/>
    </xf>
    <xf numFmtId="0" fontId="0" fillId="0" borderId="64" xfId="0" applyBorder="1" applyAlignment="1">
      <alignment vertical="center"/>
    </xf>
    <xf numFmtId="0" fontId="17" fillId="0" borderId="46" xfId="0" applyFont="1" applyBorder="1" applyAlignment="1">
      <alignment horizontal="center" wrapText="1"/>
    </xf>
    <xf numFmtId="0" fontId="17" fillId="0" borderId="41" xfId="0" applyFont="1" applyBorder="1" applyAlignment="1">
      <alignment horizontal="center" wrapText="1"/>
    </xf>
    <xf numFmtId="0" fontId="3" fillId="9" borderId="49" xfId="0" applyFont="1" applyFill="1" applyBorder="1" applyAlignment="1">
      <alignment horizontal="center"/>
    </xf>
    <xf numFmtId="181" fontId="3" fillId="0" borderId="46" xfId="0" applyNumberFormat="1" applyFont="1" applyBorder="1" applyAlignment="1">
      <alignment horizontal="center" shrinkToFit="1"/>
    </xf>
    <xf numFmtId="181" fontId="3" fillId="9" borderId="46" xfId="0" applyNumberFormat="1" applyFont="1" applyFill="1" applyBorder="1" applyAlignment="1">
      <alignment horizontal="center" shrinkToFit="1"/>
    </xf>
    <xf numFmtId="167" fontId="0" fillId="0" borderId="46" xfId="0" applyNumberFormat="1" applyBorder="1" applyAlignment="1">
      <alignment horizontal="center" shrinkToFit="1"/>
    </xf>
    <xf numFmtId="0" fontId="0" fillId="0" borderId="41" xfId="0" applyBorder="1" applyAlignment="1">
      <alignment shrinkToFit="1"/>
    </xf>
    <xf numFmtId="0" fontId="17" fillId="0" borderId="49" xfId="0" applyFont="1" applyBorder="1"/>
    <xf numFmtId="0" fontId="13" fillId="10" borderId="51" xfId="0" applyFont="1" applyFill="1" applyBorder="1" applyAlignment="1">
      <alignment horizontal="left" vertical="center" shrinkToFit="1"/>
    </xf>
    <xf numFmtId="0" fontId="13" fillId="10" borderId="53" xfId="0" applyFont="1" applyFill="1" applyBorder="1" applyAlignment="1">
      <alignment horizontal="left" vertical="center" shrinkToFit="1"/>
    </xf>
    <xf numFmtId="180" fontId="13" fillId="10" borderId="53" xfId="0" applyNumberFormat="1" applyFont="1" applyFill="1" applyBorder="1" applyAlignment="1">
      <alignment horizontal="center" vertical="center"/>
    </xf>
    <xf numFmtId="0" fontId="6" fillId="10" borderId="53" xfId="0" applyFont="1" applyFill="1" applyBorder="1" applyAlignment="1">
      <alignment horizontal="center" vertical="center"/>
    </xf>
    <xf numFmtId="0" fontId="6" fillId="10" borderId="52" xfId="0" applyFont="1" applyFill="1" applyBorder="1" applyAlignment="1">
      <alignment horizontal="center" vertical="center"/>
    </xf>
    <xf numFmtId="0" fontId="11" fillId="0" borderId="45" xfId="0" applyFont="1" applyBorder="1" applyAlignment="1">
      <alignment vertical="center"/>
    </xf>
    <xf numFmtId="0" fontId="11" fillId="0" borderId="42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3" fillId="9" borderId="46" xfId="0" applyFont="1" applyFill="1" applyBorder="1"/>
    <xf numFmtId="0" fontId="3" fillId="0" borderId="38" xfId="0" applyFont="1" applyBorder="1"/>
    <xf numFmtId="0" fontId="3" fillId="0" borderId="31" xfId="0" applyFont="1" applyBorder="1"/>
    <xf numFmtId="0" fontId="14" fillId="0" borderId="64" xfId="0" applyFont="1" applyBorder="1" applyAlignment="1">
      <alignment vertical="center" wrapText="1" shrinkToFit="1"/>
    </xf>
    <xf numFmtId="0" fontId="3" fillId="0" borderId="49" xfId="0" applyFont="1" applyBorder="1" applyAlignment="1">
      <alignment vertical="center"/>
    </xf>
    <xf numFmtId="0" fontId="8" fillId="0" borderId="36" xfId="0" applyFont="1" applyBorder="1" applyAlignment="1">
      <alignment vertical="center" wrapText="1" shrinkToFit="1"/>
    </xf>
    <xf numFmtId="0" fontId="0" fillId="9" borderId="49" xfId="0" applyFill="1" applyBorder="1"/>
    <xf numFmtId="0" fontId="3" fillId="9" borderId="48" xfId="0" applyFont="1" applyFill="1" applyBorder="1"/>
    <xf numFmtId="0" fontId="3" fillId="0" borderId="12" xfId="0" applyFont="1" applyBorder="1" applyAlignment="1">
      <alignment horizontal="center" vertical="center"/>
    </xf>
    <xf numFmtId="0" fontId="8" fillId="0" borderId="51" xfId="0" applyFont="1" applyBorder="1" applyAlignment="1">
      <alignment vertical="center" wrapText="1" shrinkToFit="1"/>
    </xf>
    <xf numFmtId="0" fontId="8" fillId="10" borderId="36" xfId="0" applyFont="1" applyFill="1" applyBorder="1" applyAlignment="1">
      <alignment horizontal="left" vertical="center" shrinkToFit="1"/>
    </xf>
    <xf numFmtId="170" fontId="3" fillId="2" borderId="51" xfId="0" applyNumberFormat="1" applyFont="1" applyFill="1" applyBorder="1" applyAlignment="1" applyProtection="1">
      <alignment vertical="center"/>
      <protection locked="0"/>
    </xf>
    <xf numFmtId="170" fontId="3" fillId="2" borderId="64" xfId="0" applyNumberFormat="1" applyFont="1" applyFill="1" applyBorder="1" applyAlignment="1" applyProtection="1">
      <alignment vertical="center"/>
      <protection locked="0"/>
    </xf>
    <xf numFmtId="0" fontId="8" fillId="0" borderId="48" xfId="0" applyFont="1" applyBorder="1" applyAlignment="1">
      <alignment vertical="center" wrapText="1" shrinkToFit="1"/>
    </xf>
    <xf numFmtId="165" fontId="10" fillId="0" borderId="30" xfId="0" applyNumberFormat="1" applyFont="1" applyBorder="1" applyAlignment="1">
      <alignment vertical="center"/>
    </xf>
    <xf numFmtId="0" fontId="3" fillId="0" borderId="50" xfId="0" applyFont="1" applyBorder="1"/>
    <xf numFmtId="0" fontId="16" fillId="0" borderId="74" xfId="0" applyFont="1" applyBorder="1" applyAlignment="1">
      <alignment horizontal="center"/>
    </xf>
    <xf numFmtId="168" fontId="0" fillId="3" borderId="0" xfId="0" applyNumberFormat="1" applyFill="1" applyAlignment="1">
      <alignment horizontal="center" vertical="center"/>
    </xf>
    <xf numFmtId="0" fontId="16" fillId="0" borderId="73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8" fillId="0" borderId="36" xfId="0" applyFont="1" applyBorder="1" applyAlignment="1">
      <alignment horizontal="center" vertical="center" wrapText="1" shrinkToFit="1"/>
    </xf>
    <xf numFmtId="180" fontId="8" fillId="4" borderId="64" xfId="0" applyNumberFormat="1" applyFont="1" applyFill="1" applyBorder="1" applyAlignment="1">
      <alignment vertical="center" shrinkToFit="1"/>
    </xf>
    <xf numFmtId="0" fontId="3" fillId="4" borderId="50" xfId="0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180" fontId="8" fillId="0" borderId="22" xfId="0" applyNumberFormat="1" applyFont="1" applyBorder="1" applyAlignment="1">
      <alignment vertical="center"/>
    </xf>
    <xf numFmtId="170" fontId="6" fillId="4" borderId="51" xfId="0" applyNumberFormat="1" applyFont="1" applyFill="1" applyBorder="1" applyAlignment="1">
      <alignment horizontal="center" vertical="center"/>
    </xf>
    <xf numFmtId="170" fontId="6" fillId="4" borderId="64" xfId="0" applyNumberFormat="1" applyFont="1" applyFill="1" applyBorder="1" applyAlignment="1">
      <alignment horizontal="center" vertical="center"/>
    </xf>
    <xf numFmtId="0" fontId="13" fillId="4" borderId="64" xfId="0" applyFont="1" applyFill="1" applyBorder="1" applyAlignment="1">
      <alignment horizontal="center" vertical="center"/>
    </xf>
    <xf numFmtId="180" fontId="13" fillId="2" borderId="36" xfId="0" applyNumberFormat="1" applyFont="1" applyFill="1" applyBorder="1" applyAlignment="1" applyProtection="1">
      <alignment vertical="center"/>
      <protection locked="0"/>
    </xf>
    <xf numFmtId="0" fontId="13" fillId="2" borderId="64" xfId="0" applyFont="1" applyFill="1" applyBorder="1" applyAlignment="1" applyProtection="1">
      <alignment vertical="center"/>
      <protection locked="0"/>
    </xf>
    <xf numFmtId="180" fontId="13" fillId="4" borderId="64" xfId="0" applyNumberFormat="1" applyFont="1" applyFill="1" applyBorder="1" applyAlignment="1">
      <alignment vertical="center"/>
    </xf>
    <xf numFmtId="174" fontId="6" fillId="4" borderId="64" xfId="0" applyNumberFormat="1" applyFont="1" applyFill="1" applyBorder="1" applyAlignment="1">
      <alignment horizontal="center" vertical="center"/>
    </xf>
    <xf numFmtId="0" fontId="6" fillId="0" borderId="36" xfId="0" applyFont="1" applyBorder="1"/>
    <xf numFmtId="0" fontId="0" fillId="9" borderId="41" xfId="0" applyFill="1" applyBorder="1"/>
    <xf numFmtId="0" fontId="3" fillId="9" borderId="0" xfId="0" applyFont="1" applyFill="1"/>
    <xf numFmtId="0" fontId="3" fillId="7" borderId="14" xfId="0" applyFont="1" applyFill="1" applyBorder="1"/>
    <xf numFmtId="0" fontId="3" fillId="7" borderId="0" xfId="0" applyFont="1" applyFill="1"/>
    <xf numFmtId="0" fontId="3" fillId="7" borderId="36" xfId="0" applyFont="1" applyFill="1" applyBorder="1"/>
    <xf numFmtId="0" fontId="3" fillId="7" borderId="46" xfId="0" applyFont="1" applyFill="1" applyBorder="1"/>
    <xf numFmtId="0" fontId="3" fillId="7" borderId="41" xfId="0" applyFont="1" applyFill="1" applyBorder="1"/>
    <xf numFmtId="0" fontId="10" fillId="0" borderId="49" xfId="0" applyFont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4" fontId="3" fillId="10" borderId="41" xfId="0" applyNumberFormat="1" applyFont="1" applyFill="1" applyBorder="1" applyAlignment="1">
      <alignment horizontal="left" vertical="top" wrapText="1"/>
    </xf>
    <xf numFmtId="174" fontId="3" fillId="10" borderId="30" xfId="0" applyNumberFormat="1" applyFont="1" applyFill="1" applyBorder="1" applyAlignment="1">
      <alignment horizontal="left" vertical="top" wrapText="1"/>
    </xf>
    <xf numFmtId="174" fontId="3" fillId="10" borderId="31" xfId="0" applyNumberFormat="1" applyFont="1" applyFill="1" applyBorder="1" applyAlignment="1">
      <alignment horizontal="left" vertical="top" wrapText="1"/>
    </xf>
    <xf numFmtId="0" fontId="11" fillId="7" borderId="3" xfId="0" applyFont="1" applyFill="1" applyBorder="1" applyAlignment="1">
      <alignment horizontal="left" vertical="center"/>
    </xf>
    <xf numFmtId="0" fontId="13" fillId="2" borderId="46" xfId="0" applyFont="1" applyFill="1" applyBorder="1" applyAlignment="1" applyProtection="1">
      <alignment vertical="center"/>
      <protection locked="0"/>
    </xf>
    <xf numFmtId="0" fontId="13" fillId="2" borderId="40" xfId="0" applyFont="1" applyFill="1" applyBorder="1" applyAlignment="1" applyProtection="1">
      <alignment vertical="center"/>
      <protection locked="0"/>
    </xf>
    <xf numFmtId="0" fontId="10" fillId="2" borderId="46" xfId="0" applyFont="1" applyFill="1" applyBorder="1" applyAlignment="1" applyProtection="1">
      <alignment vertical="center"/>
      <protection locked="0"/>
    </xf>
    <xf numFmtId="0" fontId="10" fillId="2" borderId="40" xfId="0" applyFont="1" applyFill="1" applyBorder="1" applyAlignment="1" applyProtection="1">
      <alignment vertical="center"/>
      <protection locked="0"/>
    </xf>
    <xf numFmtId="0" fontId="1" fillId="2" borderId="46" xfId="0" applyFont="1" applyFill="1" applyBorder="1" applyAlignment="1" applyProtection="1">
      <alignment vertical="center"/>
      <protection locked="0"/>
    </xf>
    <xf numFmtId="0" fontId="1" fillId="2" borderId="40" xfId="0" applyFont="1" applyFill="1" applyBorder="1" applyAlignment="1" applyProtection="1">
      <alignment vertical="center"/>
      <protection locked="0"/>
    </xf>
    <xf numFmtId="0" fontId="3" fillId="2" borderId="40" xfId="0" applyFont="1" applyFill="1" applyBorder="1" applyAlignment="1" applyProtection="1">
      <alignment vertical="center"/>
      <protection locked="0"/>
    </xf>
    <xf numFmtId="0" fontId="1" fillId="2" borderId="33" xfId="0" applyFont="1" applyFill="1" applyBorder="1" applyAlignment="1" applyProtection="1">
      <alignment vertical="center"/>
      <protection locked="0"/>
    </xf>
    <xf numFmtId="0" fontId="1" fillId="2" borderId="11" xfId="0" applyFont="1" applyFill="1" applyBorder="1" applyAlignment="1" applyProtection="1">
      <alignment vertical="center"/>
      <protection locked="0"/>
    </xf>
    <xf numFmtId="0" fontId="13" fillId="7" borderId="3" xfId="0" applyFont="1" applyFill="1" applyBorder="1" applyAlignment="1" applyProtection="1">
      <alignment horizontal="center" vertical="center"/>
      <protection locked="0"/>
    </xf>
    <xf numFmtId="0" fontId="21" fillId="7" borderId="3" xfId="0" applyFont="1" applyFill="1" applyBorder="1" applyAlignment="1" applyProtection="1">
      <alignment horizontal="center" vertical="center"/>
      <protection locked="0"/>
    </xf>
    <xf numFmtId="178" fontId="10" fillId="5" borderId="47" xfId="0" applyNumberFormat="1" applyFont="1" applyFill="1" applyBorder="1" applyAlignment="1" applyProtection="1">
      <alignment horizontal="center" vertical="center"/>
      <protection locked="0"/>
    </xf>
    <xf numFmtId="178" fontId="13" fillId="5" borderId="18" xfId="0" applyNumberFormat="1" applyFont="1" applyFill="1" applyBorder="1" applyAlignment="1" applyProtection="1">
      <alignment horizontal="center" vertical="center"/>
      <protection locked="0"/>
    </xf>
    <xf numFmtId="178" fontId="13" fillId="5" borderId="47" xfId="0" applyNumberFormat="1" applyFont="1" applyFill="1" applyBorder="1" applyAlignment="1" applyProtection="1">
      <alignment horizontal="center" vertical="center"/>
      <protection locked="0"/>
    </xf>
    <xf numFmtId="0" fontId="13" fillId="0" borderId="54" xfId="0" applyFont="1" applyBorder="1" applyAlignment="1" applyProtection="1">
      <alignment horizontal="center" vertical="center"/>
      <protection locked="0"/>
    </xf>
    <xf numFmtId="0" fontId="10" fillId="5" borderId="47" xfId="0" applyFont="1" applyFill="1" applyBorder="1" applyAlignment="1" applyProtection="1">
      <alignment horizontal="center" vertical="center"/>
      <protection locked="0"/>
    </xf>
    <xf numFmtId="0" fontId="27" fillId="4" borderId="64" xfId="0" applyFont="1" applyFill="1" applyBorder="1" applyAlignment="1">
      <alignment vertical="center" wrapText="1"/>
    </xf>
    <xf numFmtId="0" fontId="6" fillId="10" borderId="14" xfId="0" applyFont="1" applyFill="1" applyBorder="1" applyAlignment="1">
      <alignment horizontal="left" vertical="center" shrinkToFit="1"/>
    </xf>
    <xf numFmtId="181" fontId="13" fillId="10" borderId="30" xfId="0" applyNumberFormat="1" applyFont="1" applyFill="1" applyBorder="1" applyAlignment="1">
      <alignment horizontal="center" vertical="center"/>
    </xf>
    <xf numFmtId="0" fontId="13" fillId="10" borderId="30" xfId="0" applyFont="1" applyFill="1" applyBorder="1" applyAlignment="1">
      <alignment horizontal="center" vertical="center"/>
    </xf>
    <xf numFmtId="0" fontId="3" fillId="10" borderId="51" xfId="0" applyFont="1" applyFill="1" applyBorder="1" applyAlignment="1">
      <alignment horizontal="center" vertical="center"/>
    </xf>
    <xf numFmtId="0" fontId="3" fillId="10" borderId="53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184" fontId="13" fillId="2" borderId="64" xfId="0" applyNumberFormat="1" applyFont="1" applyFill="1" applyBorder="1" applyAlignment="1" applyProtection="1">
      <alignment vertical="center"/>
      <protection locked="0"/>
    </xf>
    <xf numFmtId="180" fontId="8" fillId="4" borderId="64" xfId="0" applyNumberFormat="1" applyFont="1" applyFill="1" applyBorder="1" applyAlignment="1" applyProtection="1">
      <alignment vertical="center"/>
      <protection locked="0"/>
    </xf>
    <xf numFmtId="180" fontId="3" fillId="0" borderId="51" xfId="0" applyNumberFormat="1" applyFont="1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locked="0"/>
    </xf>
    <xf numFmtId="0" fontId="7" fillId="7" borderId="0" xfId="0" applyFont="1" applyFill="1"/>
    <xf numFmtId="0" fontId="11" fillId="7" borderId="0" xfId="0" applyFont="1" applyFill="1"/>
    <xf numFmtId="0" fontId="13" fillId="7" borderId="0" xfId="0" applyFont="1" applyFill="1"/>
    <xf numFmtId="0" fontId="1" fillId="7" borderId="0" xfId="0" applyFont="1" applyFill="1"/>
    <xf numFmtId="0" fontId="3" fillId="7" borderId="0" xfId="0" applyFont="1" applyFill="1" applyAlignment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180" fontId="0" fillId="0" borderId="51" xfId="0" applyNumberFormat="1" applyBorder="1" applyAlignment="1" applyProtection="1">
      <alignment horizontal="center" vertical="center"/>
      <protection hidden="1"/>
    </xf>
    <xf numFmtId="0" fontId="11" fillId="10" borderId="3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165" fontId="3" fillId="0" borderId="50" xfId="0" applyNumberFormat="1" applyFont="1" applyBorder="1" applyAlignment="1">
      <alignment horizontal="center"/>
    </xf>
    <xf numFmtId="0" fontId="6" fillId="7" borderId="46" xfId="0" applyFont="1" applyFill="1" applyBorder="1"/>
    <xf numFmtId="0" fontId="0" fillId="0" borderId="48" xfId="0" applyBorder="1"/>
    <xf numFmtId="0" fontId="22" fillId="0" borderId="36" xfId="0" applyFont="1" applyBorder="1" applyAlignment="1">
      <alignment vertical="center" wrapText="1" shrinkToFit="1"/>
    </xf>
    <xf numFmtId="0" fontId="17" fillId="0" borderId="50" xfId="0" applyFont="1" applyBorder="1" applyAlignment="1">
      <alignment wrapText="1"/>
    </xf>
    <xf numFmtId="0" fontId="13" fillId="0" borderId="3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13" fillId="0" borderId="1" xfId="0" applyFont="1" applyBorder="1"/>
    <xf numFmtId="0" fontId="13" fillId="0" borderId="9" xfId="0" applyFont="1" applyBorder="1"/>
    <xf numFmtId="14" fontId="13" fillId="0" borderId="9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13" fillId="0" borderId="4" xfId="0" applyFont="1" applyBorder="1"/>
    <xf numFmtId="0" fontId="13" fillId="0" borderId="15" xfId="0" applyFont="1" applyBorder="1"/>
    <xf numFmtId="14" fontId="13" fillId="0" borderId="15" xfId="0" applyNumberFormat="1" applyFont="1" applyBorder="1"/>
    <xf numFmtId="49" fontId="3" fillId="0" borderId="16" xfId="0" applyNumberFormat="1" applyFont="1" applyBorder="1" applyAlignment="1">
      <alignment horizontal="center"/>
    </xf>
    <xf numFmtId="14" fontId="13" fillId="0" borderId="15" xfId="0" applyNumberFormat="1" applyFont="1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8" fillId="0" borderId="17" xfId="0" applyFont="1" applyBorder="1"/>
    <xf numFmtId="0" fontId="8" fillId="0" borderId="40" xfId="0" applyFont="1" applyBorder="1"/>
    <xf numFmtId="0" fontId="13" fillId="0" borderId="17" xfId="0" applyFont="1" applyBorder="1"/>
    <xf numFmtId="0" fontId="13" fillId="0" borderId="40" xfId="0" applyFont="1" applyBorder="1"/>
    <xf numFmtId="14" fontId="13" fillId="0" borderId="0" xfId="0" applyNumberFormat="1" applyFont="1" applyAlignment="1">
      <alignment horizontal="center"/>
    </xf>
    <xf numFmtId="49" fontId="3" fillId="0" borderId="40" xfId="0" applyNumberFormat="1" applyFont="1" applyBorder="1" applyAlignment="1">
      <alignment horizontal="center"/>
    </xf>
    <xf numFmtId="0" fontId="13" fillId="0" borderId="17" xfId="0" applyFont="1" applyBorder="1" applyAlignment="1">
      <alignment horizontal="left" vertical="top"/>
    </xf>
    <xf numFmtId="0" fontId="13" fillId="0" borderId="9" xfId="0" applyFont="1" applyBorder="1" applyAlignment="1">
      <alignment horizontal="center"/>
    </xf>
    <xf numFmtId="0" fontId="31" fillId="0" borderId="17" xfId="0" applyFont="1" applyBorder="1"/>
    <xf numFmtId="0" fontId="13" fillId="0" borderId="10" xfId="0" applyFont="1" applyBorder="1"/>
    <xf numFmtId="0" fontId="13" fillId="0" borderId="12" xfId="0" applyFont="1" applyBorder="1"/>
    <xf numFmtId="14" fontId="13" fillId="0" borderId="12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0" fillId="0" borderId="17" xfId="0" applyBorder="1"/>
    <xf numFmtId="0" fontId="0" fillId="0" borderId="40" xfId="0" applyBorder="1"/>
    <xf numFmtId="0" fontId="13" fillId="0" borderId="12" xfId="0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0" fontId="31" fillId="0" borderId="40" xfId="0" applyFon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8" fillId="0" borderId="17" xfId="0" applyFont="1" applyBorder="1" applyAlignment="1">
      <alignment horizontal="left"/>
    </xf>
    <xf numFmtId="0" fontId="0" fillId="0" borderId="40" xfId="0" applyBorder="1" applyAlignment="1">
      <alignment horizontal="center"/>
    </xf>
    <xf numFmtId="0" fontId="24" fillId="0" borderId="0" xfId="0" applyFont="1"/>
    <xf numFmtId="0" fontId="13" fillId="0" borderId="40" xfId="0" applyFont="1" applyBorder="1" applyAlignment="1">
      <alignment horizontal="center"/>
    </xf>
    <xf numFmtId="2" fontId="13" fillId="7" borderId="3" xfId="0" applyNumberFormat="1" applyFont="1" applyFill="1" applyBorder="1" applyAlignment="1" applyProtection="1">
      <alignment horizontal="center" vertical="center"/>
      <protection locked="0"/>
    </xf>
    <xf numFmtId="2" fontId="13" fillId="7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5" xfId="0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0" fontId="13" fillId="0" borderId="40" xfId="0" applyFont="1" applyBorder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" fillId="0" borderId="4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9" fillId="0" borderId="17" xfId="0" applyFont="1" applyBorder="1"/>
    <xf numFmtId="0" fontId="13" fillId="0" borderId="17" xfId="0" applyFont="1" applyBorder="1" applyAlignment="1">
      <alignment horizontal="left" vertical="center"/>
    </xf>
    <xf numFmtId="0" fontId="8" fillId="0" borderId="0" xfId="0" applyFont="1"/>
    <xf numFmtId="10" fontId="13" fillId="0" borderId="0" xfId="0" applyNumberFormat="1" applyFont="1" applyAlignment="1">
      <alignment horizontal="center"/>
    </xf>
    <xf numFmtId="167" fontId="13" fillId="0" borderId="0" xfId="0" applyNumberFormat="1" applyFont="1"/>
    <xf numFmtId="1" fontId="13" fillId="0" borderId="0" xfId="0" applyNumberFormat="1" applyFont="1" applyAlignment="1">
      <alignment horizontal="center"/>
    </xf>
    <xf numFmtId="0" fontId="32" fillId="0" borderId="0" xfId="0" applyFont="1"/>
    <xf numFmtId="14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40" xfId="0" applyFont="1" applyBorder="1"/>
    <xf numFmtId="0" fontId="13" fillId="0" borderId="1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3" fillId="9" borderId="38" xfId="0" applyFont="1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1" fontId="13" fillId="0" borderId="0" xfId="0" applyNumberFormat="1" applyFont="1"/>
    <xf numFmtId="0" fontId="34" fillId="0" borderId="49" xfId="0" applyFont="1" applyBorder="1"/>
    <xf numFmtId="0" fontId="34" fillId="0" borderId="49" xfId="0" applyFont="1" applyBorder="1" applyAlignment="1">
      <alignment horizontal="center"/>
    </xf>
    <xf numFmtId="0" fontId="34" fillId="9" borderId="49" xfId="0" applyFont="1" applyFill="1" applyBorder="1" applyAlignment="1">
      <alignment horizontal="center"/>
    </xf>
    <xf numFmtId="14" fontId="13" fillId="0" borderId="9" xfId="0" applyNumberFormat="1" applyFont="1" applyBorder="1"/>
    <xf numFmtId="49" fontId="3" fillId="0" borderId="9" xfId="0" applyNumberFormat="1" applyFont="1" applyBorder="1" applyAlignment="1">
      <alignment horizontal="center"/>
    </xf>
    <xf numFmtId="1" fontId="13" fillId="0" borderId="4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5" xfId="0" applyFont="1" applyBorder="1"/>
    <xf numFmtId="0" fontId="13" fillId="0" borderId="5" xfId="0" applyFont="1" applyBorder="1"/>
    <xf numFmtId="49" fontId="13" fillId="0" borderId="17" xfId="0" applyNumberFormat="1" applyFont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6" fillId="11" borderId="74" xfId="0" applyFont="1" applyFill="1" applyBorder="1" applyAlignment="1">
      <alignment horizontal="center"/>
    </xf>
    <xf numFmtId="0" fontId="3" fillId="9" borderId="31" xfId="0" applyFont="1" applyFill="1" applyBorder="1" applyAlignment="1">
      <alignment horizontal="center"/>
    </xf>
    <xf numFmtId="0" fontId="16" fillId="0" borderId="80" xfId="0" applyFont="1" applyBorder="1" applyAlignment="1">
      <alignment horizontal="center"/>
    </xf>
    <xf numFmtId="14" fontId="13" fillId="0" borderId="4" xfId="0" applyNumberFormat="1" applyFont="1" applyBorder="1" applyAlignment="1" applyProtection="1">
      <alignment vertical="center" wrapText="1"/>
      <protection locked="0"/>
    </xf>
    <xf numFmtId="14" fontId="13" fillId="0" borderId="27" xfId="0" applyNumberFormat="1" applyFont="1" applyBorder="1" applyAlignment="1" applyProtection="1">
      <alignment vertical="center" wrapText="1"/>
      <protection locked="0"/>
    </xf>
    <xf numFmtId="14" fontId="13" fillId="0" borderId="19" xfId="0" applyNumberFormat="1" applyFont="1" applyBorder="1" applyAlignment="1" applyProtection="1">
      <alignment vertical="center" wrapText="1"/>
      <protection locked="0"/>
    </xf>
    <xf numFmtId="14" fontId="13" fillId="0" borderId="28" xfId="0" applyNumberFormat="1" applyFont="1" applyBorder="1" applyAlignment="1" applyProtection="1">
      <alignment vertical="center" wrapText="1"/>
      <protection locked="0"/>
    </xf>
    <xf numFmtId="0" fontId="22" fillId="4" borderId="64" xfId="0" applyFont="1" applyFill="1" applyBorder="1" applyAlignment="1">
      <alignment vertical="center" wrapText="1"/>
    </xf>
    <xf numFmtId="49" fontId="0" fillId="0" borderId="5" xfId="0" applyNumberFormat="1" applyBorder="1"/>
    <xf numFmtId="49" fontId="3" fillId="0" borderId="5" xfId="0" applyNumberFormat="1" applyFont="1" applyBorder="1"/>
    <xf numFmtId="49" fontId="13" fillId="0" borderId="13" xfId="0" applyNumberFormat="1" applyFont="1" applyBorder="1" applyAlignment="1" applyProtection="1">
      <alignment horizontal="center" vertical="center"/>
      <protection locked="0"/>
    </xf>
    <xf numFmtId="0" fontId="8" fillId="0" borderId="46" xfId="0" applyFont="1" applyBorder="1" applyAlignment="1">
      <alignment horizontal="center" vertical="center" wrapText="1" shrinkToFit="1"/>
    </xf>
    <xf numFmtId="0" fontId="35" fillId="4" borderId="64" xfId="0" applyFont="1" applyFill="1" applyBorder="1"/>
    <xf numFmtId="0" fontId="3" fillId="7" borderId="64" xfId="0" applyFont="1" applyFill="1" applyBorder="1"/>
    <xf numFmtId="0" fontId="24" fillId="4" borderId="64" xfId="0" applyFont="1" applyFill="1" applyBorder="1" applyAlignment="1">
      <alignment horizontal="center"/>
    </xf>
    <xf numFmtId="0" fontId="17" fillId="0" borderId="48" xfId="0" applyFont="1" applyBorder="1" applyAlignment="1">
      <alignment wrapText="1"/>
    </xf>
    <xf numFmtId="0" fontId="3" fillId="0" borderId="48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left" vertical="center" wrapText="1"/>
    </xf>
    <xf numFmtId="0" fontId="3" fillId="0" borderId="51" xfId="0" applyFont="1" applyBorder="1"/>
    <xf numFmtId="0" fontId="3" fillId="0" borderId="52" xfId="0" applyFont="1" applyBorder="1"/>
    <xf numFmtId="0" fontId="13" fillId="7" borderId="5" xfId="0" applyFont="1" applyFill="1" applyBorder="1"/>
    <xf numFmtId="0" fontId="3" fillId="0" borderId="13" xfId="0" applyFont="1" applyBorder="1"/>
    <xf numFmtId="188" fontId="0" fillId="0" borderId="13" xfId="0" applyNumberFormat="1" applyBorder="1"/>
    <xf numFmtId="0" fontId="3" fillId="0" borderId="64" xfId="0" applyFont="1" applyBorder="1"/>
    <xf numFmtId="0" fontId="24" fillId="4" borderId="48" xfId="0" applyFont="1" applyFill="1" applyBorder="1" applyAlignment="1" applyProtection="1">
      <alignment horizontal="center"/>
      <protection locked="0"/>
    </xf>
    <xf numFmtId="0" fontId="3" fillId="9" borderId="50" xfId="0" applyFont="1" applyFill="1" applyBorder="1" applyAlignment="1">
      <alignment horizontal="center"/>
    </xf>
    <xf numFmtId="0" fontId="24" fillId="0" borderId="64" xfId="0" applyFont="1" applyBorder="1" applyAlignment="1" applyProtection="1">
      <alignment horizontal="center"/>
      <protection locked="0"/>
    </xf>
    <xf numFmtId="0" fontId="3" fillId="0" borderId="14" xfId="0" applyFont="1" applyBorder="1" applyAlignment="1">
      <alignment horizontal="center"/>
    </xf>
    <xf numFmtId="175" fontId="3" fillId="0" borderId="38" xfId="0" applyNumberFormat="1" applyFont="1" applyBorder="1" applyAlignment="1">
      <alignment horizontal="center"/>
    </xf>
    <xf numFmtId="182" fontId="3" fillId="0" borderId="38" xfId="0" applyNumberFormat="1" applyFont="1" applyBorder="1" applyAlignment="1">
      <alignment horizontal="center"/>
    </xf>
    <xf numFmtId="0" fontId="6" fillId="0" borderId="46" xfId="0" applyFont="1" applyBorder="1" applyAlignment="1">
      <alignment horizontal="center" vertical="center"/>
    </xf>
    <xf numFmtId="2" fontId="14" fillId="5" borderId="5" xfId="0" applyNumberFormat="1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14" borderId="5" xfId="0" applyFont="1" applyFill="1" applyBorder="1" applyAlignment="1">
      <alignment horizontal="left" vertical="center" wrapText="1"/>
    </xf>
    <xf numFmtId="0" fontId="13" fillId="2" borderId="41" xfId="0" applyFont="1" applyFill="1" applyBorder="1" applyAlignment="1" applyProtection="1">
      <alignment horizontal="left" vertical="top" wrapText="1" shrinkToFit="1"/>
      <protection locked="0"/>
    </xf>
    <xf numFmtId="0" fontId="13" fillId="2" borderId="30" xfId="0" applyFont="1" applyFill="1" applyBorder="1" applyAlignment="1" applyProtection="1">
      <alignment horizontal="left" vertical="top" wrapText="1" shrinkToFit="1"/>
      <protection locked="0"/>
    </xf>
    <xf numFmtId="0" fontId="13" fillId="2" borderId="31" xfId="0" applyFont="1" applyFill="1" applyBorder="1" applyAlignment="1" applyProtection="1">
      <alignment horizontal="left" vertical="top" wrapText="1" shrinkToFit="1"/>
      <protection locked="0"/>
    </xf>
    <xf numFmtId="174" fontId="8" fillId="2" borderId="51" xfId="0" applyNumberFormat="1" applyFont="1" applyFill="1" applyBorder="1" applyAlignment="1" applyProtection="1">
      <alignment horizontal="center" vertical="center"/>
      <protection locked="0"/>
    </xf>
    <xf numFmtId="174" fontId="8" fillId="2" borderId="52" xfId="0" applyNumberFormat="1" applyFont="1" applyFill="1" applyBorder="1" applyAlignment="1" applyProtection="1">
      <alignment horizontal="center" vertical="center"/>
      <protection locked="0"/>
    </xf>
    <xf numFmtId="0" fontId="8" fillId="0" borderId="51" xfId="0" applyFont="1" applyBorder="1" applyAlignment="1">
      <alignment horizontal="center" vertical="center" wrapText="1" shrinkToFit="1"/>
    </xf>
    <xf numFmtId="0" fontId="8" fillId="0" borderId="52" xfId="0" applyFont="1" applyBorder="1" applyAlignment="1">
      <alignment horizontal="center" vertical="center" wrapText="1" shrinkToFit="1"/>
    </xf>
    <xf numFmtId="165" fontId="8" fillId="2" borderId="41" xfId="0" applyNumberFormat="1" applyFont="1" applyFill="1" applyBorder="1" applyAlignment="1" applyProtection="1">
      <alignment horizontal="center" vertical="center"/>
      <protection locked="0"/>
    </xf>
    <xf numFmtId="165" fontId="8" fillId="2" borderId="30" xfId="0" applyNumberFormat="1" applyFont="1" applyFill="1" applyBorder="1" applyAlignment="1" applyProtection="1">
      <alignment horizontal="center" vertical="center"/>
      <protection locked="0"/>
    </xf>
    <xf numFmtId="0" fontId="8" fillId="2" borderId="51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  <xf numFmtId="165" fontId="7" fillId="2" borderId="10" xfId="0" applyNumberFormat="1" applyFont="1" applyFill="1" applyBorder="1" applyAlignment="1" applyProtection="1">
      <alignment horizontal="center" vertical="center"/>
      <protection locked="0"/>
    </xf>
    <xf numFmtId="165" fontId="7" fillId="2" borderId="11" xfId="0" applyNumberFormat="1" applyFont="1" applyFill="1" applyBorder="1" applyAlignment="1" applyProtection="1">
      <alignment horizontal="center" vertical="center"/>
      <protection locked="0"/>
    </xf>
    <xf numFmtId="0" fontId="13" fillId="0" borderId="51" xfId="0" applyFont="1" applyBorder="1" applyAlignment="1">
      <alignment horizontal="left" vertical="center" shrinkToFit="1"/>
    </xf>
    <xf numFmtId="0" fontId="13" fillId="0" borderId="53" xfId="0" applyFont="1" applyBorder="1" applyAlignment="1">
      <alignment horizontal="left" vertical="center" shrinkToFit="1"/>
    </xf>
    <xf numFmtId="0" fontId="13" fillId="0" borderId="52" xfId="0" applyFont="1" applyBorder="1" applyAlignment="1">
      <alignment horizontal="left" vertical="center" shrinkToFit="1"/>
    </xf>
    <xf numFmtId="180" fontId="13" fillId="2" borderId="61" xfId="0" applyNumberFormat="1" applyFont="1" applyFill="1" applyBorder="1" applyAlignment="1" applyProtection="1">
      <alignment horizontal="center" vertical="center"/>
      <protection locked="0"/>
    </xf>
    <xf numFmtId="180" fontId="13" fillId="2" borderId="34" xfId="0" applyNumberFormat="1" applyFont="1" applyFill="1" applyBorder="1" applyAlignment="1" applyProtection="1">
      <alignment horizontal="center" vertical="center"/>
      <protection locked="0"/>
    </xf>
    <xf numFmtId="9" fontId="10" fillId="5" borderId="8" xfId="1" applyFont="1" applyFill="1" applyBorder="1" applyAlignment="1" applyProtection="1">
      <alignment horizontal="center" vertical="center"/>
      <protection locked="0"/>
    </xf>
    <xf numFmtId="9" fontId="10" fillId="5" borderId="18" xfId="1" applyFont="1" applyFill="1" applyBorder="1" applyAlignment="1" applyProtection="1">
      <alignment horizontal="center" vertical="center"/>
      <protection locked="0"/>
    </xf>
    <xf numFmtId="180" fontId="13" fillId="4" borderId="51" xfId="0" applyNumberFormat="1" applyFont="1" applyFill="1" applyBorder="1" applyAlignment="1">
      <alignment horizontal="center" vertical="center" shrinkToFit="1"/>
    </xf>
    <xf numFmtId="180" fontId="13" fillId="4" borderId="52" xfId="0" applyNumberFormat="1" applyFont="1" applyFill="1" applyBorder="1" applyAlignment="1">
      <alignment horizontal="center" vertical="center" shrinkToFit="1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173" fontId="3" fillId="2" borderId="76" xfId="0" applyNumberFormat="1" applyFont="1" applyFill="1" applyBorder="1" applyAlignment="1" applyProtection="1">
      <alignment horizontal="center" vertical="center"/>
      <protection locked="0"/>
    </xf>
    <xf numFmtId="173" fontId="3" fillId="2" borderId="6" xfId="0" applyNumberFormat="1" applyFont="1" applyFill="1" applyBorder="1" applyAlignment="1" applyProtection="1">
      <alignment horizontal="center" vertical="center"/>
      <protection locked="0"/>
    </xf>
    <xf numFmtId="173" fontId="3" fillId="2" borderId="77" xfId="0" applyNumberFormat="1" applyFont="1" applyFill="1" applyBorder="1" applyAlignment="1" applyProtection="1">
      <alignment horizontal="center" vertical="center"/>
      <protection locked="0"/>
    </xf>
    <xf numFmtId="180" fontId="13" fillId="2" borderId="51" xfId="0" applyNumberFormat="1" applyFont="1" applyFill="1" applyBorder="1" applyAlignment="1" applyProtection="1">
      <alignment horizontal="center" vertical="center"/>
      <protection locked="0"/>
    </xf>
    <xf numFmtId="180" fontId="13" fillId="2" borderId="52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24" fillId="7" borderId="51" xfId="0" applyFont="1" applyFill="1" applyBorder="1" applyAlignment="1">
      <alignment horizontal="left" vertical="center"/>
    </xf>
    <xf numFmtId="0" fontId="24" fillId="7" borderId="53" xfId="0" applyFont="1" applyFill="1" applyBorder="1" applyAlignment="1">
      <alignment horizontal="left" vertical="center"/>
    </xf>
    <xf numFmtId="0" fontId="24" fillId="7" borderId="52" xfId="0" applyFont="1" applyFill="1" applyBorder="1" applyAlignment="1">
      <alignment horizontal="left" vertical="center"/>
    </xf>
    <xf numFmtId="0" fontId="13" fillId="0" borderId="51" xfId="0" applyFont="1" applyBorder="1" applyAlignment="1">
      <alignment horizontal="left" vertical="center" wrapText="1" shrinkToFit="1"/>
    </xf>
    <xf numFmtId="0" fontId="0" fillId="0" borderId="53" xfId="0" applyBorder="1" applyAlignment="1">
      <alignment horizontal="left" vertical="center" shrinkToFit="1"/>
    </xf>
    <xf numFmtId="0" fontId="0" fillId="0" borderId="52" xfId="0" applyBorder="1" applyAlignment="1">
      <alignment horizontal="left" vertical="center" shrinkToFit="1"/>
    </xf>
    <xf numFmtId="0" fontId="3" fillId="2" borderId="41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2" fillId="0" borderId="41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180" fontId="8" fillId="2" borderId="36" xfId="0" applyNumberFormat="1" applyFont="1" applyFill="1" applyBorder="1" applyAlignment="1" applyProtection="1">
      <alignment horizontal="center" vertical="center"/>
      <protection locked="0"/>
    </xf>
    <xf numFmtId="180" fontId="8" fillId="2" borderId="32" xfId="0" applyNumberFormat="1" applyFont="1" applyFill="1" applyBorder="1" applyAlignment="1" applyProtection="1">
      <alignment horizontal="center" vertical="center"/>
      <protection locked="0"/>
    </xf>
    <xf numFmtId="0" fontId="13" fillId="0" borderId="27" xfId="0" applyFont="1" applyBorder="1" applyAlignment="1" applyProtection="1">
      <alignment horizontal="left" vertical="center" wrapText="1"/>
      <protection locked="0"/>
    </xf>
    <xf numFmtId="0" fontId="13" fillId="0" borderId="20" xfId="0" applyFont="1" applyBorder="1" applyAlignment="1" applyProtection="1">
      <alignment horizontal="left" vertical="center" wrapText="1"/>
      <protection locked="0"/>
    </xf>
    <xf numFmtId="0" fontId="13" fillId="0" borderId="65" xfId="0" applyFont="1" applyBorder="1" applyAlignment="1" applyProtection="1">
      <alignment horizontal="left" vertical="center" wrapText="1"/>
      <protection locked="0"/>
    </xf>
    <xf numFmtId="0" fontId="10" fillId="10" borderId="51" xfId="0" applyFont="1" applyFill="1" applyBorder="1" applyAlignment="1">
      <alignment horizontal="center" vertical="center"/>
    </xf>
    <xf numFmtId="0" fontId="10" fillId="10" borderId="53" xfId="0" applyFont="1" applyFill="1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180" fontId="8" fillId="2" borderId="51" xfId="0" applyNumberFormat="1" applyFont="1" applyFill="1" applyBorder="1" applyAlignment="1" applyProtection="1">
      <alignment horizontal="center" vertical="center"/>
      <protection locked="0"/>
    </xf>
    <xf numFmtId="180" fontId="8" fillId="2" borderId="53" xfId="0" applyNumberFormat="1" applyFont="1" applyFill="1" applyBorder="1" applyAlignment="1" applyProtection="1">
      <alignment horizontal="center" vertical="center"/>
      <protection locked="0"/>
    </xf>
    <xf numFmtId="180" fontId="8" fillId="2" borderId="52" xfId="0" applyNumberFormat="1" applyFont="1" applyFill="1" applyBorder="1" applyAlignment="1" applyProtection="1">
      <alignment horizontal="center" vertical="center"/>
      <protection locked="0"/>
    </xf>
    <xf numFmtId="0" fontId="8" fillId="10" borderId="51" xfId="0" applyFont="1" applyFill="1" applyBorder="1" applyAlignment="1">
      <alignment horizontal="center" vertical="center"/>
    </xf>
    <xf numFmtId="0" fontId="8" fillId="10" borderId="53" xfId="0" applyFont="1" applyFill="1" applyBorder="1" applyAlignment="1">
      <alignment horizontal="center" vertical="center"/>
    </xf>
    <xf numFmtId="0" fontId="8" fillId="10" borderId="52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0" fontId="3" fillId="7" borderId="48" xfId="0" applyFont="1" applyFill="1" applyBorder="1" applyAlignment="1" applyProtection="1">
      <alignment horizontal="center"/>
      <protection locked="0"/>
    </xf>
    <xf numFmtId="0" fontId="3" fillId="7" borderId="49" xfId="0" applyFont="1" applyFill="1" applyBorder="1" applyAlignment="1" applyProtection="1">
      <alignment horizontal="center"/>
      <protection locked="0"/>
    </xf>
    <xf numFmtId="0" fontId="3" fillId="7" borderId="31" xfId="0" applyFont="1" applyFill="1" applyBorder="1" applyAlignment="1" applyProtection="1">
      <alignment horizontal="center"/>
      <protection locked="0"/>
    </xf>
    <xf numFmtId="0" fontId="8" fillId="0" borderId="46" xfId="0" applyFont="1" applyBorder="1" applyAlignment="1">
      <alignment horizontal="center" vertical="center" wrapText="1" shrinkToFit="1"/>
    </xf>
    <xf numFmtId="0" fontId="13" fillId="0" borderId="38" xfId="0" applyFont="1" applyBorder="1" applyAlignment="1">
      <alignment horizontal="center" vertical="center" wrapText="1" shrinkToFit="1"/>
    </xf>
    <xf numFmtId="0" fontId="13" fillId="0" borderId="41" xfId="0" applyFont="1" applyBorder="1" applyAlignment="1">
      <alignment horizontal="center" vertical="center" wrapText="1" shrinkToFit="1"/>
    </xf>
    <xf numFmtId="0" fontId="13" fillId="0" borderId="31" xfId="0" applyFont="1" applyBorder="1" applyAlignment="1">
      <alignment horizontal="center" vertical="center" wrapText="1" shrinkToFit="1"/>
    </xf>
    <xf numFmtId="0" fontId="13" fillId="0" borderId="53" xfId="0" applyFont="1" applyBorder="1" applyAlignment="1">
      <alignment horizontal="left" vertical="center" wrapText="1" shrinkToFit="1"/>
    </xf>
    <xf numFmtId="0" fontId="13" fillId="0" borderId="52" xfId="0" applyFont="1" applyBorder="1" applyAlignment="1">
      <alignment horizontal="left" vertical="center" wrapText="1" shrinkToFit="1"/>
    </xf>
    <xf numFmtId="180" fontId="8" fillId="4" borderId="51" xfId="0" applyNumberFormat="1" applyFont="1" applyFill="1" applyBorder="1" applyAlignment="1">
      <alignment horizontal="center" vertical="center"/>
    </xf>
    <xf numFmtId="180" fontId="8" fillId="4" borderId="52" xfId="0" applyNumberFormat="1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 shrinkToFit="1"/>
    </xf>
    <xf numFmtId="0" fontId="13" fillId="0" borderId="32" xfId="0" applyFont="1" applyBorder="1" applyAlignment="1">
      <alignment horizontal="center" vertical="center" shrinkToFit="1"/>
    </xf>
    <xf numFmtId="0" fontId="13" fillId="0" borderId="41" xfId="0" applyFont="1" applyBorder="1" applyAlignment="1">
      <alignment horizontal="center" vertical="center" shrinkToFit="1"/>
    </xf>
    <xf numFmtId="0" fontId="13" fillId="0" borderId="31" xfId="0" applyFont="1" applyBorder="1" applyAlignment="1">
      <alignment horizontal="center" vertical="center" shrinkToFit="1"/>
    </xf>
    <xf numFmtId="0" fontId="3" fillId="0" borderId="51" xfId="0" applyFont="1" applyBorder="1" applyAlignment="1" applyProtection="1">
      <alignment horizontal="center" vertical="center"/>
      <protection locked="0"/>
    </xf>
    <xf numFmtId="0" fontId="3" fillId="0" borderId="53" xfId="0" applyFont="1" applyBorder="1" applyAlignment="1" applyProtection="1">
      <alignment horizontal="center" vertical="center"/>
      <protection locked="0"/>
    </xf>
    <xf numFmtId="0" fontId="3" fillId="0" borderId="52" xfId="0" applyFont="1" applyBorder="1" applyAlignment="1" applyProtection="1">
      <alignment horizontal="center" vertical="center"/>
      <protection locked="0"/>
    </xf>
    <xf numFmtId="18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3" fillId="2" borderId="51" xfId="0" applyFont="1" applyFill="1" applyBorder="1" applyAlignment="1" applyProtection="1">
      <alignment horizontal="center" vertical="center"/>
      <protection locked="0"/>
    </xf>
    <xf numFmtId="0" fontId="7" fillId="2" borderId="52" xfId="0" applyFont="1" applyFill="1" applyBorder="1" applyAlignment="1" applyProtection="1">
      <alignment horizontal="center" vertical="center"/>
      <protection locked="0"/>
    </xf>
    <xf numFmtId="0" fontId="11" fillId="0" borderId="58" xfId="0" applyFont="1" applyBorder="1" applyAlignment="1">
      <alignment horizontal="left" vertical="center"/>
    </xf>
    <xf numFmtId="0" fontId="11" fillId="0" borderId="57" xfId="0" applyFont="1" applyBorder="1" applyAlignment="1">
      <alignment horizontal="left" vertical="center"/>
    </xf>
    <xf numFmtId="0" fontId="1" fillId="0" borderId="55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2" fillId="0" borderId="58" xfId="0" applyFont="1" applyBorder="1" applyAlignment="1">
      <alignment horizontal="center" vertical="center"/>
    </xf>
    <xf numFmtId="0" fontId="12" fillId="0" borderId="56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3" fillId="0" borderId="16" xfId="0" applyFont="1" applyBorder="1" applyAlignment="1" applyProtection="1">
      <alignment horizontal="left" vertical="center" wrapText="1"/>
      <protection locked="0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0" borderId="4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15" xfId="0" applyFont="1" applyBorder="1" applyAlignment="1" applyProtection="1">
      <alignment horizontal="left" vertical="center" wrapText="1"/>
      <protection locked="0"/>
    </xf>
    <xf numFmtId="0" fontId="32" fillId="0" borderId="4" xfId="0" applyFont="1" applyBorder="1" applyAlignment="1" applyProtection="1">
      <alignment horizontal="left" vertical="center" wrapText="1"/>
      <protection locked="0"/>
    </xf>
    <xf numFmtId="0" fontId="32" fillId="0" borderId="15" xfId="0" applyFont="1" applyBorder="1" applyAlignment="1" applyProtection="1">
      <alignment horizontal="left" vertical="center" wrapText="1"/>
      <protection locked="0"/>
    </xf>
    <xf numFmtId="0" fontId="32" fillId="0" borderId="16" xfId="0" applyFont="1" applyBorder="1" applyAlignment="1" applyProtection="1">
      <alignment horizontal="left" vertical="center" wrapText="1"/>
      <protection locked="0"/>
    </xf>
    <xf numFmtId="0" fontId="11" fillId="0" borderId="6" xfId="0" applyFont="1" applyBorder="1" applyAlignment="1">
      <alignment horizontal="left" vertical="center"/>
    </xf>
    <xf numFmtId="0" fontId="25" fillId="7" borderId="53" xfId="0" applyFont="1" applyFill="1" applyBorder="1" applyAlignment="1">
      <alignment horizontal="left" vertical="center"/>
    </xf>
    <xf numFmtId="0" fontId="25" fillId="7" borderId="14" xfId="0" applyFont="1" applyFill="1" applyBorder="1" applyAlignment="1">
      <alignment horizontal="left" vertical="center"/>
    </xf>
    <xf numFmtId="0" fontId="25" fillId="7" borderId="32" xfId="0" applyFont="1" applyFill="1" applyBorder="1" applyAlignment="1">
      <alignment horizontal="left" vertical="center"/>
    </xf>
    <xf numFmtId="0" fontId="39" fillId="2" borderId="41" xfId="0" applyFont="1" applyFill="1" applyBorder="1" applyAlignment="1" applyProtection="1">
      <alignment horizontal="center" vertical="center" wrapText="1"/>
      <protection locked="0"/>
    </xf>
    <xf numFmtId="0" fontId="14" fillId="2" borderId="30" xfId="0" applyFont="1" applyFill="1" applyBorder="1" applyAlignment="1" applyProtection="1">
      <alignment horizontal="center" vertical="center"/>
      <protection locked="0"/>
    </xf>
    <xf numFmtId="180" fontId="8" fillId="0" borderId="41" xfId="0" applyNumberFormat="1" applyFont="1" applyBorder="1" applyAlignment="1">
      <alignment horizontal="center" vertical="center" wrapText="1"/>
    </xf>
    <xf numFmtId="180" fontId="8" fillId="0" borderId="31" xfId="0" applyNumberFormat="1" applyFont="1" applyBorder="1" applyAlignment="1">
      <alignment horizontal="center" vertical="center" wrapText="1"/>
    </xf>
    <xf numFmtId="180" fontId="13" fillId="0" borderId="51" xfId="0" applyNumberFormat="1" applyFont="1" applyBorder="1" applyAlignment="1" applyProtection="1">
      <alignment horizontal="center" vertical="center"/>
      <protection locked="0"/>
    </xf>
    <xf numFmtId="180" fontId="13" fillId="0" borderId="53" xfId="0" applyNumberFormat="1" applyFont="1" applyBorder="1" applyAlignment="1" applyProtection="1">
      <alignment horizontal="center" vertical="center"/>
      <protection locked="0"/>
    </xf>
    <xf numFmtId="180" fontId="13" fillId="0" borderId="52" xfId="0" applyNumberFormat="1" applyFont="1" applyBorder="1" applyAlignment="1" applyProtection="1">
      <alignment horizontal="center" vertical="center"/>
      <protection locked="0"/>
    </xf>
    <xf numFmtId="180" fontId="13" fillId="0" borderId="51" xfId="0" applyNumberFormat="1" applyFont="1" applyBorder="1" applyAlignment="1" applyProtection="1">
      <alignment horizontal="center" vertical="center" shrinkToFit="1"/>
      <protection locked="0"/>
    </xf>
    <xf numFmtId="180" fontId="13" fillId="0" borderId="53" xfId="0" applyNumberFormat="1" applyFont="1" applyBorder="1" applyAlignment="1" applyProtection="1">
      <alignment horizontal="center" vertical="center" shrinkToFit="1"/>
      <protection locked="0"/>
    </xf>
    <xf numFmtId="180" fontId="13" fillId="0" borderId="52" xfId="0" applyNumberFormat="1" applyFont="1" applyBorder="1" applyAlignment="1" applyProtection="1">
      <alignment horizontal="center" vertical="center" shrinkToFit="1"/>
      <protection locked="0"/>
    </xf>
    <xf numFmtId="180" fontId="13" fillId="2" borderId="61" xfId="0" applyNumberFormat="1" applyFont="1" applyFill="1" applyBorder="1" applyAlignment="1" applyProtection="1">
      <alignment horizontal="center" vertical="center" wrapText="1"/>
      <protection locked="0"/>
    </xf>
    <xf numFmtId="180" fontId="13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1" xfId="0" applyFont="1" applyBorder="1" applyAlignment="1">
      <alignment horizontal="left" vertical="center" shrinkToFit="1"/>
    </xf>
    <xf numFmtId="0" fontId="3" fillId="0" borderId="41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 vertical="center"/>
      <protection locked="0"/>
    </xf>
    <xf numFmtId="180" fontId="1" fillId="12" borderId="51" xfId="0" applyNumberFormat="1" applyFont="1" applyFill="1" applyBorder="1" applyAlignment="1" applyProtection="1">
      <alignment horizontal="center" vertical="center" wrapText="1"/>
      <protection locked="0"/>
    </xf>
    <xf numFmtId="180" fontId="1" fillId="12" borderId="52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3" xfId="0" quotePrefix="1" applyNumberFormat="1" applyFont="1" applyBorder="1" applyAlignment="1" applyProtection="1">
      <alignment horizontal="center" vertical="center" wrapText="1"/>
      <protection locked="0"/>
    </xf>
    <xf numFmtId="49" fontId="13" fillId="0" borderId="13" xfId="0" applyNumberFormat="1" applyFont="1" applyBorder="1" applyAlignment="1" applyProtection="1">
      <alignment horizontal="center" vertical="center" wrapText="1"/>
      <protection locked="0"/>
    </xf>
    <xf numFmtId="9" fontId="13" fillId="0" borderId="3" xfId="1" applyFont="1" applyBorder="1" applyAlignment="1" applyProtection="1">
      <alignment horizontal="center" vertical="center"/>
      <protection locked="0"/>
    </xf>
    <xf numFmtId="9" fontId="13" fillId="0" borderId="13" xfId="1" applyFont="1" applyBorder="1" applyAlignment="1" applyProtection="1">
      <alignment horizontal="center" vertical="center"/>
      <protection locked="0"/>
    </xf>
    <xf numFmtId="0" fontId="10" fillId="5" borderId="8" xfId="0" applyFont="1" applyFill="1" applyBorder="1" applyAlignment="1" applyProtection="1">
      <alignment horizontal="center" vertical="center"/>
      <protection locked="0"/>
    </xf>
    <xf numFmtId="0" fontId="10" fillId="5" borderId="18" xfId="0" applyFont="1" applyFill="1" applyBorder="1" applyAlignment="1" applyProtection="1">
      <alignment horizontal="center" vertical="center"/>
      <protection locked="0"/>
    </xf>
    <xf numFmtId="184" fontId="13" fillId="0" borderId="51" xfId="0" applyNumberFormat="1" applyFont="1" applyBorder="1" applyAlignment="1" applyProtection="1">
      <alignment horizontal="center" vertical="center"/>
      <protection locked="0"/>
    </xf>
    <xf numFmtId="184" fontId="13" fillId="0" borderId="52" xfId="0" applyNumberFormat="1" applyFont="1" applyBorder="1" applyAlignment="1" applyProtection="1">
      <alignment horizontal="center" vertical="center"/>
      <protection locked="0"/>
    </xf>
    <xf numFmtId="184" fontId="13" fillId="0" borderId="53" xfId="0" applyNumberFormat="1" applyFont="1" applyBorder="1" applyAlignment="1" applyProtection="1">
      <alignment horizontal="center" vertical="center"/>
      <protection locked="0"/>
    </xf>
    <xf numFmtId="184" fontId="13" fillId="2" borderId="62" xfId="0" applyNumberFormat="1" applyFont="1" applyFill="1" applyBorder="1" applyAlignment="1" applyProtection="1">
      <alignment horizontal="center" vertical="center" shrinkToFit="1"/>
      <protection locked="0"/>
    </xf>
    <xf numFmtId="180" fontId="8" fillId="4" borderId="63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shrinkToFit="1"/>
    </xf>
    <xf numFmtId="0" fontId="13" fillId="0" borderId="30" xfId="0" applyFont="1" applyBorder="1" applyAlignment="1">
      <alignment horizontal="center" vertical="center" shrinkToFit="1"/>
    </xf>
    <xf numFmtId="180" fontId="8" fillId="4" borderId="53" xfId="0" applyNumberFormat="1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6" fillId="4" borderId="52" xfId="0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left" vertical="center"/>
    </xf>
    <xf numFmtId="0" fontId="25" fillId="7" borderId="31" xfId="0" applyFont="1" applyFill="1" applyBorder="1" applyAlignment="1">
      <alignment horizontal="left" vertical="center"/>
    </xf>
    <xf numFmtId="0" fontId="24" fillId="7" borderId="41" xfId="0" applyFont="1" applyFill="1" applyBorder="1" applyAlignment="1">
      <alignment horizontal="left" vertical="center"/>
    </xf>
    <xf numFmtId="0" fontId="24" fillId="7" borderId="30" xfId="0" applyFont="1" applyFill="1" applyBorder="1" applyAlignment="1">
      <alignment horizontal="left" vertical="center"/>
    </xf>
    <xf numFmtId="180" fontId="13" fillId="4" borderId="51" xfId="0" applyNumberFormat="1" applyFont="1" applyFill="1" applyBorder="1" applyAlignment="1">
      <alignment horizontal="center" vertical="center"/>
    </xf>
    <xf numFmtId="180" fontId="13" fillId="4" borderId="53" xfId="0" applyNumberFormat="1" applyFont="1" applyFill="1" applyBorder="1" applyAlignment="1">
      <alignment horizontal="center" vertical="center"/>
    </xf>
    <xf numFmtId="180" fontId="13" fillId="4" borderId="52" xfId="0" applyNumberFormat="1" applyFont="1" applyFill="1" applyBorder="1" applyAlignment="1">
      <alignment horizontal="center" vertical="center"/>
    </xf>
    <xf numFmtId="180" fontId="13" fillId="2" borderId="30" xfId="0" applyNumberFormat="1" applyFont="1" applyFill="1" applyBorder="1" applyAlignment="1" applyProtection="1">
      <alignment horizontal="center" vertical="center"/>
      <protection locked="0"/>
    </xf>
    <xf numFmtId="0" fontId="3" fillId="4" borderId="51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left" vertical="center" shrinkToFit="1"/>
    </xf>
    <xf numFmtId="0" fontId="3" fillId="0" borderId="31" xfId="0" applyFont="1" applyBorder="1" applyAlignment="1" applyProtection="1">
      <alignment horizontal="center" vertical="center"/>
      <protection locked="0"/>
    </xf>
    <xf numFmtId="180" fontId="13" fillId="2" borderId="51" xfId="0" applyNumberFormat="1" applyFont="1" applyFill="1" applyBorder="1" applyAlignment="1">
      <alignment horizontal="center" vertical="center"/>
    </xf>
    <xf numFmtId="180" fontId="13" fillId="2" borderId="52" xfId="0" applyNumberFormat="1" applyFont="1" applyFill="1" applyBorder="1" applyAlignment="1">
      <alignment horizontal="center" vertical="center"/>
    </xf>
    <xf numFmtId="180" fontId="13" fillId="2" borderId="53" xfId="0" applyNumberFormat="1" applyFont="1" applyFill="1" applyBorder="1" applyAlignment="1" applyProtection="1">
      <alignment horizontal="center" vertical="center"/>
      <protection locked="0"/>
    </xf>
    <xf numFmtId="0" fontId="3" fillId="0" borderId="51" xfId="0" applyFont="1" applyBorder="1" applyAlignment="1">
      <alignment horizontal="center" vertical="center" wrapText="1" shrinkToFit="1"/>
    </xf>
    <xf numFmtId="0" fontId="3" fillId="0" borderId="53" xfId="0" applyFont="1" applyBorder="1" applyAlignment="1">
      <alignment horizontal="center" vertical="center" wrapText="1" shrinkToFit="1"/>
    </xf>
    <xf numFmtId="0" fontId="3" fillId="0" borderId="52" xfId="0" applyFont="1" applyBorder="1" applyAlignment="1">
      <alignment horizontal="center" vertical="center" wrapText="1" shrinkToFit="1"/>
    </xf>
    <xf numFmtId="184" fontId="13" fillId="2" borderId="41" xfId="0" applyNumberFormat="1" applyFont="1" applyFill="1" applyBorder="1" applyAlignment="1" applyProtection="1">
      <alignment horizontal="center" vertical="center"/>
      <protection locked="0"/>
    </xf>
    <xf numFmtId="184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24" fillId="7" borderId="14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180" fontId="13" fillId="2" borderId="51" xfId="0" applyNumberFormat="1" applyFont="1" applyFill="1" applyBorder="1" applyAlignment="1" applyProtection="1">
      <alignment horizontal="center" vertical="center" shrinkToFit="1"/>
      <protection locked="0"/>
    </xf>
    <xf numFmtId="180" fontId="13" fillId="2" borderId="53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53" xfId="0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0" fontId="13" fillId="2" borderId="51" xfId="0" applyFont="1" applyFill="1" applyBorder="1" applyAlignment="1" applyProtection="1">
      <alignment horizontal="center" vertical="center" shrinkToFit="1"/>
      <protection locked="0"/>
    </xf>
    <xf numFmtId="0" fontId="0" fillId="0" borderId="52" xfId="0" applyBorder="1" applyAlignment="1" applyProtection="1">
      <alignment horizontal="center" vertical="center" shrinkToFit="1"/>
      <protection locked="0"/>
    </xf>
    <xf numFmtId="180" fontId="8" fillId="4" borderId="62" xfId="0" applyNumberFormat="1" applyFont="1" applyFill="1" applyBorder="1" applyAlignment="1">
      <alignment horizontal="center" vertical="center"/>
    </xf>
    <xf numFmtId="184" fontId="13" fillId="2" borderId="5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4" fillId="0" borderId="51" xfId="0" applyFont="1" applyBorder="1" applyAlignment="1" applyProtection="1">
      <alignment horizontal="center" vertical="center"/>
      <protection locked="0"/>
    </xf>
    <xf numFmtId="0" fontId="34" fillId="0" borderId="53" xfId="0" applyFont="1" applyBorder="1" applyAlignment="1" applyProtection="1">
      <alignment horizontal="center" vertical="center"/>
      <protection locked="0"/>
    </xf>
    <xf numFmtId="0" fontId="34" fillId="0" borderId="52" xfId="0" applyFont="1" applyBorder="1" applyAlignment="1" applyProtection="1">
      <alignment horizontal="center" vertical="center"/>
      <protection locked="0"/>
    </xf>
    <xf numFmtId="0" fontId="13" fillId="2" borderId="61" xfId="0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Protection="1">
      <protection locked="0"/>
    </xf>
    <xf numFmtId="0" fontId="26" fillId="0" borderId="53" xfId="0" applyFont="1" applyBorder="1" applyAlignment="1">
      <alignment horizontal="left" vertical="center" shrinkToFit="1"/>
    </xf>
    <xf numFmtId="0" fontId="26" fillId="0" borderId="52" xfId="0" applyFont="1" applyBorder="1" applyAlignment="1">
      <alignment horizontal="left" vertical="center" shrinkToFit="1"/>
    </xf>
    <xf numFmtId="0" fontId="3" fillId="0" borderId="36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177" fontId="10" fillId="5" borderId="8" xfId="0" applyNumberFormat="1" applyFont="1" applyFill="1" applyBorder="1" applyAlignment="1" applyProtection="1">
      <alignment horizontal="center" vertical="center"/>
      <protection locked="0"/>
    </xf>
    <xf numFmtId="177" fontId="10" fillId="5" borderId="18" xfId="0" applyNumberFormat="1" applyFont="1" applyFill="1" applyBorder="1" applyAlignment="1" applyProtection="1">
      <alignment horizontal="center" vertical="center"/>
      <protection locked="0"/>
    </xf>
    <xf numFmtId="177" fontId="13" fillId="0" borderId="3" xfId="0" applyNumberFormat="1" applyFont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alignment wrapText="1"/>
      <protection locked="0"/>
    </xf>
    <xf numFmtId="0" fontId="0" fillId="0" borderId="51" xfId="0" applyBorder="1" applyAlignment="1" applyProtection="1">
      <alignment horizontal="center" vertical="center"/>
      <protection locked="0"/>
    </xf>
    <xf numFmtId="0" fontId="6" fillId="4" borderId="51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/>
    </xf>
    <xf numFmtId="174" fontId="3" fillId="11" borderId="51" xfId="0" applyNumberFormat="1" applyFont="1" applyFill="1" applyBorder="1" applyAlignment="1" applyProtection="1">
      <alignment horizontal="center" vertical="center"/>
      <protection locked="0"/>
    </xf>
    <xf numFmtId="174" fontId="7" fillId="11" borderId="52" xfId="0" applyNumberFormat="1" applyFont="1" applyFill="1" applyBorder="1" applyAlignment="1" applyProtection="1">
      <alignment horizontal="center" vertical="center"/>
      <protection locked="0"/>
    </xf>
    <xf numFmtId="174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174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174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174" fontId="7" fillId="2" borderId="38" xfId="0" applyNumberFormat="1" applyFont="1" applyFill="1" applyBorder="1" applyAlignment="1" applyProtection="1">
      <alignment horizontal="center" vertical="center" wrapText="1"/>
      <protection locked="0"/>
    </xf>
    <xf numFmtId="174" fontId="7" fillId="2" borderId="61" xfId="0" applyNumberFormat="1" applyFont="1" applyFill="1" applyBorder="1" applyAlignment="1" applyProtection="1">
      <alignment horizontal="center" vertical="center" wrapText="1"/>
      <protection locked="0"/>
    </xf>
    <xf numFmtId="174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33" xfId="0" applyNumberFormat="1" applyFont="1" applyFill="1" applyBorder="1" applyAlignment="1" applyProtection="1">
      <alignment horizontal="center" vertical="center"/>
      <protection locked="0"/>
    </xf>
    <xf numFmtId="179" fontId="9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180" fontId="3" fillId="2" borderId="10" xfId="0" applyNumberFormat="1" applyFont="1" applyFill="1" applyBorder="1" applyAlignment="1" applyProtection="1">
      <alignment horizontal="center" vertical="center"/>
      <protection locked="0"/>
    </xf>
    <xf numFmtId="180" fontId="3" fillId="2" borderId="11" xfId="0" applyNumberFormat="1" applyFont="1" applyFill="1" applyBorder="1" applyAlignment="1" applyProtection="1">
      <alignment horizontal="center" vertical="center"/>
      <protection locked="0"/>
    </xf>
    <xf numFmtId="1" fontId="13" fillId="7" borderId="3" xfId="0" applyNumberFormat="1" applyFont="1" applyFill="1" applyBorder="1" applyAlignment="1" applyProtection="1">
      <alignment horizontal="center" vertical="center"/>
      <protection locked="0"/>
    </xf>
    <xf numFmtId="1" fontId="13" fillId="7" borderId="13" xfId="0" applyNumberFormat="1" applyFont="1" applyFill="1" applyBorder="1" applyAlignment="1" applyProtection="1">
      <alignment horizontal="center" vertical="center"/>
      <protection locked="0"/>
    </xf>
    <xf numFmtId="0" fontId="11" fillId="7" borderId="21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180" fontId="3" fillId="8" borderId="10" xfId="0" applyNumberFormat="1" applyFont="1" applyFill="1" applyBorder="1" applyAlignment="1" applyProtection="1">
      <alignment horizontal="center" vertical="center"/>
      <protection locked="0"/>
    </xf>
    <xf numFmtId="180" fontId="3" fillId="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179" fontId="10" fillId="5" borderId="8" xfId="0" applyNumberFormat="1" applyFont="1" applyFill="1" applyBorder="1" applyAlignment="1" applyProtection="1">
      <alignment horizontal="center" vertical="center"/>
      <protection locked="0"/>
    </xf>
    <xf numFmtId="179" fontId="10" fillId="5" borderId="18" xfId="0" applyNumberFormat="1" applyFont="1" applyFill="1" applyBorder="1" applyAlignment="1" applyProtection="1">
      <alignment horizontal="center" vertical="center"/>
      <protection locked="0"/>
    </xf>
    <xf numFmtId="177" fontId="13" fillId="10" borderId="78" xfId="0" applyNumberFormat="1" applyFont="1" applyFill="1" applyBorder="1" applyAlignment="1">
      <alignment horizontal="center" vertical="center"/>
    </xf>
    <xf numFmtId="177" fontId="13" fillId="10" borderId="79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2" borderId="51" xfId="0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174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174" fontId="11" fillId="2" borderId="29" xfId="0" applyNumberFormat="1" applyFont="1" applyFill="1" applyBorder="1" applyAlignment="1" applyProtection="1">
      <alignment horizontal="center" vertical="center" wrapText="1"/>
      <protection locked="0"/>
    </xf>
    <xf numFmtId="174" fontId="11" fillId="2" borderId="17" xfId="0" applyNumberFormat="1" applyFont="1" applyFill="1" applyBorder="1" applyAlignment="1" applyProtection="1">
      <alignment horizontal="center" vertical="center" wrapText="1"/>
      <protection locked="0"/>
    </xf>
    <xf numFmtId="174" fontId="11" fillId="2" borderId="38" xfId="0" applyNumberFormat="1" applyFont="1" applyFill="1" applyBorder="1" applyAlignment="1" applyProtection="1">
      <alignment horizontal="center" vertical="center" wrapText="1"/>
      <protection locked="0"/>
    </xf>
    <xf numFmtId="174" fontId="11" fillId="2" borderId="10" xfId="0" applyNumberFormat="1" applyFont="1" applyFill="1" applyBorder="1" applyAlignment="1" applyProtection="1">
      <alignment horizontal="center" vertical="center" wrapText="1"/>
      <protection locked="0"/>
    </xf>
    <xf numFmtId="174" fontId="11" fillId="2" borderId="35" xfId="0" applyNumberFormat="1" applyFont="1" applyFill="1" applyBorder="1" applyAlignment="1" applyProtection="1">
      <alignment horizontal="center" vertical="center" wrapText="1"/>
      <protection locked="0"/>
    </xf>
    <xf numFmtId="177" fontId="13" fillId="4" borderId="78" xfId="0" applyNumberFormat="1" applyFont="1" applyFill="1" applyBorder="1" applyAlignment="1" applyProtection="1">
      <alignment horizontal="center" vertical="center"/>
      <protection locked="0"/>
    </xf>
    <xf numFmtId="177" fontId="13" fillId="4" borderId="79" xfId="0" applyNumberFormat="1" applyFont="1" applyFill="1" applyBorder="1" applyAlignment="1" applyProtection="1">
      <alignment horizontal="center" vertical="center"/>
      <protection locked="0"/>
    </xf>
    <xf numFmtId="179" fontId="6" fillId="2" borderId="33" xfId="0" applyNumberFormat="1" applyFont="1" applyFill="1" applyBorder="1" applyAlignment="1" applyProtection="1">
      <alignment horizontal="center" vertical="center"/>
      <protection locked="0"/>
    </xf>
    <xf numFmtId="179" fontId="6" fillId="2" borderId="11" xfId="0" applyNumberFormat="1" applyFont="1" applyFill="1" applyBorder="1" applyAlignment="1" applyProtection="1">
      <alignment horizontal="center" vertical="center"/>
      <protection locked="0"/>
    </xf>
    <xf numFmtId="176" fontId="8" fillId="2" borderId="36" xfId="0" applyNumberFormat="1" applyFont="1" applyFill="1" applyBorder="1" applyAlignment="1" applyProtection="1">
      <alignment horizontal="center" vertical="center"/>
      <protection locked="0"/>
    </xf>
    <xf numFmtId="176" fontId="8" fillId="2" borderId="32" xfId="0" applyNumberFormat="1" applyFont="1" applyFill="1" applyBorder="1" applyAlignment="1" applyProtection="1">
      <alignment horizontal="center" vertical="center"/>
      <protection locked="0"/>
    </xf>
    <xf numFmtId="174" fontId="11" fillId="7" borderId="22" xfId="0" applyNumberFormat="1" applyFont="1" applyFill="1" applyBorder="1" applyAlignment="1">
      <alignment horizontal="left" vertical="center"/>
    </xf>
    <xf numFmtId="174" fontId="11" fillId="7" borderId="14" xfId="0" applyNumberFormat="1" applyFont="1" applyFill="1" applyBorder="1" applyAlignment="1">
      <alignment horizontal="left" vertical="center"/>
    </xf>
    <xf numFmtId="174" fontId="11" fillId="7" borderId="37" xfId="0" applyNumberFormat="1" applyFont="1" applyFill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51" xfId="0" applyFont="1" applyBorder="1" applyAlignment="1" applyProtection="1">
      <alignment horizontal="left" vertical="center" wrapText="1" shrinkToFit="1"/>
      <protection locked="0"/>
    </xf>
    <xf numFmtId="0" fontId="6" fillId="0" borderId="53" xfId="0" applyFont="1" applyBorder="1" applyAlignment="1" applyProtection="1">
      <alignment horizontal="left" vertical="center" wrapText="1" shrinkToFit="1"/>
      <protection locked="0"/>
    </xf>
    <xf numFmtId="0" fontId="6" fillId="0" borderId="52" xfId="0" applyFont="1" applyBorder="1" applyAlignment="1" applyProtection="1">
      <alignment horizontal="left" vertical="center" wrapText="1" shrinkToFit="1"/>
      <protection locked="0"/>
    </xf>
    <xf numFmtId="174" fontId="7" fillId="11" borderId="36" xfId="0" applyNumberFormat="1" applyFont="1" applyFill="1" applyBorder="1" applyAlignment="1" applyProtection="1">
      <alignment horizontal="center" vertical="center"/>
      <protection locked="0"/>
    </xf>
    <xf numFmtId="174" fontId="7" fillId="11" borderId="32" xfId="0" applyNumberFormat="1" applyFont="1" applyFill="1" applyBorder="1" applyAlignment="1" applyProtection="1">
      <alignment horizontal="center" vertical="center"/>
      <protection locked="0"/>
    </xf>
    <xf numFmtId="171" fontId="8" fillId="2" borderId="41" xfId="0" applyNumberFormat="1" applyFont="1" applyFill="1" applyBorder="1" applyAlignment="1" applyProtection="1">
      <alignment horizontal="center" vertical="center" wrapText="1" shrinkToFit="1"/>
      <protection locked="0"/>
    </xf>
    <xf numFmtId="171" fontId="8" fillId="2" borderId="31" xfId="0" applyNumberFormat="1" applyFont="1" applyFill="1" applyBorder="1" applyAlignment="1" applyProtection="1">
      <alignment horizontal="center" vertical="center" wrapText="1" shrinkToFit="1"/>
      <protection locked="0"/>
    </xf>
    <xf numFmtId="180" fontId="8" fillId="0" borderId="41" xfId="0" applyNumberFormat="1" applyFont="1" applyBorder="1" applyAlignment="1">
      <alignment horizontal="center" vertical="center"/>
    </xf>
    <xf numFmtId="180" fontId="8" fillId="0" borderId="31" xfId="0" applyNumberFormat="1" applyFont="1" applyBorder="1" applyAlignment="1">
      <alignment horizontal="center" vertical="center"/>
    </xf>
    <xf numFmtId="166" fontId="10" fillId="2" borderId="17" xfId="0" applyNumberFormat="1" applyFont="1" applyFill="1" applyBorder="1" applyAlignment="1" applyProtection="1">
      <alignment horizontal="center" vertical="center"/>
      <protection locked="0"/>
    </xf>
    <xf numFmtId="166" fontId="10" fillId="2" borderId="40" xfId="0" applyNumberFormat="1" applyFont="1" applyFill="1" applyBorder="1" applyAlignment="1" applyProtection="1">
      <alignment horizontal="center" vertical="center"/>
      <protection locked="0"/>
    </xf>
    <xf numFmtId="169" fontId="10" fillId="2" borderId="51" xfId="0" applyNumberFormat="1" applyFont="1" applyFill="1" applyBorder="1" applyAlignment="1" applyProtection="1">
      <alignment horizontal="center" vertical="center"/>
      <protection locked="0"/>
    </xf>
    <xf numFmtId="169" fontId="10" fillId="2" borderId="52" xfId="0" applyNumberFormat="1" applyFont="1" applyFill="1" applyBorder="1" applyAlignment="1" applyProtection="1">
      <alignment horizontal="center" vertical="center"/>
      <protection locked="0"/>
    </xf>
    <xf numFmtId="170" fontId="7" fillId="2" borderId="51" xfId="0" applyNumberFormat="1" applyFont="1" applyFill="1" applyBorder="1" applyAlignment="1" applyProtection="1">
      <alignment horizontal="center" vertical="center"/>
      <protection locked="0"/>
    </xf>
    <xf numFmtId="170" fontId="7" fillId="2" borderId="52" xfId="0" applyNumberFormat="1" applyFont="1" applyFill="1" applyBorder="1" applyAlignment="1" applyProtection="1">
      <alignment horizontal="center" vertical="center"/>
      <protection locked="0"/>
    </xf>
    <xf numFmtId="180" fontId="8" fillId="2" borderId="46" xfId="0" applyNumberFormat="1" applyFont="1" applyFill="1" applyBorder="1" applyAlignment="1">
      <alignment horizontal="center" vertical="center" wrapText="1"/>
    </xf>
    <xf numFmtId="180" fontId="8" fillId="2" borderId="38" xfId="0" applyNumberFormat="1" applyFont="1" applyFill="1" applyBorder="1" applyAlignment="1">
      <alignment horizontal="center" vertical="center" wrapText="1"/>
    </xf>
    <xf numFmtId="180" fontId="8" fillId="0" borderId="46" xfId="0" applyNumberFormat="1" applyFont="1" applyBorder="1" applyAlignment="1">
      <alignment horizontal="center" vertical="center" wrapText="1"/>
    </xf>
    <xf numFmtId="180" fontId="8" fillId="0" borderId="38" xfId="0" applyNumberFormat="1" applyFont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52" xfId="0" applyFont="1" applyFill="1" applyBorder="1" applyAlignment="1">
      <alignment horizontal="center" vertical="center"/>
    </xf>
    <xf numFmtId="174" fontId="3" fillId="2" borderId="41" xfId="0" applyNumberFormat="1" applyFont="1" applyFill="1" applyBorder="1" applyAlignment="1" applyProtection="1">
      <alignment horizontal="left" vertical="top" wrapText="1"/>
      <protection locked="0"/>
    </xf>
    <xf numFmtId="174" fontId="3" fillId="2" borderId="30" xfId="0" applyNumberFormat="1" applyFont="1" applyFill="1" applyBorder="1" applyAlignment="1" applyProtection="1">
      <alignment horizontal="left" vertical="top" wrapText="1"/>
      <protection locked="0"/>
    </xf>
    <xf numFmtId="174" fontId="3" fillId="2" borderId="31" xfId="0" applyNumberFormat="1" applyFont="1" applyFill="1" applyBorder="1" applyAlignment="1" applyProtection="1">
      <alignment horizontal="left" vertical="top" wrapText="1"/>
      <protection locked="0"/>
    </xf>
    <xf numFmtId="0" fontId="10" fillId="5" borderId="47" xfId="0" applyFont="1" applyFill="1" applyBorder="1" applyAlignment="1" applyProtection="1">
      <alignment horizontal="center" vertical="center"/>
      <protection locked="0"/>
    </xf>
    <xf numFmtId="180" fontId="15" fillId="2" borderId="41" xfId="0" applyNumberFormat="1" applyFont="1" applyFill="1" applyBorder="1" applyAlignment="1" applyProtection="1">
      <alignment horizontal="center" vertical="center"/>
      <protection locked="0"/>
    </xf>
    <xf numFmtId="180" fontId="15" fillId="2" borderId="30" xfId="0" applyNumberFormat="1" applyFont="1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13" fillId="13" borderId="61" xfId="0" applyFont="1" applyFill="1" applyBorder="1" applyAlignment="1" applyProtection="1">
      <alignment horizontal="center" vertical="center"/>
      <protection locked="0"/>
    </xf>
    <xf numFmtId="0" fontId="13" fillId="13" borderId="30" xfId="0" applyFont="1" applyFill="1" applyBorder="1" applyAlignment="1" applyProtection="1">
      <alignment horizontal="center" vertical="center"/>
      <protection locked="0"/>
    </xf>
    <xf numFmtId="183" fontId="7" fillId="2" borderId="51" xfId="0" applyNumberFormat="1" applyFont="1" applyFill="1" applyBorder="1" applyAlignment="1">
      <alignment horizontal="center" vertical="center"/>
    </xf>
    <xf numFmtId="183" fontId="7" fillId="2" borderId="52" xfId="0" applyNumberFormat="1" applyFont="1" applyFill="1" applyBorder="1" applyAlignment="1">
      <alignment horizontal="center" vertical="center"/>
    </xf>
    <xf numFmtId="0" fontId="25" fillId="7" borderId="51" xfId="0" applyFont="1" applyFill="1" applyBorder="1" applyAlignment="1" applyProtection="1">
      <alignment vertical="center"/>
      <protection locked="0"/>
    </xf>
    <xf numFmtId="0" fontId="0" fillId="0" borderId="53" xfId="0" applyBorder="1" applyAlignment="1" applyProtection="1">
      <alignment vertical="center"/>
      <protection locked="0"/>
    </xf>
    <xf numFmtId="0" fontId="0" fillId="0" borderId="52" xfId="0" applyBorder="1" applyAlignment="1" applyProtection="1">
      <alignment vertical="center"/>
      <protection locked="0"/>
    </xf>
    <xf numFmtId="0" fontId="8" fillId="0" borderId="41" xfId="0" applyFont="1" applyBorder="1" applyAlignment="1">
      <alignment horizontal="center" vertical="center" wrapText="1" shrinkToFit="1"/>
    </xf>
    <xf numFmtId="0" fontId="8" fillId="0" borderId="31" xfId="0" applyFont="1" applyBorder="1" applyAlignment="1">
      <alignment horizontal="center" vertical="center" wrapText="1" shrinkToFit="1"/>
    </xf>
    <xf numFmtId="180" fontId="13" fillId="2" borderId="36" xfId="0" applyNumberFormat="1" applyFont="1" applyFill="1" applyBorder="1" applyAlignment="1" applyProtection="1">
      <alignment horizontal="center" vertical="center"/>
      <protection locked="0"/>
    </xf>
    <xf numFmtId="180" fontId="13" fillId="2" borderId="32" xfId="0" applyNumberFormat="1" applyFont="1" applyFill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80" fontId="13" fillId="2" borderId="0" xfId="0" applyNumberFormat="1" applyFont="1" applyFill="1" applyAlignment="1" applyProtection="1">
      <alignment horizontal="center" vertical="center"/>
      <protection locked="0"/>
    </xf>
    <xf numFmtId="180" fontId="13" fillId="2" borderId="40" xfId="0" applyNumberFormat="1" applyFont="1" applyFill="1" applyBorder="1" applyAlignment="1" applyProtection="1">
      <alignment horizontal="center" vertical="center"/>
      <protection locked="0"/>
    </xf>
    <xf numFmtId="184" fontId="13" fillId="2" borderId="51" xfId="0" applyNumberFormat="1" applyFont="1" applyFill="1" applyBorder="1" applyAlignment="1" applyProtection="1">
      <alignment horizontal="center" vertical="center"/>
      <protection locked="0"/>
    </xf>
    <xf numFmtId="184" fontId="13" fillId="2" borderId="52" xfId="0" applyNumberFormat="1" applyFont="1" applyFill="1" applyBorder="1" applyAlignment="1" applyProtection="1">
      <alignment horizontal="center" vertical="center"/>
      <protection locked="0"/>
    </xf>
    <xf numFmtId="180" fontId="13" fillId="2" borderId="52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51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180" fontId="0" fillId="2" borderId="51" xfId="0" applyNumberFormat="1" applyFill="1" applyBorder="1" applyAlignment="1">
      <alignment horizontal="center" vertical="center"/>
    </xf>
    <xf numFmtId="180" fontId="13" fillId="2" borderId="53" xfId="0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79" fontId="14" fillId="10" borderId="36" xfId="0" applyNumberFormat="1" applyFont="1" applyFill="1" applyBorder="1" applyAlignment="1">
      <alignment horizontal="center" vertical="center" wrapText="1"/>
    </xf>
    <xf numFmtId="179" fontId="14" fillId="10" borderId="37" xfId="0" applyNumberFormat="1" applyFont="1" applyFill="1" applyBorder="1" applyAlignment="1">
      <alignment horizontal="center" vertical="center" wrapText="1"/>
    </xf>
    <xf numFmtId="179" fontId="14" fillId="10" borderId="33" xfId="0" applyNumberFormat="1" applyFont="1" applyFill="1" applyBorder="1" applyAlignment="1">
      <alignment horizontal="center" vertical="center" wrapText="1"/>
    </xf>
    <xf numFmtId="179" fontId="14" fillId="10" borderId="11" xfId="0" applyNumberFormat="1" applyFont="1" applyFill="1" applyBorder="1" applyAlignment="1">
      <alignment horizontal="center" vertical="center" wrapText="1"/>
    </xf>
    <xf numFmtId="0" fontId="8" fillId="10" borderId="3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 shrinkToFit="1"/>
    </xf>
    <xf numFmtId="0" fontId="8" fillId="4" borderId="53" xfId="0" applyFont="1" applyFill="1" applyBorder="1" applyAlignment="1">
      <alignment horizontal="center" vertical="center" wrapText="1" shrinkToFit="1"/>
    </xf>
    <xf numFmtId="0" fontId="8" fillId="4" borderId="52" xfId="0" applyFont="1" applyFill="1" applyBorder="1" applyAlignment="1">
      <alignment horizontal="center" vertical="center" wrapText="1" shrinkToFit="1"/>
    </xf>
    <xf numFmtId="0" fontId="6" fillId="2" borderId="51" xfId="0" applyFont="1" applyFill="1" applyBorder="1" applyAlignment="1" applyProtection="1">
      <alignment horizontal="center" vertical="center" shrinkToFit="1"/>
      <protection locked="0"/>
    </xf>
    <xf numFmtId="0" fontId="6" fillId="2" borderId="52" xfId="0" applyFont="1" applyFill="1" applyBorder="1" applyAlignment="1" applyProtection="1">
      <alignment horizontal="center" vertical="center" shrinkToFit="1"/>
      <protection locked="0"/>
    </xf>
    <xf numFmtId="180" fontId="22" fillId="0" borderId="51" xfId="0" applyNumberFormat="1" applyFont="1" applyBorder="1" applyAlignment="1">
      <alignment horizontal="center" vertical="center" wrapText="1"/>
    </xf>
    <xf numFmtId="180" fontId="22" fillId="0" borderId="52" xfId="0" applyNumberFormat="1" applyFont="1" applyBorder="1" applyAlignment="1">
      <alignment horizontal="center" vertical="center"/>
    </xf>
    <xf numFmtId="0" fontId="13" fillId="2" borderId="41" xfId="0" applyFont="1" applyFill="1" applyBorder="1" applyAlignment="1" applyProtection="1">
      <alignment horizontal="center" vertical="center"/>
      <protection locked="0"/>
    </xf>
    <xf numFmtId="0" fontId="13" fillId="2" borderId="30" xfId="0" applyFont="1" applyFill="1" applyBorder="1" applyAlignment="1" applyProtection="1">
      <alignment horizontal="center" vertical="center"/>
      <protection locked="0"/>
    </xf>
    <xf numFmtId="171" fontId="8" fillId="2" borderId="0" xfId="0" applyNumberFormat="1" applyFont="1" applyFill="1" applyAlignment="1" applyProtection="1">
      <alignment horizontal="center" vertical="center"/>
      <protection locked="0"/>
    </xf>
    <xf numFmtId="171" fontId="8" fillId="2" borderId="40" xfId="0" applyNumberFormat="1" applyFont="1" applyFill="1" applyBorder="1" applyAlignment="1" applyProtection="1">
      <alignment horizontal="center" vertical="center"/>
      <protection locked="0"/>
    </xf>
    <xf numFmtId="0" fontId="13" fillId="0" borderId="41" xfId="0" applyFont="1" applyBorder="1" applyAlignment="1">
      <alignment horizontal="left" vertical="center" shrinkToFit="1"/>
    </xf>
    <xf numFmtId="0" fontId="0" fillId="0" borderId="30" xfId="0" applyBorder="1" applyAlignment="1">
      <alignment horizontal="left" vertical="center" shrinkToFit="1"/>
    </xf>
    <xf numFmtId="0" fontId="0" fillId="0" borderId="31" xfId="0" applyBorder="1" applyAlignment="1">
      <alignment horizontal="left" vertical="center" shrinkToFit="1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52" xfId="0" applyFont="1" applyFill="1" applyBorder="1" applyAlignment="1" applyProtection="1">
      <alignment horizontal="center" vertical="center"/>
      <protection locked="0"/>
    </xf>
    <xf numFmtId="180" fontId="8" fillId="0" borderId="51" xfId="0" applyNumberFormat="1" applyFont="1" applyBorder="1" applyAlignment="1">
      <alignment horizontal="center" vertical="center"/>
    </xf>
    <xf numFmtId="180" fontId="8" fillId="0" borderId="52" xfId="0" applyNumberFormat="1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 wrapText="1" shrinkToFit="1"/>
    </xf>
    <xf numFmtId="180" fontId="13" fillId="2" borderId="41" xfId="0" applyNumberFormat="1" applyFont="1" applyFill="1" applyBorder="1" applyAlignment="1" applyProtection="1">
      <alignment horizontal="center" vertical="center"/>
      <protection locked="0"/>
    </xf>
    <xf numFmtId="184" fontId="13" fillId="2" borderId="63" xfId="0" applyNumberFormat="1" applyFont="1" applyFill="1" applyBorder="1" applyAlignment="1" applyProtection="1">
      <alignment horizontal="center" vertical="center"/>
      <protection locked="0"/>
    </xf>
    <xf numFmtId="174" fontId="11" fillId="7" borderId="32" xfId="0" applyNumberFormat="1" applyFont="1" applyFill="1" applyBorder="1" applyAlignment="1">
      <alignment horizontal="left" vertical="center"/>
    </xf>
    <xf numFmtId="187" fontId="31" fillId="2" borderId="33" xfId="0" applyNumberFormat="1" applyFont="1" applyFill="1" applyBorder="1" applyAlignment="1" applyProtection="1">
      <alignment horizontal="center" vertical="center"/>
      <protection locked="0"/>
    </xf>
    <xf numFmtId="187" fontId="31" fillId="2" borderId="11" xfId="0" applyNumberFormat="1" applyFont="1" applyFill="1" applyBorder="1" applyAlignment="1" applyProtection="1">
      <alignment horizontal="center" vertical="center"/>
      <protection locked="0"/>
    </xf>
    <xf numFmtId="186" fontId="31" fillId="2" borderId="33" xfId="0" applyNumberFormat="1" applyFont="1" applyFill="1" applyBorder="1" applyAlignment="1" applyProtection="1">
      <alignment horizontal="center" vertical="center"/>
      <protection locked="0"/>
    </xf>
    <xf numFmtId="186" fontId="31" fillId="2" borderId="11" xfId="0" applyNumberFormat="1" applyFont="1" applyFill="1" applyBorder="1" applyAlignment="1" applyProtection="1">
      <alignment horizontal="center" vertical="center"/>
      <protection locked="0"/>
    </xf>
    <xf numFmtId="0" fontId="11" fillId="0" borderId="46" xfId="0" applyFont="1" applyBorder="1" applyAlignment="1">
      <alignment horizontal="left" vertical="center"/>
    </xf>
    <xf numFmtId="0" fontId="11" fillId="0" borderId="40" xfId="0" applyFont="1" applyBorder="1" applyAlignment="1">
      <alignment horizontal="left" vertical="center"/>
    </xf>
    <xf numFmtId="0" fontId="8" fillId="2" borderId="33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1" fontId="13" fillId="2" borderId="41" xfId="0" applyNumberFormat="1" applyFont="1" applyFill="1" applyBorder="1" applyAlignment="1" applyProtection="1">
      <alignment horizontal="center" vertical="center"/>
      <protection locked="0"/>
    </xf>
    <xf numFmtId="1" fontId="13" fillId="2" borderId="30" xfId="0" applyNumberFormat="1" applyFont="1" applyFill="1" applyBorder="1" applyAlignment="1" applyProtection="1">
      <alignment horizontal="center" vertical="center"/>
      <protection locked="0"/>
    </xf>
    <xf numFmtId="184" fontId="13" fillId="2" borderId="51" xfId="0" applyNumberFormat="1" applyFont="1" applyFill="1" applyBorder="1" applyAlignment="1">
      <alignment horizontal="center" vertical="center"/>
    </xf>
    <xf numFmtId="184" fontId="13" fillId="2" borderId="52" xfId="0" applyNumberFormat="1" applyFont="1" applyFill="1" applyBorder="1" applyAlignment="1">
      <alignment horizontal="center" vertical="center"/>
    </xf>
    <xf numFmtId="0" fontId="13" fillId="2" borderId="61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 shrinkToFit="1"/>
    </xf>
    <xf numFmtId="0" fontId="8" fillId="0" borderId="32" xfId="0" applyFont="1" applyBorder="1" applyAlignment="1">
      <alignment horizontal="center" vertical="center" wrapText="1" shrinkToFit="1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left" vertical="top" wrapText="1"/>
      <protection locked="0"/>
    </xf>
    <xf numFmtId="0" fontId="0" fillId="0" borderId="30" xfId="0" applyBorder="1" applyAlignment="1" applyProtection="1">
      <alignment horizontal="left" vertical="top"/>
      <protection locked="0"/>
    </xf>
    <xf numFmtId="0" fontId="0" fillId="0" borderId="31" xfId="0" applyBorder="1" applyAlignment="1" applyProtection="1">
      <alignment horizontal="left" vertical="top"/>
      <protection locked="0"/>
    </xf>
    <xf numFmtId="0" fontId="25" fillId="0" borderId="53" xfId="0" applyFont="1" applyBorder="1" applyAlignment="1">
      <alignment horizontal="left" vertical="center"/>
    </xf>
    <xf numFmtId="0" fontId="13" fillId="10" borderId="66" xfId="0" applyFont="1" applyFill="1" applyBorder="1" applyAlignment="1">
      <alignment horizontal="center" vertical="center" wrapText="1" shrinkToFit="1"/>
    </xf>
    <xf numFmtId="0" fontId="13" fillId="10" borderId="68" xfId="0" applyFont="1" applyFill="1" applyBorder="1" applyAlignment="1">
      <alignment horizontal="center" vertical="center" wrapText="1" shrinkToFit="1"/>
    </xf>
    <xf numFmtId="0" fontId="13" fillId="10" borderId="67" xfId="0" applyFont="1" applyFill="1" applyBorder="1" applyAlignment="1">
      <alignment horizontal="center" vertical="center" wrapText="1" shrinkToFit="1"/>
    </xf>
    <xf numFmtId="0" fontId="3" fillId="0" borderId="3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4" fillId="7" borderId="36" xfId="0" applyFont="1" applyFill="1" applyBorder="1" applyAlignment="1">
      <alignment horizontal="left" vertical="center"/>
    </xf>
    <xf numFmtId="0" fontId="25" fillId="7" borderId="52" xfId="0" applyFont="1" applyFill="1" applyBorder="1" applyAlignment="1">
      <alignment horizontal="left" vertical="center"/>
    </xf>
    <xf numFmtId="0" fontId="6" fillId="0" borderId="53" xfId="0" applyFont="1" applyBorder="1" applyAlignment="1">
      <alignment horizontal="left" vertical="center" shrinkToFit="1"/>
    </xf>
    <xf numFmtId="0" fontId="6" fillId="0" borderId="52" xfId="0" applyFont="1" applyBorder="1" applyAlignment="1">
      <alignment horizontal="left" vertical="center" shrinkToFit="1"/>
    </xf>
    <xf numFmtId="181" fontId="13" fillId="2" borderId="61" xfId="0" applyNumberFormat="1" applyFont="1" applyFill="1" applyBorder="1" applyAlignment="1" applyProtection="1">
      <alignment horizontal="center" vertical="center"/>
      <protection locked="0"/>
    </xf>
    <xf numFmtId="0" fontId="13" fillId="2" borderId="34" xfId="0" applyFon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51" xfId="0" applyFont="1" applyBorder="1" applyAlignment="1" applyProtection="1">
      <alignment horizontal="left" vertical="top" wrapText="1"/>
      <protection locked="0"/>
    </xf>
    <xf numFmtId="0" fontId="3" fillId="0" borderId="53" xfId="0" applyFont="1" applyBorder="1" applyAlignment="1" applyProtection="1">
      <alignment horizontal="left" vertical="top"/>
      <protection locked="0"/>
    </xf>
    <xf numFmtId="0" fontId="3" fillId="0" borderId="52" xfId="0" applyFont="1" applyBorder="1" applyAlignment="1" applyProtection="1">
      <alignment horizontal="left" vertical="top"/>
      <protection locked="0"/>
    </xf>
    <xf numFmtId="0" fontId="13" fillId="0" borderId="36" xfId="0" applyFont="1" applyBorder="1" applyAlignment="1">
      <alignment horizontal="left" vertical="center" shrinkToFit="1"/>
    </xf>
    <xf numFmtId="0" fontId="13" fillId="0" borderId="14" xfId="0" applyFont="1" applyBorder="1" applyAlignment="1">
      <alignment horizontal="left" vertical="center" shrinkToFit="1"/>
    </xf>
    <xf numFmtId="0" fontId="13" fillId="0" borderId="32" xfId="0" applyFont="1" applyBorder="1" applyAlignment="1">
      <alignment horizontal="left" vertical="center" shrinkToFit="1"/>
    </xf>
    <xf numFmtId="0" fontId="13" fillId="0" borderId="31" xfId="0" applyFont="1" applyBorder="1" applyAlignment="1">
      <alignment horizontal="left" vertical="center" shrinkToFit="1"/>
    </xf>
    <xf numFmtId="184" fontId="13" fillId="2" borderId="53" xfId="0" applyNumberFormat="1" applyFont="1" applyFill="1" applyBorder="1" applyAlignment="1" applyProtection="1">
      <alignment horizontal="center" vertical="center"/>
      <protection locked="0"/>
    </xf>
    <xf numFmtId="184" fontId="13" fillId="2" borderId="62" xfId="0" applyNumberFormat="1" applyFont="1" applyFill="1" applyBorder="1" applyAlignment="1" applyProtection="1">
      <alignment horizontal="center" vertical="center"/>
      <protection locked="0"/>
    </xf>
    <xf numFmtId="180" fontId="8" fillId="11" borderId="51" xfId="0" applyNumberFormat="1" applyFont="1" applyFill="1" applyBorder="1" applyAlignment="1">
      <alignment horizontal="center" vertical="center" wrapText="1"/>
    </xf>
    <xf numFmtId="180" fontId="8" fillId="11" borderId="52" xfId="0" applyNumberFormat="1" applyFont="1" applyFill="1" applyBorder="1" applyAlignment="1">
      <alignment horizontal="center" vertical="center"/>
    </xf>
    <xf numFmtId="178" fontId="10" fillId="5" borderId="8" xfId="0" applyNumberFormat="1" applyFont="1" applyFill="1" applyBorder="1" applyAlignment="1" applyProtection="1">
      <alignment horizontal="center" vertical="center"/>
      <protection locked="0"/>
    </xf>
    <xf numFmtId="178" fontId="10" fillId="5" borderId="18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3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8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9" fillId="0" borderId="1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40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4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0" xfId="0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horizontal="center"/>
    </xf>
    <xf numFmtId="184" fontId="32" fillId="2" borderId="63" xfId="0" applyNumberFormat="1" applyFont="1" applyFill="1" applyBorder="1" applyAlignment="1" applyProtection="1">
      <alignment horizontal="center" vertical="center" shrinkToFit="1"/>
      <protection locked="0"/>
    </xf>
    <xf numFmtId="184" fontId="32" fillId="2" borderId="62" xfId="0" applyNumberFormat="1" applyFont="1" applyFill="1" applyBorder="1" applyAlignment="1" applyProtection="1">
      <alignment horizontal="center" vertical="center" shrinkToFit="1"/>
      <protection locked="0"/>
    </xf>
    <xf numFmtId="184" fontId="32" fillId="2" borderId="41" xfId="0" applyNumberFormat="1" applyFont="1" applyFill="1" applyBorder="1" applyAlignment="1" applyProtection="1">
      <alignment horizontal="center" vertical="center" shrinkToFit="1"/>
      <protection locked="0"/>
    </xf>
    <xf numFmtId="184" fontId="32" fillId="2" borderId="30" xfId="0" applyNumberFormat="1" applyFont="1" applyFill="1" applyBorder="1" applyAlignment="1" applyProtection="1">
      <alignment horizontal="center" vertical="center" shrinkToFit="1"/>
      <protection locked="0"/>
    </xf>
    <xf numFmtId="184" fontId="32" fillId="2" borderId="31" xfId="0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Prozent" xfId="1" builtinId="5"/>
    <cellStyle name="Standard" xfId="0" builtinId="0"/>
    <cellStyle name="Standard 2" xfId="2" xr:uid="{00000000-0005-0000-0000-000002000000}"/>
  </cellStyles>
  <dxfs count="530">
    <dxf>
      <font>
        <color auto="1"/>
      </font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70" formatCode="General\ &quot;kV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0" formatCode="General\ &quot;kV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0" formatCode="General\ &quot;kV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0" formatCode="General\ &quot;kV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0" formatCode="General\ &quot;kV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8" formatCode="0\ &quot;mm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70" formatCode="General\ &quot;kV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2" formatCode="0.00\ &quot;Std&quot;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 patternType="solid">
          <fgColor auto="1"/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FFE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GBox" noThreeD="1"/>
</file>

<file path=xl/ctrlProps/ctrlProp100.xml><?xml version="1.0" encoding="utf-8"?>
<formControlPr xmlns="http://schemas.microsoft.com/office/spreadsheetml/2009/9/main" objectType="GBox" noThreeD="1"/>
</file>

<file path=xl/ctrlProps/ctrlProp101.xml><?xml version="1.0" encoding="utf-8"?>
<formControlPr xmlns="http://schemas.microsoft.com/office/spreadsheetml/2009/9/main" objectType="GBox" noThreeD="1"/>
</file>

<file path=xl/ctrlProps/ctrlProp102.xml><?xml version="1.0" encoding="utf-8"?>
<formControlPr xmlns="http://schemas.microsoft.com/office/spreadsheetml/2009/9/main" objectType="GBox" noThreeD="1"/>
</file>

<file path=xl/ctrlProps/ctrlProp103.xml><?xml version="1.0" encoding="utf-8"?>
<formControlPr xmlns="http://schemas.microsoft.com/office/spreadsheetml/2009/9/main" objectType="GBox" noThreeD="1"/>
</file>

<file path=xl/ctrlProps/ctrlProp104.xml><?xml version="1.0" encoding="utf-8"?>
<formControlPr xmlns="http://schemas.microsoft.com/office/spreadsheetml/2009/9/main" objectType="GBox" noThreeD="1"/>
</file>

<file path=xl/ctrlProps/ctrlProp105.xml><?xml version="1.0" encoding="utf-8"?>
<formControlPr xmlns="http://schemas.microsoft.com/office/spreadsheetml/2009/9/main" objectType="GBox" noThreeD="1"/>
</file>

<file path=xl/ctrlProps/ctrlProp106.xml><?xml version="1.0" encoding="utf-8"?>
<formControlPr xmlns="http://schemas.microsoft.com/office/spreadsheetml/2009/9/main" objectType="GBox" noThreeD="1"/>
</file>

<file path=xl/ctrlProps/ctrlProp107.xml><?xml version="1.0" encoding="utf-8"?>
<formControlPr xmlns="http://schemas.microsoft.com/office/spreadsheetml/2009/9/main" objectType="GBox" noThreeD="1"/>
</file>

<file path=xl/ctrlProps/ctrlProp108.xml><?xml version="1.0" encoding="utf-8"?>
<formControlPr xmlns="http://schemas.microsoft.com/office/spreadsheetml/2009/9/main" objectType="GBox" noThreeD="1"/>
</file>

<file path=xl/ctrlProps/ctrlProp109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10.xml><?xml version="1.0" encoding="utf-8"?>
<formControlPr xmlns="http://schemas.microsoft.com/office/spreadsheetml/2009/9/main" objectType="GBox" noThreeD="1"/>
</file>

<file path=xl/ctrlProps/ctrlProp111.xml><?xml version="1.0" encoding="utf-8"?>
<formControlPr xmlns="http://schemas.microsoft.com/office/spreadsheetml/2009/9/main" objectType="GBox" noThreeD="1"/>
</file>

<file path=xl/ctrlProps/ctrlProp112.xml><?xml version="1.0" encoding="utf-8"?>
<formControlPr xmlns="http://schemas.microsoft.com/office/spreadsheetml/2009/9/main" objectType="GBox" noThreeD="1"/>
</file>

<file path=xl/ctrlProps/ctrlProp113.xml><?xml version="1.0" encoding="utf-8"?>
<formControlPr xmlns="http://schemas.microsoft.com/office/spreadsheetml/2009/9/main" objectType="GBox" noThreeD="1"/>
</file>

<file path=xl/ctrlProps/ctrlProp114.xml><?xml version="1.0" encoding="utf-8"?>
<formControlPr xmlns="http://schemas.microsoft.com/office/spreadsheetml/2009/9/main" objectType="GBox" noThreeD="1"/>
</file>

<file path=xl/ctrlProps/ctrlProp115.xml><?xml version="1.0" encoding="utf-8"?>
<formControlPr xmlns="http://schemas.microsoft.com/office/spreadsheetml/2009/9/main" objectType="GBox" noThreeD="1"/>
</file>

<file path=xl/ctrlProps/ctrlProp116.xml><?xml version="1.0" encoding="utf-8"?>
<formControlPr xmlns="http://schemas.microsoft.com/office/spreadsheetml/2009/9/main" objectType="GBox" noThreeD="1"/>
</file>

<file path=xl/ctrlProps/ctrlProp117.xml><?xml version="1.0" encoding="utf-8"?>
<formControlPr xmlns="http://schemas.microsoft.com/office/spreadsheetml/2009/9/main" objectType="GBox" noThreeD="1"/>
</file>

<file path=xl/ctrlProps/ctrlProp118.xml><?xml version="1.0" encoding="utf-8"?>
<formControlPr xmlns="http://schemas.microsoft.com/office/spreadsheetml/2009/9/main" objectType="GBox" noThreeD="1"/>
</file>

<file path=xl/ctrlProps/ctrlProp119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20.xml><?xml version="1.0" encoding="utf-8"?>
<formControlPr xmlns="http://schemas.microsoft.com/office/spreadsheetml/2009/9/main" objectType="GBox" noThreeD="1"/>
</file>

<file path=xl/ctrlProps/ctrlProp121.xml><?xml version="1.0" encoding="utf-8"?>
<formControlPr xmlns="http://schemas.microsoft.com/office/spreadsheetml/2009/9/main" objectType="GBox" noThreeD="1"/>
</file>

<file path=xl/ctrlProps/ctrlProp122.xml><?xml version="1.0" encoding="utf-8"?>
<formControlPr xmlns="http://schemas.microsoft.com/office/spreadsheetml/2009/9/main" objectType="GBox" noThreeD="1"/>
</file>

<file path=xl/ctrlProps/ctrlProp123.xml><?xml version="1.0" encoding="utf-8"?>
<formControlPr xmlns="http://schemas.microsoft.com/office/spreadsheetml/2009/9/main" objectType="GBox" noThreeD="1"/>
</file>

<file path=xl/ctrlProps/ctrlProp124.xml><?xml version="1.0" encoding="utf-8"?>
<formControlPr xmlns="http://schemas.microsoft.com/office/spreadsheetml/2009/9/main" objectType="GBox" noThreeD="1"/>
</file>

<file path=xl/ctrlProps/ctrlProp125.xml><?xml version="1.0" encoding="utf-8"?>
<formControlPr xmlns="http://schemas.microsoft.com/office/spreadsheetml/2009/9/main" objectType="GBox" noThreeD="1"/>
</file>

<file path=xl/ctrlProps/ctrlProp126.xml><?xml version="1.0" encoding="utf-8"?>
<formControlPr xmlns="http://schemas.microsoft.com/office/spreadsheetml/2009/9/main" objectType="GBox" noThreeD="1"/>
</file>

<file path=xl/ctrlProps/ctrlProp127.xml><?xml version="1.0" encoding="utf-8"?>
<formControlPr xmlns="http://schemas.microsoft.com/office/spreadsheetml/2009/9/main" objectType="GBox" noThreeD="1"/>
</file>

<file path=xl/ctrlProps/ctrlProp128.xml><?xml version="1.0" encoding="utf-8"?>
<formControlPr xmlns="http://schemas.microsoft.com/office/spreadsheetml/2009/9/main" objectType="GBox" noThreeD="1"/>
</file>

<file path=xl/ctrlProps/ctrlProp129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30.xml><?xml version="1.0" encoding="utf-8"?>
<formControlPr xmlns="http://schemas.microsoft.com/office/spreadsheetml/2009/9/main" objectType="GBox" noThreeD="1"/>
</file>

<file path=xl/ctrlProps/ctrlProp131.xml><?xml version="1.0" encoding="utf-8"?>
<formControlPr xmlns="http://schemas.microsoft.com/office/spreadsheetml/2009/9/main" objectType="GBox" noThreeD="1"/>
</file>

<file path=xl/ctrlProps/ctrlProp132.xml><?xml version="1.0" encoding="utf-8"?>
<formControlPr xmlns="http://schemas.microsoft.com/office/spreadsheetml/2009/9/main" objectType="GBox" noThreeD="1"/>
</file>

<file path=xl/ctrlProps/ctrlProp133.xml><?xml version="1.0" encoding="utf-8"?>
<formControlPr xmlns="http://schemas.microsoft.com/office/spreadsheetml/2009/9/main" objectType="GBox" noThreeD="1"/>
</file>

<file path=xl/ctrlProps/ctrlProp134.xml><?xml version="1.0" encoding="utf-8"?>
<formControlPr xmlns="http://schemas.microsoft.com/office/spreadsheetml/2009/9/main" objectType="GBox" noThreeD="1"/>
</file>

<file path=xl/ctrlProps/ctrlProp135.xml><?xml version="1.0" encoding="utf-8"?>
<formControlPr xmlns="http://schemas.microsoft.com/office/spreadsheetml/2009/9/main" objectType="GBox" noThreeD="1"/>
</file>

<file path=xl/ctrlProps/ctrlProp136.xml><?xml version="1.0" encoding="utf-8"?>
<formControlPr xmlns="http://schemas.microsoft.com/office/spreadsheetml/2009/9/main" objectType="GBox" noThreeD="1"/>
</file>

<file path=xl/ctrlProps/ctrlProp137.xml><?xml version="1.0" encoding="utf-8"?>
<formControlPr xmlns="http://schemas.microsoft.com/office/spreadsheetml/2009/9/main" objectType="GBox" noThreeD="1"/>
</file>

<file path=xl/ctrlProps/ctrlProp138.xml><?xml version="1.0" encoding="utf-8"?>
<formControlPr xmlns="http://schemas.microsoft.com/office/spreadsheetml/2009/9/main" objectType="GBox" noThreeD="1"/>
</file>

<file path=xl/ctrlProps/ctrlProp139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40.xml><?xml version="1.0" encoding="utf-8"?>
<formControlPr xmlns="http://schemas.microsoft.com/office/spreadsheetml/2009/9/main" objectType="GBox" noThreeD="1"/>
</file>

<file path=xl/ctrlProps/ctrlProp141.xml><?xml version="1.0" encoding="utf-8"?>
<formControlPr xmlns="http://schemas.microsoft.com/office/spreadsheetml/2009/9/main" objectType="GBox" noThreeD="1"/>
</file>

<file path=xl/ctrlProps/ctrlProp142.xml><?xml version="1.0" encoding="utf-8"?>
<formControlPr xmlns="http://schemas.microsoft.com/office/spreadsheetml/2009/9/main" objectType="GBox" noThreeD="1"/>
</file>

<file path=xl/ctrlProps/ctrlProp143.xml><?xml version="1.0" encoding="utf-8"?>
<formControlPr xmlns="http://schemas.microsoft.com/office/spreadsheetml/2009/9/main" objectType="GBox" noThreeD="1"/>
</file>

<file path=xl/ctrlProps/ctrlProp144.xml><?xml version="1.0" encoding="utf-8"?>
<formControlPr xmlns="http://schemas.microsoft.com/office/spreadsheetml/2009/9/main" objectType="GBox" noThreeD="1"/>
</file>

<file path=xl/ctrlProps/ctrlProp145.xml><?xml version="1.0" encoding="utf-8"?>
<formControlPr xmlns="http://schemas.microsoft.com/office/spreadsheetml/2009/9/main" objectType="GBox" noThreeD="1"/>
</file>

<file path=xl/ctrlProps/ctrlProp146.xml><?xml version="1.0" encoding="utf-8"?>
<formControlPr xmlns="http://schemas.microsoft.com/office/spreadsheetml/2009/9/main" objectType="GBox" noThreeD="1"/>
</file>

<file path=xl/ctrlProps/ctrlProp147.xml><?xml version="1.0" encoding="utf-8"?>
<formControlPr xmlns="http://schemas.microsoft.com/office/spreadsheetml/2009/9/main" objectType="GBox" noThreeD="1"/>
</file>

<file path=xl/ctrlProps/ctrlProp148.xml><?xml version="1.0" encoding="utf-8"?>
<formControlPr xmlns="http://schemas.microsoft.com/office/spreadsheetml/2009/9/main" objectType="GBox" noThreeD="1"/>
</file>

<file path=xl/ctrlProps/ctrlProp149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50.xml><?xml version="1.0" encoding="utf-8"?>
<formControlPr xmlns="http://schemas.microsoft.com/office/spreadsheetml/2009/9/main" objectType="GBox" noThreeD="1"/>
</file>

<file path=xl/ctrlProps/ctrlProp151.xml><?xml version="1.0" encoding="utf-8"?>
<formControlPr xmlns="http://schemas.microsoft.com/office/spreadsheetml/2009/9/main" objectType="GBox" noThreeD="1"/>
</file>

<file path=xl/ctrlProps/ctrlProp152.xml><?xml version="1.0" encoding="utf-8"?>
<formControlPr xmlns="http://schemas.microsoft.com/office/spreadsheetml/2009/9/main" objectType="GBox" noThreeD="1"/>
</file>

<file path=xl/ctrlProps/ctrlProp153.xml><?xml version="1.0" encoding="utf-8"?>
<formControlPr xmlns="http://schemas.microsoft.com/office/spreadsheetml/2009/9/main" objectType="GBox" noThreeD="1"/>
</file>

<file path=xl/ctrlProps/ctrlProp154.xml><?xml version="1.0" encoding="utf-8"?>
<formControlPr xmlns="http://schemas.microsoft.com/office/spreadsheetml/2009/9/main" objectType="GBox" noThreeD="1"/>
</file>

<file path=xl/ctrlProps/ctrlProp155.xml><?xml version="1.0" encoding="utf-8"?>
<formControlPr xmlns="http://schemas.microsoft.com/office/spreadsheetml/2009/9/main" objectType="GBox" noThreeD="1"/>
</file>

<file path=xl/ctrlProps/ctrlProp156.xml><?xml version="1.0" encoding="utf-8"?>
<formControlPr xmlns="http://schemas.microsoft.com/office/spreadsheetml/2009/9/main" objectType="GBox" noThreeD="1"/>
</file>

<file path=xl/ctrlProps/ctrlProp157.xml><?xml version="1.0" encoding="utf-8"?>
<formControlPr xmlns="http://schemas.microsoft.com/office/spreadsheetml/2009/9/main" objectType="GBox" noThreeD="1"/>
</file>

<file path=xl/ctrlProps/ctrlProp158.xml><?xml version="1.0" encoding="utf-8"?>
<formControlPr xmlns="http://schemas.microsoft.com/office/spreadsheetml/2009/9/main" objectType="GBox" noThreeD="1"/>
</file>

<file path=xl/ctrlProps/ctrlProp159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60.xml><?xml version="1.0" encoding="utf-8"?>
<formControlPr xmlns="http://schemas.microsoft.com/office/spreadsheetml/2009/9/main" objectType="GBox" noThreeD="1"/>
</file>

<file path=xl/ctrlProps/ctrlProp161.xml><?xml version="1.0" encoding="utf-8"?>
<formControlPr xmlns="http://schemas.microsoft.com/office/spreadsheetml/2009/9/main" objectType="GBox" noThreeD="1"/>
</file>

<file path=xl/ctrlProps/ctrlProp162.xml><?xml version="1.0" encoding="utf-8"?>
<formControlPr xmlns="http://schemas.microsoft.com/office/spreadsheetml/2009/9/main" objectType="GBox" noThreeD="1"/>
</file>

<file path=xl/ctrlProps/ctrlProp163.xml><?xml version="1.0" encoding="utf-8"?>
<formControlPr xmlns="http://schemas.microsoft.com/office/spreadsheetml/2009/9/main" objectType="GBox" noThreeD="1"/>
</file>

<file path=xl/ctrlProps/ctrlProp164.xml><?xml version="1.0" encoding="utf-8"?>
<formControlPr xmlns="http://schemas.microsoft.com/office/spreadsheetml/2009/9/main" objectType="GBox" noThreeD="1"/>
</file>

<file path=xl/ctrlProps/ctrlProp165.xml><?xml version="1.0" encoding="utf-8"?>
<formControlPr xmlns="http://schemas.microsoft.com/office/spreadsheetml/2009/9/main" objectType="GBox" noThreeD="1"/>
</file>

<file path=xl/ctrlProps/ctrlProp166.xml><?xml version="1.0" encoding="utf-8"?>
<formControlPr xmlns="http://schemas.microsoft.com/office/spreadsheetml/2009/9/main" objectType="GBox" noThreeD="1"/>
</file>

<file path=xl/ctrlProps/ctrlProp167.xml><?xml version="1.0" encoding="utf-8"?>
<formControlPr xmlns="http://schemas.microsoft.com/office/spreadsheetml/2009/9/main" objectType="GBox" noThreeD="1"/>
</file>

<file path=xl/ctrlProps/ctrlProp168.xml><?xml version="1.0" encoding="utf-8"?>
<formControlPr xmlns="http://schemas.microsoft.com/office/spreadsheetml/2009/9/main" objectType="GBox" noThreeD="1"/>
</file>

<file path=xl/ctrlProps/ctrlProp169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70.xml><?xml version="1.0" encoding="utf-8"?>
<formControlPr xmlns="http://schemas.microsoft.com/office/spreadsheetml/2009/9/main" objectType="GBox" noThreeD="1"/>
</file>

<file path=xl/ctrlProps/ctrlProp171.xml><?xml version="1.0" encoding="utf-8"?>
<formControlPr xmlns="http://schemas.microsoft.com/office/spreadsheetml/2009/9/main" objectType="GBox" noThreeD="1"/>
</file>

<file path=xl/ctrlProps/ctrlProp172.xml><?xml version="1.0" encoding="utf-8"?>
<formControlPr xmlns="http://schemas.microsoft.com/office/spreadsheetml/2009/9/main" objectType="GBox" noThreeD="1"/>
</file>

<file path=xl/ctrlProps/ctrlProp173.xml><?xml version="1.0" encoding="utf-8"?>
<formControlPr xmlns="http://schemas.microsoft.com/office/spreadsheetml/2009/9/main" objectType="GBox" noThreeD="1"/>
</file>

<file path=xl/ctrlProps/ctrlProp174.xml><?xml version="1.0" encoding="utf-8"?>
<formControlPr xmlns="http://schemas.microsoft.com/office/spreadsheetml/2009/9/main" objectType="GBox" noThreeD="1"/>
</file>

<file path=xl/ctrlProps/ctrlProp175.xml><?xml version="1.0" encoding="utf-8"?>
<formControlPr xmlns="http://schemas.microsoft.com/office/spreadsheetml/2009/9/main" objectType="GBox" noThreeD="1"/>
</file>

<file path=xl/ctrlProps/ctrlProp176.xml><?xml version="1.0" encoding="utf-8"?>
<formControlPr xmlns="http://schemas.microsoft.com/office/spreadsheetml/2009/9/main" objectType="GBox" noThreeD="1"/>
</file>

<file path=xl/ctrlProps/ctrlProp177.xml><?xml version="1.0" encoding="utf-8"?>
<formControlPr xmlns="http://schemas.microsoft.com/office/spreadsheetml/2009/9/main" objectType="GBox" noThreeD="1"/>
</file>

<file path=xl/ctrlProps/ctrlProp178.xml><?xml version="1.0" encoding="utf-8"?>
<formControlPr xmlns="http://schemas.microsoft.com/office/spreadsheetml/2009/9/main" objectType="GBox" noThreeD="1"/>
</file>

<file path=xl/ctrlProps/ctrlProp179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80.xml><?xml version="1.0" encoding="utf-8"?>
<formControlPr xmlns="http://schemas.microsoft.com/office/spreadsheetml/2009/9/main" objectType="GBox" noThreeD="1"/>
</file>

<file path=xl/ctrlProps/ctrlProp181.xml><?xml version="1.0" encoding="utf-8"?>
<formControlPr xmlns="http://schemas.microsoft.com/office/spreadsheetml/2009/9/main" objectType="GBox" noThreeD="1"/>
</file>

<file path=xl/ctrlProps/ctrlProp182.xml><?xml version="1.0" encoding="utf-8"?>
<formControlPr xmlns="http://schemas.microsoft.com/office/spreadsheetml/2009/9/main" objectType="GBox" noThreeD="1"/>
</file>

<file path=xl/ctrlProps/ctrlProp183.xml><?xml version="1.0" encoding="utf-8"?>
<formControlPr xmlns="http://schemas.microsoft.com/office/spreadsheetml/2009/9/main" objectType="GBox" noThreeD="1"/>
</file>

<file path=xl/ctrlProps/ctrlProp184.xml><?xml version="1.0" encoding="utf-8"?>
<formControlPr xmlns="http://schemas.microsoft.com/office/spreadsheetml/2009/9/main" objectType="GBox" noThreeD="1"/>
</file>

<file path=xl/ctrlProps/ctrlProp185.xml><?xml version="1.0" encoding="utf-8"?>
<formControlPr xmlns="http://schemas.microsoft.com/office/spreadsheetml/2009/9/main" objectType="GBox" noThreeD="1"/>
</file>

<file path=xl/ctrlProps/ctrlProp186.xml><?xml version="1.0" encoding="utf-8"?>
<formControlPr xmlns="http://schemas.microsoft.com/office/spreadsheetml/2009/9/main" objectType="GBox" noThreeD="1"/>
</file>

<file path=xl/ctrlProps/ctrlProp187.xml><?xml version="1.0" encoding="utf-8"?>
<formControlPr xmlns="http://schemas.microsoft.com/office/spreadsheetml/2009/9/main" objectType="GBox" noThreeD="1"/>
</file>

<file path=xl/ctrlProps/ctrlProp188.xml><?xml version="1.0" encoding="utf-8"?>
<formControlPr xmlns="http://schemas.microsoft.com/office/spreadsheetml/2009/9/main" objectType="GBox" noThreeD="1"/>
</file>

<file path=xl/ctrlProps/ctrlProp189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190.xml><?xml version="1.0" encoding="utf-8"?>
<formControlPr xmlns="http://schemas.microsoft.com/office/spreadsheetml/2009/9/main" objectType="GBox" noThreeD="1"/>
</file>

<file path=xl/ctrlProps/ctrlProp191.xml><?xml version="1.0" encoding="utf-8"?>
<formControlPr xmlns="http://schemas.microsoft.com/office/spreadsheetml/2009/9/main" objectType="GBox" noThreeD="1"/>
</file>

<file path=xl/ctrlProps/ctrlProp192.xml><?xml version="1.0" encoding="utf-8"?>
<formControlPr xmlns="http://schemas.microsoft.com/office/spreadsheetml/2009/9/main" objectType="GBox" noThreeD="1"/>
</file>

<file path=xl/ctrlProps/ctrlProp193.xml><?xml version="1.0" encoding="utf-8"?>
<formControlPr xmlns="http://schemas.microsoft.com/office/spreadsheetml/2009/9/main" objectType="GBox" noThreeD="1"/>
</file>

<file path=xl/ctrlProps/ctrlProp194.xml><?xml version="1.0" encoding="utf-8"?>
<formControlPr xmlns="http://schemas.microsoft.com/office/spreadsheetml/2009/9/main" objectType="GBox" noThreeD="1"/>
</file>

<file path=xl/ctrlProps/ctrlProp195.xml><?xml version="1.0" encoding="utf-8"?>
<formControlPr xmlns="http://schemas.microsoft.com/office/spreadsheetml/2009/9/main" objectType="GBox" noThreeD="1"/>
</file>

<file path=xl/ctrlProps/ctrlProp196.xml><?xml version="1.0" encoding="utf-8"?>
<formControlPr xmlns="http://schemas.microsoft.com/office/spreadsheetml/2009/9/main" objectType="GBox" noThreeD="1"/>
</file>

<file path=xl/ctrlProps/ctrlProp197.xml><?xml version="1.0" encoding="utf-8"?>
<formControlPr xmlns="http://schemas.microsoft.com/office/spreadsheetml/2009/9/main" objectType="GBox" noThreeD="1"/>
</file>

<file path=xl/ctrlProps/ctrlProp198.xml><?xml version="1.0" encoding="utf-8"?>
<formControlPr xmlns="http://schemas.microsoft.com/office/spreadsheetml/2009/9/main" objectType="GBox" noThreeD="1"/>
</file>

<file path=xl/ctrlProps/ctrlProp19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00.xml><?xml version="1.0" encoding="utf-8"?>
<formControlPr xmlns="http://schemas.microsoft.com/office/spreadsheetml/2009/9/main" objectType="GBox" noThreeD="1"/>
</file>

<file path=xl/ctrlProps/ctrlProp201.xml><?xml version="1.0" encoding="utf-8"?>
<formControlPr xmlns="http://schemas.microsoft.com/office/spreadsheetml/2009/9/main" objectType="GBox" noThreeD="1"/>
</file>

<file path=xl/ctrlProps/ctrlProp202.xml><?xml version="1.0" encoding="utf-8"?>
<formControlPr xmlns="http://schemas.microsoft.com/office/spreadsheetml/2009/9/main" objectType="GBox" noThreeD="1"/>
</file>

<file path=xl/ctrlProps/ctrlProp203.xml><?xml version="1.0" encoding="utf-8"?>
<formControlPr xmlns="http://schemas.microsoft.com/office/spreadsheetml/2009/9/main" objectType="GBox" noThreeD="1"/>
</file>

<file path=xl/ctrlProps/ctrlProp204.xml><?xml version="1.0" encoding="utf-8"?>
<formControlPr xmlns="http://schemas.microsoft.com/office/spreadsheetml/2009/9/main" objectType="GBox" noThreeD="1"/>
</file>

<file path=xl/ctrlProps/ctrlProp205.xml><?xml version="1.0" encoding="utf-8"?>
<formControlPr xmlns="http://schemas.microsoft.com/office/spreadsheetml/2009/9/main" objectType="GBox" noThreeD="1"/>
</file>

<file path=xl/ctrlProps/ctrlProp206.xml><?xml version="1.0" encoding="utf-8"?>
<formControlPr xmlns="http://schemas.microsoft.com/office/spreadsheetml/2009/9/main" objectType="GBox" noThreeD="1"/>
</file>

<file path=xl/ctrlProps/ctrlProp207.xml><?xml version="1.0" encoding="utf-8"?>
<formControlPr xmlns="http://schemas.microsoft.com/office/spreadsheetml/2009/9/main" objectType="GBox" noThreeD="1"/>
</file>

<file path=xl/ctrlProps/ctrlProp208.xml><?xml version="1.0" encoding="utf-8"?>
<formControlPr xmlns="http://schemas.microsoft.com/office/spreadsheetml/2009/9/main" objectType="GBox" noThreeD="1"/>
</file>

<file path=xl/ctrlProps/ctrlProp209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10.xml><?xml version="1.0" encoding="utf-8"?>
<formControlPr xmlns="http://schemas.microsoft.com/office/spreadsheetml/2009/9/main" objectType="GBox" noThreeD="1"/>
</file>

<file path=xl/ctrlProps/ctrlProp211.xml><?xml version="1.0" encoding="utf-8"?>
<formControlPr xmlns="http://schemas.microsoft.com/office/spreadsheetml/2009/9/main" objectType="GBox" noThreeD="1"/>
</file>

<file path=xl/ctrlProps/ctrlProp212.xml><?xml version="1.0" encoding="utf-8"?>
<formControlPr xmlns="http://schemas.microsoft.com/office/spreadsheetml/2009/9/main" objectType="GBox" noThreeD="1"/>
</file>

<file path=xl/ctrlProps/ctrlProp213.xml><?xml version="1.0" encoding="utf-8"?>
<formControlPr xmlns="http://schemas.microsoft.com/office/spreadsheetml/2009/9/main" objectType="GBox" noThreeD="1"/>
</file>

<file path=xl/ctrlProps/ctrlProp214.xml><?xml version="1.0" encoding="utf-8"?>
<formControlPr xmlns="http://schemas.microsoft.com/office/spreadsheetml/2009/9/main" objectType="GBox" noThreeD="1"/>
</file>

<file path=xl/ctrlProps/ctrlProp215.xml><?xml version="1.0" encoding="utf-8"?>
<formControlPr xmlns="http://schemas.microsoft.com/office/spreadsheetml/2009/9/main" objectType="GBox" noThreeD="1"/>
</file>

<file path=xl/ctrlProps/ctrlProp216.xml><?xml version="1.0" encoding="utf-8"?>
<formControlPr xmlns="http://schemas.microsoft.com/office/spreadsheetml/2009/9/main" objectType="GBox" noThreeD="1"/>
</file>

<file path=xl/ctrlProps/ctrlProp217.xml><?xml version="1.0" encoding="utf-8"?>
<formControlPr xmlns="http://schemas.microsoft.com/office/spreadsheetml/2009/9/main" objectType="GBox" noThreeD="1"/>
</file>

<file path=xl/ctrlProps/ctrlProp218.xml><?xml version="1.0" encoding="utf-8"?>
<formControlPr xmlns="http://schemas.microsoft.com/office/spreadsheetml/2009/9/main" objectType="GBox" noThreeD="1"/>
</file>

<file path=xl/ctrlProps/ctrlProp219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20.xml><?xml version="1.0" encoding="utf-8"?>
<formControlPr xmlns="http://schemas.microsoft.com/office/spreadsheetml/2009/9/main" objectType="GBox" noThreeD="1"/>
</file>

<file path=xl/ctrlProps/ctrlProp221.xml><?xml version="1.0" encoding="utf-8"?>
<formControlPr xmlns="http://schemas.microsoft.com/office/spreadsheetml/2009/9/main" objectType="GBox" noThreeD="1"/>
</file>

<file path=xl/ctrlProps/ctrlProp222.xml><?xml version="1.0" encoding="utf-8"?>
<formControlPr xmlns="http://schemas.microsoft.com/office/spreadsheetml/2009/9/main" objectType="GBox" noThreeD="1"/>
</file>

<file path=xl/ctrlProps/ctrlProp223.xml><?xml version="1.0" encoding="utf-8"?>
<formControlPr xmlns="http://schemas.microsoft.com/office/spreadsheetml/2009/9/main" objectType="GBox" noThreeD="1"/>
</file>

<file path=xl/ctrlProps/ctrlProp224.xml><?xml version="1.0" encoding="utf-8"?>
<formControlPr xmlns="http://schemas.microsoft.com/office/spreadsheetml/2009/9/main" objectType="GBox" noThreeD="1"/>
</file>

<file path=xl/ctrlProps/ctrlProp225.xml><?xml version="1.0" encoding="utf-8"?>
<formControlPr xmlns="http://schemas.microsoft.com/office/spreadsheetml/2009/9/main" objectType="GBox" noThreeD="1"/>
</file>

<file path=xl/ctrlProps/ctrlProp226.xml><?xml version="1.0" encoding="utf-8"?>
<formControlPr xmlns="http://schemas.microsoft.com/office/spreadsheetml/2009/9/main" objectType="GBox" noThreeD="1"/>
</file>

<file path=xl/ctrlProps/ctrlProp227.xml><?xml version="1.0" encoding="utf-8"?>
<formControlPr xmlns="http://schemas.microsoft.com/office/spreadsheetml/2009/9/main" objectType="GBox" noThreeD="1"/>
</file>

<file path=xl/ctrlProps/ctrlProp228.xml><?xml version="1.0" encoding="utf-8"?>
<formControlPr xmlns="http://schemas.microsoft.com/office/spreadsheetml/2009/9/main" objectType="GBox" noThreeD="1"/>
</file>

<file path=xl/ctrlProps/ctrlProp229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30.xml><?xml version="1.0" encoding="utf-8"?>
<formControlPr xmlns="http://schemas.microsoft.com/office/spreadsheetml/2009/9/main" objectType="GBox" noThreeD="1"/>
</file>

<file path=xl/ctrlProps/ctrlProp231.xml><?xml version="1.0" encoding="utf-8"?>
<formControlPr xmlns="http://schemas.microsoft.com/office/spreadsheetml/2009/9/main" objectType="GBox" noThreeD="1"/>
</file>

<file path=xl/ctrlProps/ctrlProp232.xml><?xml version="1.0" encoding="utf-8"?>
<formControlPr xmlns="http://schemas.microsoft.com/office/spreadsheetml/2009/9/main" objectType="GBox" noThreeD="1"/>
</file>

<file path=xl/ctrlProps/ctrlProp233.xml><?xml version="1.0" encoding="utf-8"?>
<formControlPr xmlns="http://schemas.microsoft.com/office/spreadsheetml/2009/9/main" objectType="GBox" noThreeD="1"/>
</file>

<file path=xl/ctrlProps/ctrlProp234.xml><?xml version="1.0" encoding="utf-8"?>
<formControlPr xmlns="http://schemas.microsoft.com/office/spreadsheetml/2009/9/main" objectType="GBox" noThreeD="1"/>
</file>

<file path=xl/ctrlProps/ctrlProp235.xml><?xml version="1.0" encoding="utf-8"?>
<formControlPr xmlns="http://schemas.microsoft.com/office/spreadsheetml/2009/9/main" objectType="GBox" noThreeD="1"/>
</file>

<file path=xl/ctrlProps/ctrlProp236.xml><?xml version="1.0" encoding="utf-8"?>
<formControlPr xmlns="http://schemas.microsoft.com/office/spreadsheetml/2009/9/main" objectType="GBox" noThreeD="1"/>
</file>

<file path=xl/ctrlProps/ctrlProp237.xml><?xml version="1.0" encoding="utf-8"?>
<formControlPr xmlns="http://schemas.microsoft.com/office/spreadsheetml/2009/9/main" objectType="GBox" noThreeD="1"/>
</file>

<file path=xl/ctrlProps/ctrlProp238.xml><?xml version="1.0" encoding="utf-8"?>
<formControlPr xmlns="http://schemas.microsoft.com/office/spreadsheetml/2009/9/main" objectType="GBox" noThreeD="1"/>
</file>

<file path=xl/ctrlProps/ctrlProp239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40.xml><?xml version="1.0" encoding="utf-8"?>
<formControlPr xmlns="http://schemas.microsoft.com/office/spreadsheetml/2009/9/main" objectType="GBox" noThreeD="1"/>
</file>

<file path=xl/ctrlProps/ctrlProp241.xml><?xml version="1.0" encoding="utf-8"?>
<formControlPr xmlns="http://schemas.microsoft.com/office/spreadsheetml/2009/9/main" objectType="GBox" noThreeD="1"/>
</file>

<file path=xl/ctrlProps/ctrlProp242.xml><?xml version="1.0" encoding="utf-8"?>
<formControlPr xmlns="http://schemas.microsoft.com/office/spreadsheetml/2009/9/main" objectType="GBox" noThreeD="1"/>
</file>

<file path=xl/ctrlProps/ctrlProp243.xml><?xml version="1.0" encoding="utf-8"?>
<formControlPr xmlns="http://schemas.microsoft.com/office/spreadsheetml/2009/9/main" objectType="GBox" noThreeD="1"/>
</file>

<file path=xl/ctrlProps/ctrlProp244.xml><?xml version="1.0" encoding="utf-8"?>
<formControlPr xmlns="http://schemas.microsoft.com/office/spreadsheetml/2009/9/main" objectType="GBox" noThreeD="1"/>
</file>

<file path=xl/ctrlProps/ctrlProp245.xml><?xml version="1.0" encoding="utf-8"?>
<formControlPr xmlns="http://schemas.microsoft.com/office/spreadsheetml/2009/9/main" objectType="GBox" noThreeD="1"/>
</file>

<file path=xl/ctrlProps/ctrlProp246.xml><?xml version="1.0" encoding="utf-8"?>
<formControlPr xmlns="http://schemas.microsoft.com/office/spreadsheetml/2009/9/main" objectType="GBox" noThreeD="1"/>
</file>

<file path=xl/ctrlProps/ctrlProp247.xml><?xml version="1.0" encoding="utf-8"?>
<formControlPr xmlns="http://schemas.microsoft.com/office/spreadsheetml/2009/9/main" objectType="GBox" noThreeD="1"/>
</file>

<file path=xl/ctrlProps/ctrlProp248.xml><?xml version="1.0" encoding="utf-8"?>
<formControlPr xmlns="http://schemas.microsoft.com/office/spreadsheetml/2009/9/main" objectType="GBox" noThreeD="1"/>
</file>

<file path=xl/ctrlProps/ctrlProp249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50.xml><?xml version="1.0" encoding="utf-8"?>
<formControlPr xmlns="http://schemas.microsoft.com/office/spreadsheetml/2009/9/main" objectType="GBox" noThreeD="1"/>
</file>

<file path=xl/ctrlProps/ctrlProp251.xml><?xml version="1.0" encoding="utf-8"?>
<formControlPr xmlns="http://schemas.microsoft.com/office/spreadsheetml/2009/9/main" objectType="GBox" noThreeD="1"/>
</file>

<file path=xl/ctrlProps/ctrlProp252.xml><?xml version="1.0" encoding="utf-8"?>
<formControlPr xmlns="http://schemas.microsoft.com/office/spreadsheetml/2009/9/main" objectType="GBox" noThreeD="1"/>
</file>

<file path=xl/ctrlProps/ctrlProp253.xml><?xml version="1.0" encoding="utf-8"?>
<formControlPr xmlns="http://schemas.microsoft.com/office/spreadsheetml/2009/9/main" objectType="GBox" noThreeD="1"/>
</file>

<file path=xl/ctrlProps/ctrlProp254.xml><?xml version="1.0" encoding="utf-8"?>
<formControlPr xmlns="http://schemas.microsoft.com/office/spreadsheetml/2009/9/main" objectType="GBox" noThreeD="1"/>
</file>

<file path=xl/ctrlProps/ctrlProp255.xml><?xml version="1.0" encoding="utf-8"?>
<formControlPr xmlns="http://schemas.microsoft.com/office/spreadsheetml/2009/9/main" objectType="GBox" noThreeD="1"/>
</file>

<file path=xl/ctrlProps/ctrlProp256.xml><?xml version="1.0" encoding="utf-8"?>
<formControlPr xmlns="http://schemas.microsoft.com/office/spreadsheetml/2009/9/main" objectType="GBox" noThreeD="1"/>
</file>

<file path=xl/ctrlProps/ctrlProp257.xml><?xml version="1.0" encoding="utf-8"?>
<formControlPr xmlns="http://schemas.microsoft.com/office/spreadsheetml/2009/9/main" objectType="GBox" noThreeD="1"/>
</file>

<file path=xl/ctrlProps/ctrlProp258.xml><?xml version="1.0" encoding="utf-8"?>
<formControlPr xmlns="http://schemas.microsoft.com/office/spreadsheetml/2009/9/main" objectType="GBox" noThreeD="1"/>
</file>

<file path=xl/ctrlProps/ctrlProp259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60.xml><?xml version="1.0" encoding="utf-8"?>
<formControlPr xmlns="http://schemas.microsoft.com/office/spreadsheetml/2009/9/main" objectType="GBox" noThreeD="1"/>
</file>

<file path=xl/ctrlProps/ctrlProp261.xml><?xml version="1.0" encoding="utf-8"?>
<formControlPr xmlns="http://schemas.microsoft.com/office/spreadsheetml/2009/9/main" objectType="GBox" noThreeD="1"/>
</file>

<file path=xl/ctrlProps/ctrlProp262.xml><?xml version="1.0" encoding="utf-8"?>
<formControlPr xmlns="http://schemas.microsoft.com/office/spreadsheetml/2009/9/main" objectType="GBox" noThreeD="1"/>
</file>

<file path=xl/ctrlProps/ctrlProp263.xml><?xml version="1.0" encoding="utf-8"?>
<formControlPr xmlns="http://schemas.microsoft.com/office/spreadsheetml/2009/9/main" objectType="GBox" noThreeD="1"/>
</file>

<file path=xl/ctrlProps/ctrlProp264.xml><?xml version="1.0" encoding="utf-8"?>
<formControlPr xmlns="http://schemas.microsoft.com/office/spreadsheetml/2009/9/main" objectType="GBox" noThreeD="1"/>
</file>

<file path=xl/ctrlProps/ctrlProp265.xml><?xml version="1.0" encoding="utf-8"?>
<formControlPr xmlns="http://schemas.microsoft.com/office/spreadsheetml/2009/9/main" objectType="GBox" noThreeD="1"/>
</file>

<file path=xl/ctrlProps/ctrlProp266.xml><?xml version="1.0" encoding="utf-8"?>
<formControlPr xmlns="http://schemas.microsoft.com/office/spreadsheetml/2009/9/main" objectType="GBox" noThreeD="1"/>
</file>

<file path=xl/ctrlProps/ctrlProp267.xml><?xml version="1.0" encoding="utf-8"?>
<formControlPr xmlns="http://schemas.microsoft.com/office/spreadsheetml/2009/9/main" objectType="GBox" noThreeD="1"/>
</file>

<file path=xl/ctrlProps/ctrlProp268.xml><?xml version="1.0" encoding="utf-8"?>
<formControlPr xmlns="http://schemas.microsoft.com/office/spreadsheetml/2009/9/main" objectType="GBox" noThreeD="1"/>
</file>

<file path=xl/ctrlProps/ctrlProp269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70.xml><?xml version="1.0" encoding="utf-8"?>
<formControlPr xmlns="http://schemas.microsoft.com/office/spreadsheetml/2009/9/main" objectType="GBox" noThreeD="1"/>
</file>

<file path=xl/ctrlProps/ctrlProp271.xml><?xml version="1.0" encoding="utf-8"?>
<formControlPr xmlns="http://schemas.microsoft.com/office/spreadsheetml/2009/9/main" objectType="GBox" noThreeD="1"/>
</file>

<file path=xl/ctrlProps/ctrlProp272.xml><?xml version="1.0" encoding="utf-8"?>
<formControlPr xmlns="http://schemas.microsoft.com/office/spreadsheetml/2009/9/main" objectType="GBox" noThreeD="1"/>
</file>

<file path=xl/ctrlProps/ctrlProp273.xml><?xml version="1.0" encoding="utf-8"?>
<formControlPr xmlns="http://schemas.microsoft.com/office/spreadsheetml/2009/9/main" objectType="GBox" noThreeD="1"/>
</file>

<file path=xl/ctrlProps/ctrlProp274.xml><?xml version="1.0" encoding="utf-8"?>
<formControlPr xmlns="http://schemas.microsoft.com/office/spreadsheetml/2009/9/main" objectType="GBox" noThreeD="1"/>
</file>

<file path=xl/ctrlProps/ctrlProp275.xml><?xml version="1.0" encoding="utf-8"?>
<formControlPr xmlns="http://schemas.microsoft.com/office/spreadsheetml/2009/9/main" objectType="GBox" noThreeD="1"/>
</file>

<file path=xl/ctrlProps/ctrlProp276.xml><?xml version="1.0" encoding="utf-8"?>
<formControlPr xmlns="http://schemas.microsoft.com/office/spreadsheetml/2009/9/main" objectType="GBox" noThreeD="1"/>
</file>

<file path=xl/ctrlProps/ctrlProp277.xml><?xml version="1.0" encoding="utf-8"?>
<formControlPr xmlns="http://schemas.microsoft.com/office/spreadsheetml/2009/9/main" objectType="GBox" noThreeD="1"/>
</file>

<file path=xl/ctrlProps/ctrlProp278.xml><?xml version="1.0" encoding="utf-8"?>
<formControlPr xmlns="http://schemas.microsoft.com/office/spreadsheetml/2009/9/main" objectType="GBox" noThreeD="1"/>
</file>

<file path=xl/ctrlProps/ctrlProp279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80.xml><?xml version="1.0" encoding="utf-8"?>
<formControlPr xmlns="http://schemas.microsoft.com/office/spreadsheetml/2009/9/main" objectType="GBox" noThreeD="1"/>
</file>

<file path=xl/ctrlProps/ctrlProp281.xml><?xml version="1.0" encoding="utf-8"?>
<formControlPr xmlns="http://schemas.microsoft.com/office/spreadsheetml/2009/9/main" objectType="GBox" noThreeD="1"/>
</file>

<file path=xl/ctrlProps/ctrlProp282.xml><?xml version="1.0" encoding="utf-8"?>
<formControlPr xmlns="http://schemas.microsoft.com/office/spreadsheetml/2009/9/main" objectType="GBox" noThreeD="1"/>
</file>

<file path=xl/ctrlProps/ctrlProp283.xml><?xml version="1.0" encoding="utf-8"?>
<formControlPr xmlns="http://schemas.microsoft.com/office/spreadsheetml/2009/9/main" objectType="GBox" noThreeD="1"/>
</file>

<file path=xl/ctrlProps/ctrlProp284.xml><?xml version="1.0" encoding="utf-8"?>
<formControlPr xmlns="http://schemas.microsoft.com/office/spreadsheetml/2009/9/main" objectType="GBox" noThreeD="1"/>
</file>

<file path=xl/ctrlProps/ctrlProp285.xml><?xml version="1.0" encoding="utf-8"?>
<formControlPr xmlns="http://schemas.microsoft.com/office/spreadsheetml/2009/9/main" objectType="GBox" noThreeD="1"/>
</file>

<file path=xl/ctrlProps/ctrlProp286.xml><?xml version="1.0" encoding="utf-8"?>
<formControlPr xmlns="http://schemas.microsoft.com/office/spreadsheetml/2009/9/main" objectType="GBox" noThreeD="1"/>
</file>

<file path=xl/ctrlProps/ctrlProp287.xml><?xml version="1.0" encoding="utf-8"?>
<formControlPr xmlns="http://schemas.microsoft.com/office/spreadsheetml/2009/9/main" objectType="GBox" noThreeD="1"/>
</file>

<file path=xl/ctrlProps/ctrlProp288.xml><?xml version="1.0" encoding="utf-8"?>
<formControlPr xmlns="http://schemas.microsoft.com/office/spreadsheetml/2009/9/main" objectType="GBox" noThreeD="1"/>
</file>

<file path=xl/ctrlProps/ctrlProp289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290.xml><?xml version="1.0" encoding="utf-8"?>
<formControlPr xmlns="http://schemas.microsoft.com/office/spreadsheetml/2009/9/main" objectType="GBox" noThreeD="1"/>
</file>

<file path=xl/ctrlProps/ctrlProp291.xml><?xml version="1.0" encoding="utf-8"?>
<formControlPr xmlns="http://schemas.microsoft.com/office/spreadsheetml/2009/9/main" objectType="GBox" noThreeD="1"/>
</file>

<file path=xl/ctrlProps/ctrlProp292.xml><?xml version="1.0" encoding="utf-8"?>
<formControlPr xmlns="http://schemas.microsoft.com/office/spreadsheetml/2009/9/main" objectType="GBox" noThreeD="1"/>
</file>

<file path=xl/ctrlProps/ctrlProp293.xml><?xml version="1.0" encoding="utf-8"?>
<formControlPr xmlns="http://schemas.microsoft.com/office/spreadsheetml/2009/9/main" objectType="GBox" noThreeD="1"/>
</file>

<file path=xl/ctrlProps/ctrlProp294.xml><?xml version="1.0" encoding="utf-8"?>
<formControlPr xmlns="http://schemas.microsoft.com/office/spreadsheetml/2009/9/main" objectType="GBox" noThreeD="1"/>
</file>

<file path=xl/ctrlProps/ctrlProp295.xml><?xml version="1.0" encoding="utf-8"?>
<formControlPr xmlns="http://schemas.microsoft.com/office/spreadsheetml/2009/9/main" objectType="GBox" noThreeD="1"/>
</file>

<file path=xl/ctrlProps/ctrlProp296.xml><?xml version="1.0" encoding="utf-8"?>
<formControlPr xmlns="http://schemas.microsoft.com/office/spreadsheetml/2009/9/main" objectType="GBox" noThreeD="1"/>
</file>

<file path=xl/ctrlProps/ctrlProp297.xml><?xml version="1.0" encoding="utf-8"?>
<formControlPr xmlns="http://schemas.microsoft.com/office/spreadsheetml/2009/9/main" objectType="GBox" noThreeD="1"/>
</file>

<file path=xl/ctrlProps/ctrlProp298.xml><?xml version="1.0" encoding="utf-8"?>
<formControlPr xmlns="http://schemas.microsoft.com/office/spreadsheetml/2009/9/main" objectType="GBox" noThreeD="1"/>
</file>

<file path=xl/ctrlProps/ctrlProp29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00.xml><?xml version="1.0" encoding="utf-8"?>
<formControlPr xmlns="http://schemas.microsoft.com/office/spreadsheetml/2009/9/main" objectType="GBox" noThreeD="1"/>
</file>

<file path=xl/ctrlProps/ctrlProp301.xml><?xml version="1.0" encoding="utf-8"?>
<formControlPr xmlns="http://schemas.microsoft.com/office/spreadsheetml/2009/9/main" objectType="GBox" noThreeD="1"/>
</file>

<file path=xl/ctrlProps/ctrlProp302.xml><?xml version="1.0" encoding="utf-8"?>
<formControlPr xmlns="http://schemas.microsoft.com/office/spreadsheetml/2009/9/main" objectType="GBox" noThreeD="1"/>
</file>

<file path=xl/ctrlProps/ctrlProp303.xml><?xml version="1.0" encoding="utf-8"?>
<formControlPr xmlns="http://schemas.microsoft.com/office/spreadsheetml/2009/9/main" objectType="GBox" noThreeD="1"/>
</file>

<file path=xl/ctrlProps/ctrlProp304.xml><?xml version="1.0" encoding="utf-8"?>
<formControlPr xmlns="http://schemas.microsoft.com/office/spreadsheetml/2009/9/main" objectType="GBox" noThreeD="1"/>
</file>

<file path=xl/ctrlProps/ctrlProp305.xml><?xml version="1.0" encoding="utf-8"?>
<formControlPr xmlns="http://schemas.microsoft.com/office/spreadsheetml/2009/9/main" objectType="GBox" noThreeD="1"/>
</file>

<file path=xl/ctrlProps/ctrlProp306.xml><?xml version="1.0" encoding="utf-8"?>
<formControlPr xmlns="http://schemas.microsoft.com/office/spreadsheetml/2009/9/main" objectType="GBox" noThreeD="1"/>
</file>

<file path=xl/ctrlProps/ctrlProp307.xml><?xml version="1.0" encoding="utf-8"?>
<formControlPr xmlns="http://schemas.microsoft.com/office/spreadsheetml/2009/9/main" objectType="GBox" noThreeD="1"/>
</file>

<file path=xl/ctrlProps/ctrlProp308.xml><?xml version="1.0" encoding="utf-8"?>
<formControlPr xmlns="http://schemas.microsoft.com/office/spreadsheetml/2009/9/main" objectType="GBox" noThreeD="1"/>
</file>

<file path=xl/ctrlProps/ctrlProp309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10.xml><?xml version="1.0" encoding="utf-8"?>
<formControlPr xmlns="http://schemas.microsoft.com/office/spreadsheetml/2009/9/main" objectType="GBox" noThreeD="1"/>
</file>

<file path=xl/ctrlProps/ctrlProp311.xml><?xml version="1.0" encoding="utf-8"?>
<formControlPr xmlns="http://schemas.microsoft.com/office/spreadsheetml/2009/9/main" objectType="GBox" noThreeD="1"/>
</file>

<file path=xl/ctrlProps/ctrlProp312.xml><?xml version="1.0" encoding="utf-8"?>
<formControlPr xmlns="http://schemas.microsoft.com/office/spreadsheetml/2009/9/main" objectType="GBox" noThreeD="1"/>
</file>

<file path=xl/ctrlProps/ctrlProp313.xml><?xml version="1.0" encoding="utf-8"?>
<formControlPr xmlns="http://schemas.microsoft.com/office/spreadsheetml/2009/9/main" objectType="GBox" noThreeD="1"/>
</file>

<file path=xl/ctrlProps/ctrlProp314.xml><?xml version="1.0" encoding="utf-8"?>
<formControlPr xmlns="http://schemas.microsoft.com/office/spreadsheetml/2009/9/main" objectType="GBox" noThreeD="1"/>
</file>

<file path=xl/ctrlProps/ctrlProp315.xml><?xml version="1.0" encoding="utf-8"?>
<formControlPr xmlns="http://schemas.microsoft.com/office/spreadsheetml/2009/9/main" objectType="GBox" noThreeD="1"/>
</file>

<file path=xl/ctrlProps/ctrlProp316.xml><?xml version="1.0" encoding="utf-8"?>
<formControlPr xmlns="http://schemas.microsoft.com/office/spreadsheetml/2009/9/main" objectType="GBox" noThreeD="1"/>
</file>

<file path=xl/ctrlProps/ctrlProp317.xml><?xml version="1.0" encoding="utf-8"?>
<formControlPr xmlns="http://schemas.microsoft.com/office/spreadsheetml/2009/9/main" objectType="GBox" noThreeD="1"/>
</file>

<file path=xl/ctrlProps/ctrlProp318.xml><?xml version="1.0" encoding="utf-8"?>
<formControlPr xmlns="http://schemas.microsoft.com/office/spreadsheetml/2009/9/main" objectType="GBox" noThreeD="1"/>
</file>

<file path=xl/ctrlProps/ctrlProp319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20.xml><?xml version="1.0" encoding="utf-8"?>
<formControlPr xmlns="http://schemas.microsoft.com/office/spreadsheetml/2009/9/main" objectType="GBox" noThreeD="1"/>
</file>

<file path=xl/ctrlProps/ctrlProp321.xml><?xml version="1.0" encoding="utf-8"?>
<formControlPr xmlns="http://schemas.microsoft.com/office/spreadsheetml/2009/9/main" objectType="GBox" noThreeD="1"/>
</file>

<file path=xl/ctrlProps/ctrlProp322.xml><?xml version="1.0" encoding="utf-8"?>
<formControlPr xmlns="http://schemas.microsoft.com/office/spreadsheetml/2009/9/main" objectType="GBox" noThreeD="1"/>
</file>

<file path=xl/ctrlProps/ctrlProp323.xml><?xml version="1.0" encoding="utf-8"?>
<formControlPr xmlns="http://schemas.microsoft.com/office/spreadsheetml/2009/9/main" objectType="GBox" noThreeD="1"/>
</file>

<file path=xl/ctrlProps/ctrlProp324.xml><?xml version="1.0" encoding="utf-8"?>
<formControlPr xmlns="http://schemas.microsoft.com/office/spreadsheetml/2009/9/main" objectType="GBox" noThreeD="1"/>
</file>

<file path=xl/ctrlProps/ctrlProp325.xml><?xml version="1.0" encoding="utf-8"?>
<formControlPr xmlns="http://schemas.microsoft.com/office/spreadsheetml/2009/9/main" objectType="GBox" noThreeD="1"/>
</file>

<file path=xl/ctrlProps/ctrlProp326.xml><?xml version="1.0" encoding="utf-8"?>
<formControlPr xmlns="http://schemas.microsoft.com/office/spreadsheetml/2009/9/main" objectType="GBox" noThreeD="1"/>
</file>

<file path=xl/ctrlProps/ctrlProp327.xml><?xml version="1.0" encoding="utf-8"?>
<formControlPr xmlns="http://schemas.microsoft.com/office/spreadsheetml/2009/9/main" objectType="GBox" noThreeD="1"/>
</file>

<file path=xl/ctrlProps/ctrlProp328.xml><?xml version="1.0" encoding="utf-8"?>
<formControlPr xmlns="http://schemas.microsoft.com/office/spreadsheetml/2009/9/main" objectType="GBox" noThreeD="1"/>
</file>

<file path=xl/ctrlProps/ctrlProp329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30.xml><?xml version="1.0" encoding="utf-8"?>
<formControlPr xmlns="http://schemas.microsoft.com/office/spreadsheetml/2009/9/main" objectType="GBox" noThreeD="1"/>
</file>

<file path=xl/ctrlProps/ctrlProp331.xml><?xml version="1.0" encoding="utf-8"?>
<formControlPr xmlns="http://schemas.microsoft.com/office/spreadsheetml/2009/9/main" objectType="GBox" noThreeD="1"/>
</file>

<file path=xl/ctrlProps/ctrlProp332.xml><?xml version="1.0" encoding="utf-8"?>
<formControlPr xmlns="http://schemas.microsoft.com/office/spreadsheetml/2009/9/main" objectType="GBox" noThreeD="1"/>
</file>

<file path=xl/ctrlProps/ctrlProp333.xml><?xml version="1.0" encoding="utf-8"?>
<formControlPr xmlns="http://schemas.microsoft.com/office/spreadsheetml/2009/9/main" objectType="GBox" noThreeD="1"/>
</file>

<file path=xl/ctrlProps/ctrlProp334.xml><?xml version="1.0" encoding="utf-8"?>
<formControlPr xmlns="http://schemas.microsoft.com/office/spreadsheetml/2009/9/main" objectType="GBox" noThreeD="1"/>
</file>

<file path=xl/ctrlProps/ctrlProp335.xml><?xml version="1.0" encoding="utf-8"?>
<formControlPr xmlns="http://schemas.microsoft.com/office/spreadsheetml/2009/9/main" objectType="GBox" noThreeD="1"/>
</file>

<file path=xl/ctrlProps/ctrlProp336.xml><?xml version="1.0" encoding="utf-8"?>
<formControlPr xmlns="http://schemas.microsoft.com/office/spreadsheetml/2009/9/main" objectType="GBox" noThreeD="1"/>
</file>

<file path=xl/ctrlProps/ctrlProp337.xml><?xml version="1.0" encoding="utf-8"?>
<formControlPr xmlns="http://schemas.microsoft.com/office/spreadsheetml/2009/9/main" objectType="GBox" noThreeD="1"/>
</file>

<file path=xl/ctrlProps/ctrlProp338.xml><?xml version="1.0" encoding="utf-8"?>
<formControlPr xmlns="http://schemas.microsoft.com/office/spreadsheetml/2009/9/main" objectType="GBox" noThreeD="1"/>
</file>

<file path=xl/ctrlProps/ctrlProp339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40.xml><?xml version="1.0" encoding="utf-8"?>
<formControlPr xmlns="http://schemas.microsoft.com/office/spreadsheetml/2009/9/main" objectType="GBox" noThreeD="1"/>
</file>

<file path=xl/ctrlProps/ctrlProp341.xml><?xml version="1.0" encoding="utf-8"?>
<formControlPr xmlns="http://schemas.microsoft.com/office/spreadsheetml/2009/9/main" objectType="GBox" noThreeD="1"/>
</file>

<file path=xl/ctrlProps/ctrlProp342.xml><?xml version="1.0" encoding="utf-8"?>
<formControlPr xmlns="http://schemas.microsoft.com/office/spreadsheetml/2009/9/main" objectType="GBox" noThreeD="1"/>
</file>

<file path=xl/ctrlProps/ctrlProp343.xml><?xml version="1.0" encoding="utf-8"?>
<formControlPr xmlns="http://schemas.microsoft.com/office/spreadsheetml/2009/9/main" objectType="GBox" noThreeD="1"/>
</file>

<file path=xl/ctrlProps/ctrlProp344.xml><?xml version="1.0" encoding="utf-8"?>
<formControlPr xmlns="http://schemas.microsoft.com/office/spreadsheetml/2009/9/main" objectType="GBox" noThreeD="1"/>
</file>

<file path=xl/ctrlProps/ctrlProp345.xml><?xml version="1.0" encoding="utf-8"?>
<formControlPr xmlns="http://schemas.microsoft.com/office/spreadsheetml/2009/9/main" objectType="GBox" noThreeD="1"/>
</file>

<file path=xl/ctrlProps/ctrlProp346.xml><?xml version="1.0" encoding="utf-8"?>
<formControlPr xmlns="http://schemas.microsoft.com/office/spreadsheetml/2009/9/main" objectType="GBox" noThreeD="1"/>
</file>

<file path=xl/ctrlProps/ctrlProp347.xml><?xml version="1.0" encoding="utf-8"?>
<formControlPr xmlns="http://schemas.microsoft.com/office/spreadsheetml/2009/9/main" objectType="GBox" noThreeD="1"/>
</file>

<file path=xl/ctrlProps/ctrlProp348.xml><?xml version="1.0" encoding="utf-8"?>
<formControlPr xmlns="http://schemas.microsoft.com/office/spreadsheetml/2009/9/main" objectType="GBox" noThreeD="1"/>
</file>

<file path=xl/ctrlProps/ctrlProp349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50.xml><?xml version="1.0" encoding="utf-8"?>
<formControlPr xmlns="http://schemas.microsoft.com/office/spreadsheetml/2009/9/main" objectType="GBox" noThreeD="1"/>
</file>

<file path=xl/ctrlProps/ctrlProp351.xml><?xml version="1.0" encoding="utf-8"?>
<formControlPr xmlns="http://schemas.microsoft.com/office/spreadsheetml/2009/9/main" objectType="GBox" noThreeD="1"/>
</file>

<file path=xl/ctrlProps/ctrlProp352.xml><?xml version="1.0" encoding="utf-8"?>
<formControlPr xmlns="http://schemas.microsoft.com/office/spreadsheetml/2009/9/main" objectType="GBox" noThreeD="1"/>
</file>

<file path=xl/ctrlProps/ctrlProp353.xml><?xml version="1.0" encoding="utf-8"?>
<formControlPr xmlns="http://schemas.microsoft.com/office/spreadsheetml/2009/9/main" objectType="GBox" noThreeD="1"/>
</file>

<file path=xl/ctrlProps/ctrlProp354.xml><?xml version="1.0" encoding="utf-8"?>
<formControlPr xmlns="http://schemas.microsoft.com/office/spreadsheetml/2009/9/main" objectType="GBox" noThreeD="1"/>
</file>

<file path=xl/ctrlProps/ctrlProp355.xml><?xml version="1.0" encoding="utf-8"?>
<formControlPr xmlns="http://schemas.microsoft.com/office/spreadsheetml/2009/9/main" objectType="GBox" noThreeD="1"/>
</file>

<file path=xl/ctrlProps/ctrlProp356.xml><?xml version="1.0" encoding="utf-8"?>
<formControlPr xmlns="http://schemas.microsoft.com/office/spreadsheetml/2009/9/main" objectType="GBox" noThreeD="1"/>
</file>

<file path=xl/ctrlProps/ctrlProp357.xml><?xml version="1.0" encoding="utf-8"?>
<formControlPr xmlns="http://schemas.microsoft.com/office/spreadsheetml/2009/9/main" objectType="GBox" noThreeD="1"/>
</file>

<file path=xl/ctrlProps/ctrlProp358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78.xml><?xml version="1.0" encoding="utf-8"?>
<formControlPr xmlns="http://schemas.microsoft.com/office/spreadsheetml/2009/9/main" objectType="GBox" noThreeD="1"/>
</file>

<file path=xl/ctrlProps/ctrlProp79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80.xml><?xml version="1.0" encoding="utf-8"?>
<formControlPr xmlns="http://schemas.microsoft.com/office/spreadsheetml/2009/9/main" objectType="GBox" noThreeD="1"/>
</file>

<file path=xl/ctrlProps/ctrlProp81.xml><?xml version="1.0" encoding="utf-8"?>
<formControlPr xmlns="http://schemas.microsoft.com/office/spreadsheetml/2009/9/main" objectType="GBox" noThreeD="1"/>
</file>

<file path=xl/ctrlProps/ctrlProp82.xml><?xml version="1.0" encoding="utf-8"?>
<formControlPr xmlns="http://schemas.microsoft.com/office/spreadsheetml/2009/9/main" objectType="GBox" noThreeD="1"/>
</file>

<file path=xl/ctrlProps/ctrlProp83.xml><?xml version="1.0" encoding="utf-8"?>
<formControlPr xmlns="http://schemas.microsoft.com/office/spreadsheetml/2009/9/main" objectType="GBox" noThreeD="1"/>
</file>

<file path=xl/ctrlProps/ctrlProp84.xml><?xml version="1.0" encoding="utf-8"?>
<formControlPr xmlns="http://schemas.microsoft.com/office/spreadsheetml/2009/9/main" objectType="GBox" noThreeD="1"/>
</file>

<file path=xl/ctrlProps/ctrlProp85.xml><?xml version="1.0" encoding="utf-8"?>
<formControlPr xmlns="http://schemas.microsoft.com/office/spreadsheetml/2009/9/main" objectType="GBox" noThreeD="1"/>
</file>

<file path=xl/ctrlProps/ctrlProp86.xml><?xml version="1.0" encoding="utf-8"?>
<formControlPr xmlns="http://schemas.microsoft.com/office/spreadsheetml/2009/9/main" objectType="GBox" noThreeD="1"/>
</file>

<file path=xl/ctrlProps/ctrlProp87.xml><?xml version="1.0" encoding="utf-8"?>
<formControlPr xmlns="http://schemas.microsoft.com/office/spreadsheetml/2009/9/main" objectType="GBox" noThreeD="1"/>
</file>

<file path=xl/ctrlProps/ctrlProp88.xml><?xml version="1.0" encoding="utf-8"?>
<formControlPr xmlns="http://schemas.microsoft.com/office/spreadsheetml/2009/9/main" objectType="GBox" noThreeD="1"/>
</file>

<file path=xl/ctrlProps/ctrlProp89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ctrlProps/ctrlProp90.xml><?xml version="1.0" encoding="utf-8"?>
<formControlPr xmlns="http://schemas.microsoft.com/office/spreadsheetml/2009/9/main" objectType="GBox" noThreeD="1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GBox" noThreeD="1"/>
</file>

<file path=xl/ctrlProps/ctrlProp93.xml><?xml version="1.0" encoding="utf-8"?>
<formControlPr xmlns="http://schemas.microsoft.com/office/spreadsheetml/2009/9/main" objectType="GBox" noThreeD="1"/>
</file>

<file path=xl/ctrlProps/ctrlProp94.xml><?xml version="1.0" encoding="utf-8"?>
<formControlPr xmlns="http://schemas.microsoft.com/office/spreadsheetml/2009/9/main" objectType="GBox" noThreeD="1"/>
</file>

<file path=xl/ctrlProps/ctrlProp95.xml><?xml version="1.0" encoding="utf-8"?>
<formControlPr xmlns="http://schemas.microsoft.com/office/spreadsheetml/2009/9/main" objectType="GBox" noThreeD="1"/>
</file>

<file path=xl/ctrlProps/ctrlProp96.xml><?xml version="1.0" encoding="utf-8"?>
<formControlPr xmlns="http://schemas.microsoft.com/office/spreadsheetml/2009/9/main" objectType="GBox" noThreeD="1"/>
</file>

<file path=xl/ctrlProps/ctrlProp97.xml><?xml version="1.0" encoding="utf-8"?>
<formControlPr xmlns="http://schemas.microsoft.com/office/spreadsheetml/2009/9/main" objectType="GBox" noThreeD="1"/>
</file>

<file path=xl/ctrlProps/ctrlProp98.xml><?xml version="1.0" encoding="utf-8"?>
<formControlPr xmlns="http://schemas.microsoft.com/office/spreadsheetml/2009/9/main" objectType="GBox" noThreeD="1"/>
</file>

<file path=xl/ctrlProps/ctrlProp99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</xdr:colOff>
          <xdr:row>9</xdr:row>
          <xdr:rowOff>19050</xdr:rowOff>
        </xdr:from>
        <xdr:to>
          <xdr:col>10</xdr:col>
          <xdr:colOff>781050</xdr:colOff>
          <xdr:row>10</xdr:row>
          <xdr:rowOff>0</xdr:rowOff>
        </xdr:to>
        <xdr:sp macro="" textlink="">
          <xdr:nvSpPr>
            <xdr:cNvPr id="1603" name="Speichern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Speichern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54</xdr:row>
          <xdr:rowOff>0</xdr:rowOff>
        </xdr:from>
        <xdr:to>
          <xdr:col>2</xdr:col>
          <xdr:colOff>0</xdr:colOff>
          <xdr:row>56</xdr:row>
          <xdr:rowOff>0</xdr:rowOff>
        </xdr:to>
        <xdr:sp macro="" textlink="">
          <xdr:nvSpPr>
            <xdr:cNvPr id="1078" name="Group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0</xdr:rowOff>
        </xdr:from>
        <xdr:to>
          <xdr:col>2</xdr:col>
          <xdr:colOff>0</xdr:colOff>
          <xdr:row>58</xdr:row>
          <xdr:rowOff>0</xdr:rowOff>
        </xdr:to>
        <xdr:sp macro="" textlink="">
          <xdr:nvSpPr>
            <xdr:cNvPr id="1085" name="Group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109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916" name="Group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110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918" name="Group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111</xdr:row>
          <xdr:rowOff>0</xdr:rowOff>
        </xdr:from>
        <xdr:to>
          <xdr:col>5</xdr:col>
          <xdr:colOff>781050</xdr:colOff>
          <xdr:row>113</xdr:row>
          <xdr:rowOff>0</xdr:rowOff>
        </xdr:to>
        <xdr:sp macro="" textlink="">
          <xdr:nvSpPr>
            <xdr:cNvPr id="1919" name="Group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114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926" name="Group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114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927" name="Group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115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931" name="Group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129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936" name="Group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129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937" name="Group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130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941" name="Group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131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944" name="Group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131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945" name="Group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133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946" name="Group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133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947" name="Group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135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48" name="Group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135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49" name="Group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50" name="Group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51" name="Group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135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53" name="Group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135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54" name="Group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55" name="Group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56" name="Group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61" name="Group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62" name="Group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63" name="Group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64" name="Group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65" name="Group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66" name="Group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67" name="Group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68" name="Group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69" name="Group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970" name="Group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71" name="Group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72" name="Group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73" name="Group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74" name="Group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75" name="Group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76" name="Group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81" name="Group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82" name="Group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85" name="Group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986" name="Group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138</xdr:row>
          <xdr:rowOff>0</xdr:rowOff>
        </xdr:from>
        <xdr:to>
          <xdr:col>4</xdr:col>
          <xdr:colOff>0</xdr:colOff>
          <xdr:row>140</xdr:row>
          <xdr:rowOff>0</xdr:rowOff>
        </xdr:to>
        <xdr:sp macro="" textlink="">
          <xdr:nvSpPr>
            <xdr:cNvPr id="8290" name="Group Box 1122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138</xdr:row>
          <xdr:rowOff>0</xdr:rowOff>
        </xdr:from>
        <xdr:to>
          <xdr:col>4</xdr:col>
          <xdr:colOff>0</xdr:colOff>
          <xdr:row>140</xdr:row>
          <xdr:rowOff>0</xdr:rowOff>
        </xdr:to>
        <xdr:sp macro="" textlink="">
          <xdr:nvSpPr>
            <xdr:cNvPr id="8291" name="Group Box 1123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138</xdr:row>
          <xdr:rowOff>0</xdr:rowOff>
        </xdr:from>
        <xdr:to>
          <xdr:col>4</xdr:col>
          <xdr:colOff>0</xdr:colOff>
          <xdr:row>140</xdr:row>
          <xdr:rowOff>0</xdr:rowOff>
        </xdr:to>
        <xdr:sp macro="" textlink="">
          <xdr:nvSpPr>
            <xdr:cNvPr id="8292" name="Group Box 1124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138</xdr:row>
          <xdr:rowOff>0</xdr:rowOff>
        </xdr:from>
        <xdr:to>
          <xdr:col>4</xdr:col>
          <xdr:colOff>0</xdr:colOff>
          <xdr:row>140</xdr:row>
          <xdr:rowOff>0</xdr:rowOff>
        </xdr:to>
        <xdr:sp macro="" textlink="">
          <xdr:nvSpPr>
            <xdr:cNvPr id="8293" name="Group Box 1125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138</xdr:row>
          <xdr:rowOff>0</xdr:rowOff>
        </xdr:from>
        <xdr:to>
          <xdr:col>4</xdr:col>
          <xdr:colOff>0</xdr:colOff>
          <xdr:row>140</xdr:row>
          <xdr:rowOff>0</xdr:rowOff>
        </xdr:to>
        <xdr:sp macro="" textlink="">
          <xdr:nvSpPr>
            <xdr:cNvPr id="8296" name="Group Box 1128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138</xdr:row>
          <xdr:rowOff>0</xdr:rowOff>
        </xdr:from>
        <xdr:to>
          <xdr:col>4</xdr:col>
          <xdr:colOff>0</xdr:colOff>
          <xdr:row>140</xdr:row>
          <xdr:rowOff>0</xdr:rowOff>
        </xdr:to>
        <xdr:sp macro="" textlink="">
          <xdr:nvSpPr>
            <xdr:cNvPr id="8297" name="Group Box 1129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138</xdr:row>
          <xdr:rowOff>0</xdr:rowOff>
        </xdr:from>
        <xdr:to>
          <xdr:col>4</xdr:col>
          <xdr:colOff>0</xdr:colOff>
          <xdr:row>140</xdr:row>
          <xdr:rowOff>0</xdr:rowOff>
        </xdr:to>
        <xdr:sp macro="" textlink="">
          <xdr:nvSpPr>
            <xdr:cNvPr id="8300" name="Group Box 1132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138</xdr:row>
          <xdr:rowOff>0</xdr:rowOff>
        </xdr:from>
        <xdr:to>
          <xdr:col>4</xdr:col>
          <xdr:colOff>0</xdr:colOff>
          <xdr:row>140</xdr:row>
          <xdr:rowOff>0</xdr:rowOff>
        </xdr:to>
        <xdr:sp macro="" textlink="">
          <xdr:nvSpPr>
            <xdr:cNvPr id="8301" name="Group Box 1133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138</xdr:row>
          <xdr:rowOff>0</xdr:rowOff>
        </xdr:from>
        <xdr:to>
          <xdr:col>4</xdr:col>
          <xdr:colOff>0</xdr:colOff>
          <xdr:row>140</xdr:row>
          <xdr:rowOff>0</xdr:rowOff>
        </xdr:to>
        <xdr:sp macro="" textlink="">
          <xdr:nvSpPr>
            <xdr:cNvPr id="8302" name="Group Box 1134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138</xdr:row>
          <xdr:rowOff>0</xdr:rowOff>
        </xdr:from>
        <xdr:to>
          <xdr:col>4</xdr:col>
          <xdr:colOff>0</xdr:colOff>
          <xdr:row>140</xdr:row>
          <xdr:rowOff>0</xdr:rowOff>
        </xdr:to>
        <xdr:sp macro="" textlink="">
          <xdr:nvSpPr>
            <xdr:cNvPr id="8303" name="Group Box 1135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66" name="Group Box 1198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67" name="Group Box 1199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68" name="Group Box 1200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69" name="Group Box 1201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70" name="Group Box 1202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71" name="Group Box 1203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72" name="Group Box 1204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73" name="Group Box 1205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74" name="Group Box 1206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75" name="Group Box 1207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76" name="Group Box 1208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77" name="Group Box 1209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78" name="Group Box 1210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79" name="Group Box 1211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80" name="Group Box 1212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81" name="Group Box 1213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82" name="Group Box 1214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83" name="Group Box 1215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84" name="Group Box 1216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85" name="Group Box 1217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86" name="Group Box 1218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87" name="Group Box 1219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88" name="Group Box 1220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389" name="Group Box 1221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153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8398" name="Group Box 1230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153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8399" name="Group Box 1231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00" name="Group Box 1232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01" name="Group Box 1233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02" name="Group Box 1234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03" name="Group Box 1235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05" name="Group Box 1237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06" name="Group Box 1238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07" name="Group Box 1239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08" name="Group Box 1240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09" name="Group Box 1241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10" name="Group Box 1242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11" name="Group Box 1243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12" name="Group Box 1244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13" name="Group Box 1245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14" name="Group Box 1246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15" name="Group Box 1247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16" name="Group Box 1248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17" name="Group Box 1249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18" name="Group Box 1250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19" name="Group Box 1251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20" name="Group Box 1252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21" name="Group Box 1253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22" name="Group Box 1254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23" name="Group Box 1255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24" name="Group Box 1256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25" name="Group Box 1257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26" name="Group Box 1258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27" name="Group Box 1259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428" name="Group Box 1260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497" name="Group Box 1329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498" name="Group Box 1330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499" name="Group Box 1331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00" name="Group Box 1332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01" name="Group Box 1333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02" name="Group Box 1334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03" name="Group Box 1335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04" name="Group Box 1336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05" name="Group Box 1337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06" name="Group Box 1338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07" name="Group Box 1339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08" name="Group Box 1340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09" name="Group Box 1341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10" name="Group Box 1342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11" name="Group Box 1343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12" name="Group Box 1344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13" name="Group Box 1345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14" name="Group Box 1346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15" name="Group Box 1347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16" name="Group Box 1348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17" name="Group Box 1349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18" name="Group Box 1350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19" name="Group Box 1351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520" name="Group Box 1352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600" name="Group Box 1432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154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8601" name="Group Box 1433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32" name="Group Box 1464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33" name="Group Box 1465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34" name="Group Box 1466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35" name="Group Box 1467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36" name="Group Box 1468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37" name="Group Box 1469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38" name="Group Box 1470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39" name="Group Box 1471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40" name="Group Box 1472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41" name="Group Box 1473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42" name="Group Box 1474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43" name="Group Box 1475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44" name="Group Box 1476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45" name="Group Box 1477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46" name="Group Box 1478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47" name="Group Box 1479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48" name="Group Box 1480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49" name="Group Box 1481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50" name="Group Box 1482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51" name="Group Box 1483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52" name="Group Box 1484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53" name="Group Box 1485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54" name="Group Box 1486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55" name="Group Box 1487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56" name="Group Box 1488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57" name="Group Box 1489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58" name="Group Box 1490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59" name="Group Box 1491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60" name="Group Box 1492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155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661" name="Group Box 1493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62" name="Group Box 1494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63" name="Group Box 1495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64" name="Group Box 1496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65" name="Group Box 1497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66" name="Group Box 1498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67" name="Group Box 1499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68" name="Group Box 1500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69" name="Group Box 1501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70" name="Group Box 1502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71" name="Group Box 1503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72" name="Group Box 1504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73" name="Group Box 1505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74" name="Group Box 1506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75" name="Group Box 1507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76" name="Group Box 1508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77" name="Group Box 1509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78" name="Group Box 1510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79" name="Group Box 1511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80" name="Group Box 1512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81" name="Group Box 1513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82" name="Group Box 1514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83" name="Group Box 1515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84" name="Group Box 1516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85" name="Group Box 1517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86" name="Group Box 1518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87" name="Group Box 1519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88" name="Group Box 1520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89" name="Group Box 1521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90" name="Group Box 1522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8691" name="Group Box 1523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0</xdr:rowOff>
        </xdr:from>
        <xdr:to>
          <xdr:col>4</xdr:col>
          <xdr:colOff>0</xdr:colOff>
          <xdr:row>46</xdr:row>
          <xdr:rowOff>0</xdr:rowOff>
        </xdr:to>
        <xdr:sp macro="" textlink="">
          <xdr:nvSpPr>
            <xdr:cNvPr id="9053" name="Group Box 1885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0</xdr:rowOff>
        </xdr:from>
        <xdr:to>
          <xdr:col>4</xdr:col>
          <xdr:colOff>0</xdr:colOff>
          <xdr:row>46</xdr:row>
          <xdr:rowOff>0</xdr:rowOff>
        </xdr:to>
        <xdr:sp macro="" textlink="">
          <xdr:nvSpPr>
            <xdr:cNvPr id="9054" name="Group Box 1886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0</xdr:rowOff>
        </xdr:from>
        <xdr:to>
          <xdr:col>4</xdr:col>
          <xdr:colOff>0</xdr:colOff>
          <xdr:row>46</xdr:row>
          <xdr:rowOff>0</xdr:rowOff>
        </xdr:to>
        <xdr:sp macro="" textlink="">
          <xdr:nvSpPr>
            <xdr:cNvPr id="9055" name="Group Box 1887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0</xdr:rowOff>
        </xdr:from>
        <xdr:to>
          <xdr:col>4</xdr:col>
          <xdr:colOff>0</xdr:colOff>
          <xdr:row>46</xdr:row>
          <xdr:rowOff>0</xdr:rowOff>
        </xdr:to>
        <xdr:sp macro="" textlink="">
          <xdr:nvSpPr>
            <xdr:cNvPr id="9056" name="Group Box 1888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0</xdr:rowOff>
        </xdr:from>
        <xdr:to>
          <xdr:col>4</xdr:col>
          <xdr:colOff>0</xdr:colOff>
          <xdr:row>46</xdr:row>
          <xdr:rowOff>0</xdr:rowOff>
        </xdr:to>
        <xdr:sp macro="" textlink="">
          <xdr:nvSpPr>
            <xdr:cNvPr id="9057" name="Group Box 1889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0</xdr:rowOff>
        </xdr:from>
        <xdr:to>
          <xdr:col>4</xdr:col>
          <xdr:colOff>0</xdr:colOff>
          <xdr:row>46</xdr:row>
          <xdr:rowOff>0</xdr:rowOff>
        </xdr:to>
        <xdr:sp macro="" textlink="">
          <xdr:nvSpPr>
            <xdr:cNvPr id="9058" name="Group Box 1890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0</xdr:rowOff>
        </xdr:from>
        <xdr:to>
          <xdr:col>4</xdr:col>
          <xdr:colOff>0</xdr:colOff>
          <xdr:row>46</xdr:row>
          <xdr:rowOff>0</xdr:rowOff>
        </xdr:to>
        <xdr:sp macro="" textlink="">
          <xdr:nvSpPr>
            <xdr:cNvPr id="9059" name="Group Box 1891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0</xdr:rowOff>
        </xdr:from>
        <xdr:to>
          <xdr:col>4</xdr:col>
          <xdr:colOff>0</xdr:colOff>
          <xdr:row>46</xdr:row>
          <xdr:rowOff>0</xdr:rowOff>
        </xdr:to>
        <xdr:sp macro="" textlink="">
          <xdr:nvSpPr>
            <xdr:cNvPr id="9060" name="Group Box 1892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0</xdr:rowOff>
        </xdr:from>
        <xdr:to>
          <xdr:col>4</xdr:col>
          <xdr:colOff>0</xdr:colOff>
          <xdr:row>46</xdr:row>
          <xdr:rowOff>0</xdr:rowOff>
        </xdr:to>
        <xdr:sp macro="" textlink="">
          <xdr:nvSpPr>
            <xdr:cNvPr id="9061" name="Group Box 1893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44</xdr:row>
          <xdr:rowOff>0</xdr:rowOff>
        </xdr:from>
        <xdr:to>
          <xdr:col>4</xdr:col>
          <xdr:colOff>0</xdr:colOff>
          <xdr:row>46</xdr:row>
          <xdr:rowOff>0</xdr:rowOff>
        </xdr:to>
        <xdr:sp macro="" textlink="">
          <xdr:nvSpPr>
            <xdr:cNvPr id="9062" name="Group Box 1894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63" name="Group Box 1895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64" name="Group Box 1896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65" name="Group Box 1897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66" name="Group Box 1898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67" name="Group Box 1899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68" name="Group Box 1900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69" name="Group Box 1901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70" name="Group Box 1902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71" name="Group Box 1903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72" name="Group Box 1904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73" name="Group Box 1905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74" name="Group Box 1906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75" name="Group Box 1907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76" name="Group Box 1908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77" name="Group Box 1909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78" name="Group Box 1910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79" name="Group Box 1911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80" name="Group Box 1912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81" name="Group Box 1913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82" name="Group Box 1914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83" name="Group Box 1915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84" name="Group Box 1916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85" name="Group Box 1917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9086" name="Group Box 1918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28" name="Group Box 2116" hidden="1">
              <a:extLst>
                <a:ext uri="{63B3BB69-23CF-44E3-9099-C40C66FF867C}">
                  <a14:compatExt spid="_x0000_s15428"/>
                </a:ext>
                <a:ext uri="{FF2B5EF4-FFF2-40B4-BE49-F238E27FC236}">
                  <a16:creationId xmlns:a16="http://schemas.microsoft.com/office/drawing/2014/main" id="{00000000-0008-0000-0000-00004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29" name="Group Box 2117" hidden="1">
              <a:extLst>
                <a:ext uri="{63B3BB69-23CF-44E3-9099-C40C66FF867C}">
                  <a14:compatExt spid="_x0000_s15429"/>
                </a:ext>
                <a:ext uri="{FF2B5EF4-FFF2-40B4-BE49-F238E27FC236}">
                  <a16:creationId xmlns:a16="http://schemas.microsoft.com/office/drawing/2014/main" id="{00000000-0008-0000-0000-00004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30" name="Group Box 2118" hidden="1">
              <a:extLst>
                <a:ext uri="{63B3BB69-23CF-44E3-9099-C40C66FF867C}">
                  <a14:compatExt spid="_x0000_s15430"/>
                </a:ext>
                <a:ext uri="{FF2B5EF4-FFF2-40B4-BE49-F238E27FC236}">
                  <a16:creationId xmlns:a16="http://schemas.microsoft.com/office/drawing/2014/main" id="{00000000-0008-0000-0000-00004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31" name="Group Box 2119" hidden="1">
              <a:extLst>
                <a:ext uri="{63B3BB69-23CF-44E3-9099-C40C66FF867C}">
                  <a14:compatExt spid="_x0000_s15431"/>
                </a:ext>
                <a:ext uri="{FF2B5EF4-FFF2-40B4-BE49-F238E27FC236}">
                  <a16:creationId xmlns:a16="http://schemas.microsoft.com/office/drawing/2014/main" id="{00000000-0008-0000-0000-00004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32" name="Group Box 2120" hidden="1">
              <a:extLst>
                <a:ext uri="{63B3BB69-23CF-44E3-9099-C40C66FF867C}">
                  <a14:compatExt spid="_x0000_s15432"/>
                </a:ext>
                <a:ext uri="{FF2B5EF4-FFF2-40B4-BE49-F238E27FC236}">
                  <a16:creationId xmlns:a16="http://schemas.microsoft.com/office/drawing/2014/main" id="{00000000-0008-0000-0000-00004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33" name="Group Box 2121" hidden="1">
              <a:extLst>
                <a:ext uri="{63B3BB69-23CF-44E3-9099-C40C66FF867C}">
                  <a14:compatExt spid="_x0000_s15433"/>
                </a:ext>
                <a:ext uri="{FF2B5EF4-FFF2-40B4-BE49-F238E27FC236}">
                  <a16:creationId xmlns:a16="http://schemas.microsoft.com/office/drawing/2014/main" id="{00000000-0008-0000-0000-00004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34" name="Group Box 2122" hidden="1">
              <a:extLst>
                <a:ext uri="{63B3BB69-23CF-44E3-9099-C40C66FF867C}">
                  <a14:compatExt spid="_x0000_s15434"/>
                </a:ext>
                <a:ext uri="{FF2B5EF4-FFF2-40B4-BE49-F238E27FC236}">
                  <a16:creationId xmlns:a16="http://schemas.microsoft.com/office/drawing/2014/main" id="{00000000-0008-0000-0000-00004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35" name="Group Box 2123" hidden="1">
              <a:extLst>
                <a:ext uri="{63B3BB69-23CF-44E3-9099-C40C66FF867C}">
                  <a14:compatExt spid="_x0000_s15435"/>
                </a:ext>
                <a:ext uri="{FF2B5EF4-FFF2-40B4-BE49-F238E27FC236}">
                  <a16:creationId xmlns:a16="http://schemas.microsoft.com/office/drawing/2014/main" id="{00000000-0008-0000-0000-00004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36" name="Group Box 2124" hidden="1">
              <a:extLst>
                <a:ext uri="{63B3BB69-23CF-44E3-9099-C40C66FF867C}">
                  <a14:compatExt spid="_x0000_s15436"/>
                </a:ext>
                <a:ext uri="{FF2B5EF4-FFF2-40B4-BE49-F238E27FC236}">
                  <a16:creationId xmlns:a16="http://schemas.microsoft.com/office/drawing/2014/main" id="{00000000-0008-0000-0000-00004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37" name="Group Box 2125" hidden="1">
              <a:extLst>
                <a:ext uri="{63B3BB69-23CF-44E3-9099-C40C66FF867C}">
                  <a14:compatExt spid="_x0000_s15437"/>
                </a:ext>
                <a:ext uri="{FF2B5EF4-FFF2-40B4-BE49-F238E27FC236}">
                  <a16:creationId xmlns:a16="http://schemas.microsoft.com/office/drawing/2014/main" id="{00000000-0008-0000-0000-00004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38" name="Group Box 2126" hidden="1">
              <a:extLst>
                <a:ext uri="{63B3BB69-23CF-44E3-9099-C40C66FF867C}">
                  <a14:compatExt spid="_x0000_s15438"/>
                </a:ext>
                <a:ext uri="{FF2B5EF4-FFF2-40B4-BE49-F238E27FC236}">
                  <a16:creationId xmlns:a16="http://schemas.microsoft.com/office/drawing/2014/main" id="{00000000-0008-0000-0000-00004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39" name="Group Box 2127" hidden="1">
              <a:extLst>
                <a:ext uri="{63B3BB69-23CF-44E3-9099-C40C66FF867C}">
                  <a14:compatExt spid="_x0000_s15439"/>
                </a:ext>
                <a:ext uri="{FF2B5EF4-FFF2-40B4-BE49-F238E27FC236}">
                  <a16:creationId xmlns:a16="http://schemas.microsoft.com/office/drawing/2014/main" id="{00000000-0008-0000-0000-00004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40" name="Group Box 2128" hidden="1">
              <a:extLst>
                <a:ext uri="{63B3BB69-23CF-44E3-9099-C40C66FF867C}">
                  <a14:compatExt spid="_x0000_s15440"/>
                </a:ext>
                <a:ext uri="{FF2B5EF4-FFF2-40B4-BE49-F238E27FC236}">
                  <a16:creationId xmlns:a16="http://schemas.microsoft.com/office/drawing/2014/main" id="{00000000-0008-0000-0000-00005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41" name="Group Box 2129" hidden="1">
              <a:extLst>
                <a:ext uri="{63B3BB69-23CF-44E3-9099-C40C66FF867C}">
                  <a14:compatExt spid="_x0000_s15441"/>
                </a:ext>
                <a:ext uri="{FF2B5EF4-FFF2-40B4-BE49-F238E27FC236}">
                  <a16:creationId xmlns:a16="http://schemas.microsoft.com/office/drawing/2014/main" id="{00000000-0008-0000-0000-00005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42" name="Group Box 2130" hidden="1">
              <a:extLst>
                <a:ext uri="{63B3BB69-23CF-44E3-9099-C40C66FF867C}">
                  <a14:compatExt spid="_x0000_s15442"/>
                </a:ext>
                <a:ext uri="{FF2B5EF4-FFF2-40B4-BE49-F238E27FC236}">
                  <a16:creationId xmlns:a16="http://schemas.microsoft.com/office/drawing/2014/main" id="{00000000-0008-0000-0000-00005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43" name="Group Box 2131" hidden="1">
              <a:extLst>
                <a:ext uri="{63B3BB69-23CF-44E3-9099-C40C66FF867C}">
                  <a14:compatExt spid="_x0000_s15443"/>
                </a:ext>
                <a:ext uri="{FF2B5EF4-FFF2-40B4-BE49-F238E27FC236}">
                  <a16:creationId xmlns:a16="http://schemas.microsoft.com/office/drawing/2014/main" id="{00000000-0008-0000-0000-00005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44" name="Group Box 2132" hidden="1">
              <a:extLst>
                <a:ext uri="{63B3BB69-23CF-44E3-9099-C40C66FF867C}">
                  <a14:compatExt spid="_x0000_s15444"/>
                </a:ext>
                <a:ext uri="{FF2B5EF4-FFF2-40B4-BE49-F238E27FC236}">
                  <a16:creationId xmlns:a16="http://schemas.microsoft.com/office/drawing/2014/main" id="{00000000-0008-0000-0000-00005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45" name="Group Box 2133" hidden="1">
              <a:extLst>
                <a:ext uri="{63B3BB69-23CF-44E3-9099-C40C66FF867C}">
                  <a14:compatExt spid="_x0000_s15445"/>
                </a:ext>
                <a:ext uri="{FF2B5EF4-FFF2-40B4-BE49-F238E27FC236}">
                  <a16:creationId xmlns:a16="http://schemas.microsoft.com/office/drawing/2014/main" id="{00000000-0008-0000-0000-00005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46" name="Group Box 2134" hidden="1">
              <a:extLst>
                <a:ext uri="{63B3BB69-23CF-44E3-9099-C40C66FF867C}">
                  <a14:compatExt spid="_x0000_s15446"/>
                </a:ext>
                <a:ext uri="{FF2B5EF4-FFF2-40B4-BE49-F238E27FC236}">
                  <a16:creationId xmlns:a16="http://schemas.microsoft.com/office/drawing/2014/main" id="{00000000-0008-0000-0000-00005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47" name="Group Box 2135" hidden="1">
              <a:extLst>
                <a:ext uri="{63B3BB69-23CF-44E3-9099-C40C66FF867C}">
                  <a14:compatExt spid="_x0000_s15447"/>
                </a:ext>
                <a:ext uri="{FF2B5EF4-FFF2-40B4-BE49-F238E27FC236}">
                  <a16:creationId xmlns:a16="http://schemas.microsoft.com/office/drawing/2014/main" id="{00000000-0008-0000-0000-00005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48" name="Group Box 2136" hidden="1">
              <a:extLst>
                <a:ext uri="{63B3BB69-23CF-44E3-9099-C40C66FF867C}">
                  <a14:compatExt spid="_x0000_s15448"/>
                </a:ext>
                <a:ext uri="{FF2B5EF4-FFF2-40B4-BE49-F238E27FC236}">
                  <a16:creationId xmlns:a16="http://schemas.microsoft.com/office/drawing/2014/main" id="{00000000-0008-0000-0000-00005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49" name="Group Box 2137" hidden="1">
              <a:extLst>
                <a:ext uri="{63B3BB69-23CF-44E3-9099-C40C66FF867C}">
                  <a14:compatExt spid="_x0000_s15449"/>
                </a:ext>
                <a:ext uri="{FF2B5EF4-FFF2-40B4-BE49-F238E27FC236}">
                  <a16:creationId xmlns:a16="http://schemas.microsoft.com/office/drawing/2014/main" id="{00000000-0008-0000-0000-00005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50" name="Group Box 2138" hidden="1">
              <a:extLst>
                <a:ext uri="{63B3BB69-23CF-44E3-9099-C40C66FF867C}">
                  <a14:compatExt spid="_x0000_s15450"/>
                </a:ext>
                <a:ext uri="{FF2B5EF4-FFF2-40B4-BE49-F238E27FC236}">
                  <a16:creationId xmlns:a16="http://schemas.microsoft.com/office/drawing/2014/main" id="{00000000-0008-0000-0000-00005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51" name="Group Box 2139" hidden="1">
              <a:extLst>
                <a:ext uri="{63B3BB69-23CF-44E3-9099-C40C66FF867C}">
                  <a14:compatExt spid="_x0000_s15451"/>
                </a:ext>
                <a:ext uri="{FF2B5EF4-FFF2-40B4-BE49-F238E27FC236}">
                  <a16:creationId xmlns:a16="http://schemas.microsoft.com/office/drawing/2014/main" id="{00000000-0008-0000-0000-00005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52" name="Group Box 2140" hidden="1">
              <a:extLst>
                <a:ext uri="{63B3BB69-23CF-44E3-9099-C40C66FF867C}">
                  <a14:compatExt spid="_x0000_s15452"/>
                </a:ext>
                <a:ext uri="{FF2B5EF4-FFF2-40B4-BE49-F238E27FC236}">
                  <a16:creationId xmlns:a16="http://schemas.microsoft.com/office/drawing/2014/main" id="{00000000-0008-0000-0000-00005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53" name="Group Box 2141" hidden="1">
              <a:extLst>
                <a:ext uri="{63B3BB69-23CF-44E3-9099-C40C66FF867C}">
                  <a14:compatExt spid="_x0000_s15453"/>
                </a:ext>
                <a:ext uri="{FF2B5EF4-FFF2-40B4-BE49-F238E27FC236}">
                  <a16:creationId xmlns:a16="http://schemas.microsoft.com/office/drawing/2014/main" id="{00000000-0008-0000-0000-00005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54" name="Group Box 2142" hidden="1">
              <a:extLst>
                <a:ext uri="{63B3BB69-23CF-44E3-9099-C40C66FF867C}">
                  <a14:compatExt spid="_x0000_s15454"/>
                </a:ext>
                <a:ext uri="{FF2B5EF4-FFF2-40B4-BE49-F238E27FC236}">
                  <a16:creationId xmlns:a16="http://schemas.microsoft.com/office/drawing/2014/main" id="{00000000-0008-0000-0000-00005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55" name="Group Box 2143" hidden="1">
              <a:extLst>
                <a:ext uri="{63B3BB69-23CF-44E3-9099-C40C66FF867C}">
                  <a14:compatExt spid="_x0000_s15455"/>
                </a:ext>
                <a:ext uri="{FF2B5EF4-FFF2-40B4-BE49-F238E27FC236}">
                  <a16:creationId xmlns:a16="http://schemas.microsoft.com/office/drawing/2014/main" id="{00000000-0008-0000-0000-00005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56" name="Group Box 2144" hidden="1">
              <a:extLst>
                <a:ext uri="{63B3BB69-23CF-44E3-9099-C40C66FF867C}">
                  <a14:compatExt spid="_x0000_s15456"/>
                </a:ext>
                <a:ext uri="{FF2B5EF4-FFF2-40B4-BE49-F238E27FC236}">
                  <a16:creationId xmlns:a16="http://schemas.microsoft.com/office/drawing/2014/main" id="{00000000-0008-0000-0000-00006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141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5457" name="Group Box 2145" hidden="1">
              <a:extLst>
                <a:ext uri="{63B3BB69-23CF-44E3-9099-C40C66FF867C}">
                  <a14:compatExt spid="_x0000_s15457"/>
                </a:ext>
                <a:ext uri="{FF2B5EF4-FFF2-40B4-BE49-F238E27FC236}">
                  <a16:creationId xmlns:a16="http://schemas.microsoft.com/office/drawing/2014/main" id="{00000000-0008-0000-0000-00006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58" name="Group Box 2146" hidden="1">
              <a:extLst>
                <a:ext uri="{63B3BB69-23CF-44E3-9099-C40C66FF867C}">
                  <a14:compatExt spid="_x0000_s15458"/>
                </a:ext>
                <a:ext uri="{FF2B5EF4-FFF2-40B4-BE49-F238E27FC236}">
                  <a16:creationId xmlns:a16="http://schemas.microsoft.com/office/drawing/2014/main" id="{00000000-0008-0000-0000-00006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59" name="Group Box 2147" hidden="1">
              <a:extLst>
                <a:ext uri="{63B3BB69-23CF-44E3-9099-C40C66FF867C}">
                  <a14:compatExt spid="_x0000_s15459"/>
                </a:ext>
                <a:ext uri="{FF2B5EF4-FFF2-40B4-BE49-F238E27FC236}">
                  <a16:creationId xmlns:a16="http://schemas.microsoft.com/office/drawing/2014/main" id="{00000000-0008-0000-0000-00006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60" name="Group Box 2148" hidden="1">
              <a:extLst>
                <a:ext uri="{63B3BB69-23CF-44E3-9099-C40C66FF867C}">
                  <a14:compatExt spid="_x0000_s15460"/>
                </a:ext>
                <a:ext uri="{FF2B5EF4-FFF2-40B4-BE49-F238E27FC236}">
                  <a16:creationId xmlns:a16="http://schemas.microsoft.com/office/drawing/2014/main" id="{00000000-0008-0000-0000-00006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61" name="Group Box 2149" hidden="1">
              <a:extLst>
                <a:ext uri="{63B3BB69-23CF-44E3-9099-C40C66FF867C}">
                  <a14:compatExt spid="_x0000_s15461"/>
                </a:ext>
                <a:ext uri="{FF2B5EF4-FFF2-40B4-BE49-F238E27FC236}">
                  <a16:creationId xmlns:a16="http://schemas.microsoft.com/office/drawing/2014/main" id="{00000000-0008-0000-0000-00006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62" name="Group Box 2150" hidden="1">
              <a:extLst>
                <a:ext uri="{63B3BB69-23CF-44E3-9099-C40C66FF867C}">
                  <a14:compatExt spid="_x0000_s15462"/>
                </a:ext>
                <a:ext uri="{FF2B5EF4-FFF2-40B4-BE49-F238E27FC236}">
                  <a16:creationId xmlns:a16="http://schemas.microsoft.com/office/drawing/2014/main" id="{00000000-0008-0000-0000-00006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63" name="Group Box 2151" hidden="1">
              <a:extLst>
                <a:ext uri="{63B3BB69-23CF-44E3-9099-C40C66FF867C}">
                  <a14:compatExt spid="_x0000_s15463"/>
                </a:ext>
                <a:ext uri="{FF2B5EF4-FFF2-40B4-BE49-F238E27FC236}">
                  <a16:creationId xmlns:a16="http://schemas.microsoft.com/office/drawing/2014/main" id="{00000000-0008-0000-0000-00006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64" name="Group Box 2152" hidden="1">
              <a:extLst>
                <a:ext uri="{63B3BB69-23CF-44E3-9099-C40C66FF867C}">
                  <a14:compatExt spid="_x0000_s15464"/>
                </a:ext>
                <a:ext uri="{FF2B5EF4-FFF2-40B4-BE49-F238E27FC236}">
                  <a16:creationId xmlns:a16="http://schemas.microsoft.com/office/drawing/2014/main" id="{00000000-0008-0000-0000-00006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65" name="Group Box 2153" hidden="1">
              <a:extLst>
                <a:ext uri="{63B3BB69-23CF-44E3-9099-C40C66FF867C}">
                  <a14:compatExt spid="_x0000_s15465"/>
                </a:ext>
                <a:ext uri="{FF2B5EF4-FFF2-40B4-BE49-F238E27FC236}">
                  <a16:creationId xmlns:a16="http://schemas.microsoft.com/office/drawing/2014/main" id="{00000000-0008-0000-0000-00006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66" name="Group Box 2154" hidden="1">
              <a:extLst>
                <a:ext uri="{63B3BB69-23CF-44E3-9099-C40C66FF867C}">
                  <a14:compatExt spid="_x0000_s15466"/>
                </a:ext>
                <a:ext uri="{FF2B5EF4-FFF2-40B4-BE49-F238E27FC236}">
                  <a16:creationId xmlns:a16="http://schemas.microsoft.com/office/drawing/2014/main" id="{00000000-0008-0000-0000-00006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67" name="Group Box 2155" hidden="1">
              <a:extLst>
                <a:ext uri="{63B3BB69-23CF-44E3-9099-C40C66FF867C}">
                  <a14:compatExt spid="_x0000_s15467"/>
                </a:ext>
                <a:ext uri="{FF2B5EF4-FFF2-40B4-BE49-F238E27FC236}">
                  <a16:creationId xmlns:a16="http://schemas.microsoft.com/office/drawing/2014/main" id="{00000000-0008-0000-0000-00006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68" name="Group Box 2156" hidden="1">
              <a:extLst>
                <a:ext uri="{63B3BB69-23CF-44E3-9099-C40C66FF867C}">
                  <a14:compatExt spid="_x0000_s15468"/>
                </a:ext>
                <a:ext uri="{FF2B5EF4-FFF2-40B4-BE49-F238E27FC236}">
                  <a16:creationId xmlns:a16="http://schemas.microsoft.com/office/drawing/2014/main" id="{00000000-0008-0000-0000-00006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69" name="Group Box 2157" hidden="1">
              <a:extLst>
                <a:ext uri="{63B3BB69-23CF-44E3-9099-C40C66FF867C}">
                  <a14:compatExt spid="_x0000_s15469"/>
                </a:ext>
                <a:ext uri="{FF2B5EF4-FFF2-40B4-BE49-F238E27FC236}">
                  <a16:creationId xmlns:a16="http://schemas.microsoft.com/office/drawing/2014/main" id="{00000000-0008-0000-0000-00006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70" name="Group Box 2158" hidden="1">
              <a:extLst>
                <a:ext uri="{63B3BB69-23CF-44E3-9099-C40C66FF867C}">
                  <a14:compatExt spid="_x0000_s15470"/>
                </a:ext>
                <a:ext uri="{FF2B5EF4-FFF2-40B4-BE49-F238E27FC236}">
                  <a16:creationId xmlns:a16="http://schemas.microsoft.com/office/drawing/2014/main" id="{00000000-0008-0000-0000-00006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71" name="Group Box 2159" hidden="1">
              <a:extLst>
                <a:ext uri="{63B3BB69-23CF-44E3-9099-C40C66FF867C}">
                  <a14:compatExt spid="_x0000_s15471"/>
                </a:ext>
                <a:ext uri="{FF2B5EF4-FFF2-40B4-BE49-F238E27FC236}">
                  <a16:creationId xmlns:a16="http://schemas.microsoft.com/office/drawing/2014/main" id="{00000000-0008-0000-0000-00006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72" name="Group Box 2160" hidden="1">
              <a:extLst>
                <a:ext uri="{63B3BB69-23CF-44E3-9099-C40C66FF867C}">
                  <a14:compatExt spid="_x0000_s15472"/>
                </a:ext>
                <a:ext uri="{FF2B5EF4-FFF2-40B4-BE49-F238E27FC236}">
                  <a16:creationId xmlns:a16="http://schemas.microsoft.com/office/drawing/2014/main" id="{00000000-0008-0000-0000-00007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73" name="Group Box 2161" hidden="1">
              <a:extLst>
                <a:ext uri="{63B3BB69-23CF-44E3-9099-C40C66FF867C}">
                  <a14:compatExt spid="_x0000_s15473"/>
                </a:ext>
                <a:ext uri="{FF2B5EF4-FFF2-40B4-BE49-F238E27FC236}">
                  <a16:creationId xmlns:a16="http://schemas.microsoft.com/office/drawing/2014/main" id="{00000000-0008-0000-0000-00007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74" name="Group Box 2162" hidden="1">
              <a:extLst>
                <a:ext uri="{63B3BB69-23CF-44E3-9099-C40C66FF867C}">
                  <a14:compatExt spid="_x0000_s15474"/>
                </a:ext>
                <a:ext uri="{FF2B5EF4-FFF2-40B4-BE49-F238E27FC236}">
                  <a16:creationId xmlns:a16="http://schemas.microsoft.com/office/drawing/2014/main" id="{00000000-0008-0000-0000-00007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75" name="Group Box 2163" hidden="1">
              <a:extLst>
                <a:ext uri="{63B3BB69-23CF-44E3-9099-C40C66FF867C}">
                  <a14:compatExt spid="_x0000_s15475"/>
                </a:ext>
                <a:ext uri="{FF2B5EF4-FFF2-40B4-BE49-F238E27FC236}">
                  <a16:creationId xmlns:a16="http://schemas.microsoft.com/office/drawing/2014/main" id="{00000000-0008-0000-0000-00007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76" name="Group Box 2164" hidden="1">
              <a:extLst>
                <a:ext uri="{63B3BB69-23CF-44E3-9099-C40C66FF867C}">
                  <a14:compatExt spid="_x0000_s15476"/>
                </a:ext>
                <a:ext uri="{FF2B5EF4-FFF2-40B4-BE49-F238E27FC236}">
                  <a16:creationId xmlns:a16="http://schemas.microsoft.com/office/drawing/2014/main" id="{00000000-0008-0000-0000-00007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77" name="Group Box 2165" hidden="1">
              <a:extLst>
                <a:ext uri="{63B3BB69-23CF-44E3-9099-C40C66FF867C}">
                  <a14:compatExt spid="_x0000_s15477"/>
                </a:ext>
                <a:ext uri="{FF2B5EF4-FFF2-40B4-BE49-F238E27FC236}">
                  <a16:creationId xmlns:a16="http://schemas.microsoft.com/office/drawing/2014/main" id="{00000000-0008-0000-0000-00007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78" name="Group Box 2166" hidden="1">
              <a:extLst>
                <a:ext uri="{63B3BB69-23CF-44E3-9099-C40C66FF867C}">
                  <a14:compatExt spid="_x0000_s15478"/>
                </a:ext>
                <a:ext uri="{FF2B5EF4-FFF2-40B4-BE49-F238E27FC236}">
                  <a16:creationId xmlns:a16="http://schemas.microsoft.com/office/drawing/2014/main" id="{00000000-0008-0000-0000-00007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79" name="Group Box 2167" hidden="1">
              <a:extLst>
                <a:ext uri="{63B3BB69-23CF-44E3-9099-C40C66FF867C}">
                  <a14:compatExt spid="_x0000_s15479"/>
                </a:ext>
                <a:ext uri="{FF2B5EF4-FFF2-40B4-BE49-F238E27FC236}">
                  <a16:creationId xmlns:a16="http://schemas.microsoft.com/office/drawing/2014/main" id="{00000000-0008-0000-0000-00007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80" name="Group Box 2168" hidden="1">
              <a:extLst>
                <a:ext uri="{63B3BB69-23CF-44E3-9099-C40C66FF867C}">
                  <a14:compatExt spid="_x0000_s15480"/>
                </a:ext>
                <a:ext uri="{FF2B5EF4-FFF2-40B4-BE49-F238E27FC236}">
                  <a16:creationId xmlns:a16="http://schemas.microsoft.com/office/drawing/2014/main" id="{00000000-0008-0000-0000-00007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81" name="Group Box 2169" hidden="1">
              <a:extLst>
                <a:ext uri="{63B3BB69-23CF-44E3-9099-C40C66FF867C}">
                  <a14:compatExt spid="_x0000_s15481"/>
                </a:ext>
                <a:ext uri="{FF2B5EF4-FFF2-40B4-BE49-F238E27FC236}">
                  <a16:creationId xmlns:a16="http://schemas.microsoft.com/office/drawing/2014/main" id="{00000000-0008-0000-0000-00007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82" name="Group Box 2170" hidden="1">
              <a:extLst>
                <a:ext uri="{63B3BB69-23CF-44E3-9099-C40C66FF867C}">
                  <a14:compatExt spid="_x0000_s15482"/>
                </a:ext>
                <a:ext uri="{FF2B5EF4-FFF2-40B4-BE49-F238E27FC236}">
                  <a16:creationId xmlns:a16="http://schemas.microsoft.com/office/drawing/2014/main" id="{00000000-0008-0000-0000-00007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83" name="Group Box 2171" hidden="1">
              <a:extLst>
                <a:ext uri="{63B3BB69-23CF-44E3-9099-C40C66FF867C}">
                  <a14:compatExt spid="_x0000_s15483"/>
                </a:ext>
                <a:ext uri="{FF2B5EF4-FFF2-40B4-BE49-F238E27FC236}">
                  <a16:creationId xmlns:a16="http://schemas.microsoft.com/office/drawing/2014/main" id="{00000000-0008-0000-0000-00007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84" name="Group Box 2172" hidden="1">
              <a:extLst>
                <a:ext uri="{63B3BB69-23CF-44E3-9099-C40C66FF867C}">
                  <a14:compatExt spid="_x0000_s15484"/>
                </a:ext>
                <a:ext uri="{FF2B5EF4-FFF2-40B4-BE49-F238E27FC236}">
                  <a16:creationId xmlns:a16="http://schemas.microsoft.com/office/drawing/2014/main" id="{00000000-0008-0000-0000-00007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85" name="Group Box 2173" hidden="1">
              <a:extLst>
                <a:ext uri="{63B3BB69-23CF-44E3-9099-C40C66FF867C}">
                  <a14:compatExt spid="_x0000_s15485"/>
                </a:ext>
                <a:ext uri="{FF2B5EF4-FFF2-40B4-BE49-F238E27FC236}">
                  <a16:creationId xmlns:a16="http://schemas.microsoft.com/office/drawing/2014/main" id="{00000000-0008-0000-0000-00007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86" name="Group Box 2174" hidden="1">
              <a:extLst>
                <a:ext uri="{63B3BB69-23CF-44E3-9099-C40C66FF867C}">
                  <a14:compatExt spid="_x0000_s15486"/>
                </a:ext>
                <a:ext uri="{FF2B5EF4-FFF2-40B4-BE49-F238E27FC236}">
                  <a16:creationId xmlns:a16="http://schemas.microsoft.com/office/drawing/2014/main" id="{00000000-0008-0000-0000-00007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87" name="Group Box 2175" hidden="1">
              <a:extLst>
                <a:ext uri="{63B3BB69-23CF-44E3-9099-C40C66FF867C}">
                  <a14:compatExt spid="_x0000_s15487"/>
                </a:ext>
                <a:ext uri="{FF2B5EF4-FFF2-40B4-BE49-F238E27FC236}">
                  <a16:creationId xmlns:a16="http://schemas.microsoft.com/office/drawing/2014/main" id="{00000000-0008-0000-0000-00007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88" name="Group Box 2176" hidden="1">
              <a:extLst>
                <a:ext uri="{63B3BB69-23CF-44E3-9099-C40C66FF867C}">
                  <a14:compatExt spid="_x0000_s15488"/>
                </a:ext>
                <a:ext uri="{FF2B5EF4-FFF2-40B4-BE49-F238E27FC236}">
                  <a16:creationId xmlns:a16="http://schemas.microsoft.com/office/drawing/2014/main" id="{00000000-0008-0000-0000-00008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89" name="Group Box 2177" hidden="1">
              <a:extLst>
                <a:ext uri="{63B3BB69-23CF-44E3-9099-C40C66FF867C}">
                  <a14:compatExt spid="_x0000_s15489"/>
                </a:ext>
                <a:ext uri="{FF2B5EF4-FFF2-40B4-BE49-F238E27FC236}">
                  <a16:creationId xmlns:a16="http://schemas.microsoft.com/office/drawing/2014/main" id="{00000000-0008-0000-0000-00008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90" name="Group Box 2178" hidden="1">
              <a:extLst>
                <a:ext uri="{63B3BB69-23CF-44E3-9099-C40C66FF867C}">
                  <a14:compatExt spid="_x0000_s15490"/>
                </a:ext>
                <a:ext uri="{FF2B5EF4-FFF2-40B4-BE49-F238E27FC236}">
                  <a16:creationId xmlns:a16="http://schemas.microsoft.com/office/drawing/2014/main" id="{00000000-0008-0000-0000-00008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91" name="Group Box 2179" hidden="1">
              <a:extLst>
                <a:ext uri="{63B3BB69-23CF-44E3-9099-C40C66FF867C}">
                  <a14:compatExt spid="_x0000_s15491"/>
                </a:ext>
                <a:ext uri="{FF2B5EF4-FFF2-40B4-BE49-F238E27FC236}">
                  <a16:creationId xmlns:a16="http://schemas.microsoft.com/office/drawing/2014/main" id="{00000000-0008-0000-0000-00008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92" name="Group Box 2180" hidden="1">
              <a:extLst>
                <a:ext uri="{63B3BB69-23CF-44E3-9099-C40C66FF867C}">
                  <a14:compatExt spid="_x0000_s15492"/>
                </a:ext>
                <a:ext uri="{FF2B5EF4-FFF2-40B4-BE49-F238E27FC236}">
                  <a16:creationId xmlns:a16="http://schemas.microsoft.com/office/drawing/2014/main" id="{00000000-0008-0000-0000-00008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93" name="Group Box 2181" hidden="1">
              <a:extLst>
                <a:ext uri="{63B3BB69-23CF-44E3-9099-C40C66FF867C}">
                  <a14:compatExt spid="_x0000_s15493"/>
                </a:ext>
                <a:ext uri="{FF2B5EF4-FFF2-40B4-BE49-F238E27FC236}">
                  <a16:creationId xmlns:a16="http://schemas.microsoft.com/office/drawing/2014/main" id="{00000000-0008-0000-0000-00008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94" name="Group Box 2182" hidden="1">
              <a:extLst>
                <a:ext uri="{63B3BB69-23CF-44E3-9099-C40C66FF867C}">
                  <a14:compatExt spid="_x0000_s15494"/>
                </a:ext>
                <a:ext uri="{FF2B5EF4-FFF2-40B4-BE49-F238E27FC236}">
                  <a16:creationId xmlns:a16="http://schemas.microsoft.com/office/drawing/2014/main" id="{00000000-0008-0000-0000-00008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95" name="Group Box 2183" hidden="1">
              <a:extLst>
                <a:ext uri="{63B3BB69-23CF-44E3-9099-C40C66FF867C}">
                  <a14:compatExt spid="_x0000_s15495"/>
                </a:ext>
                <a:ext uri="{FF2B5EF4-FFF2-40B4-BE49-F238E27FC236}">
                  <a16:creationId xmlns:a16="http://schemas.microsoft.com/office/drawing/2014/main" id="{00000000-0008-0000-0000-00008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96" name="Group Box 2184" hidden="1">
              <a:extLst>
                <a:ext uri="{63B3BB69-23CF-44E3-9099-C40C66FF867C}">
                  <a14:compatExt spid="_x0000_s15496"/>
                </a:ext>
                <a:ext uri="{FF2B5EF4-FFF2-40B4-BE49-F238E27FC236}">
                  <a16:creationId xmlns:a16="http://schemas.microsoft.com/office/drawing/2014/main" id="{00000000-0008-0000-0000-00008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97" name="Group Box 2185" hidden="1">
              <a:extLst>
                <a:ext uri="{63B3BB69-23CF-44E3-9099-C40C66FF867C}">
                  <a14:compatExt spid="_x0000_s15497"/>
                </a:ext>
                <a:ext uri="{FF2B5EF4-FFF2-40B4-BE49-F238E27FC236}">
                  <a16:creationId xmlns:a16="http://schemas.microsoft.com/office/drawing/2014/main" id="{00000000-0008-0000-0000-00008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98" name="Group Box 2186" hidden="1">
              <a:extLst>
                <a:ext uri="{63B3BB69-23CF-44E3-9099-C40C66FF867C}">
                  <a14:compatExt spid="_x0000_s15498"/>
                </a:ext>
                <a:ext uri="{FF2B5EF4-FFF2-40B4-BE49-F238E27FC236}">
                  <a16:creationId xmlns:a16="http://schemas.microsoft.com/office/drawing/2014/main" id="{00000000-0008-0000-0000-00008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499" name="Group Box 2187" hidden="1">
              <a:extLst>
                <a:ext uri="{63B3BB69-23CF-44E3-9099-C40C66FF867C}">
                  <a14:compatExt spid="_x0000_s15499"/>
                </a:ext>
                <a:ext uri="{FF2B5EF4-FFF2-40B4-BE49-F238E27FC236}">
                  <a16:creationId xmlns:a16="http://schemas.microsoft.com/office/drawing/2014/main" id="{00000000-0008-0000-0000-00008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00" name="Group Box 2188" hidden="1">
              <a:extLst>
                <a:ext uri="{63B3BB69-23CF-44E3-9099-C40C66FF867C}">
                  <a14:compatExt spid="_x0000_s15500"/>
                </a:ext>
                <a:ext uri="{FF2B5EF4-FFF2-40B4-BE49-F238E27FC236}">
                  <a16:creationId xmlns:a16="http://schemas.microsoft.com/office/drawing/2014/main" id="{00000000-0008-0000-0000-00008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01" name="Group Box 2189" hidden="1">
              <a:extLst>
                <a:ext uri="{63B3BB69-23CF-44E3-9099-C40C66FF867C}">
                  <a14:compatExt spid="_x0000_s15501"/>
                </a:ext>
                <a:ext uri="{FF2B5EF4-FFF2-40B4-BE49-F238E27FC236}">
                  <a16:creationId xmlns:a16="http://schemas.microsoft.com/office/drawing/2014/main" id="{00000000-0008-0000-0000-00008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02" name="Group Box 2190" hidden="1">
              <a:extLst>
                <a:ext uri="{63B3BB69-23CF-44E3-9099-C40C66FF867C}">
                  <a14:compatExt spid="_x0000_s15502"/>
                </a:ext>
                <a:ext uri="{FF2B5EF4-FFF2-40B4-BE49-F238E27FC236}">
                  <a16:creationId xmlns:a16="http://schemas.microsoft.com/office/drawing/2014/main" id="{00000000-0008-0000-0000-00008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03" name="Group Box 2191" hidden="1">
              <a:extLst>
                <a:ext uri="{63B3BB69-23CF-44E3-9099-C40C66FF867C}">
                  <a14:compatExt spid="_x0000_s15503"/>
                </a:ext>
                <a:ext uri="{FF2B5EF4-FFF2-40B4-BE49-F238E27FC236}">
                  <a16:creationId xmlns:a16="http://schemas.microsoft.com/office/drawing/2014/main" id="{00000000-0008-0000-0000-00008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04" name="Group Box 2192" hidden="1">
              <a:extLst>
                <a:ext uri="{63B3BB69-23CF-44E3-9099-C40C66FF867C}">
                  <a14:compatExt spid="_x0000_s15504"/>
                </a:ext>
                <a:ext uri="{FF2B5EF4-FFF2-40B4-BE49-F238E27FC236}">
                  <a16:creationId xmlns:a16="http://schemas.microsoft.com/office/drawing/2014/main" id="{00000000-0008-0000-0000-00009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05" name="Group Box 2193" hidden="1">
              <a:extLst>
                <a:ext uri="{63B3BB69-23CF-44E3-9099-C40C66FF867C}">
                  <a14:compatExt spid="_x0000_s15505"/>
                </a:ext>
                <a:ext uri="{FF2B5EF4-FFF2-40B4-BE49-F238E27FC236}">
                  <a16:creationId xmlns:a16="http://schemas.microsoft.com/office/drawing/2014/main" id="{00000000-0008-0000-0000-00009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06" name="Group Box 2194" hidden="1">
              <a:extLst>
                <a:ext uri="{63B3BB69-23CF-44E3-9099-C40C66FF867C}">
                  <a14:compatExt spid="_x0000_s15506"/>
                </a:ext>
                <a:ext uri="{FF2B5EF4-FFF2-40B4-BE49-F238E27FC236}">
                  <a16:creationId xmlns:a16="http://schemas.microsoft.com/office/drawing/2014/main" id="{00000000-0008-0000-0000-00009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07" name="Group Box 2195" hidden="1">
              <a:extLst>
                <a:ext uri="{63B3BB69-23CF-44E3-9099-C40C66FF867C}">
                  <a14:compatExt spid="_x0000_s15507"/>
                </a:ext>
                <a:ext uri="{FF2B5EF4-FFF2-40B4-BE49-F238E27FC236}">
                  <a16:creationId xmlns:a16="http://schemas.microsoft.com/office/drawing/2014/main" id="{00000000-0008-0000-0000-00009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08" name="Group Box 2196" hidden="1">
              <a:extLst>
                <a:ext uri="{63B3BB69-23CF-44E3-9099-C40C66FF867C}">
                  <a14:compatExt spid="_x0000_s15508"/>
                </a:ext>
                <a:ext uri="{FF2B5EF4-FFF2-40B4-BE49-F238E27FC236}">
                  <a16:creationId xmlns:a16="http://schemas.microsoft.com/office/drawing/2014/main" id="{00000000-0008-0000-0000-00009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09" name="Group Box 2197" hidden="1">
              <a:extLst>
                <a:ext uri="{63B3BB69-23CF-44E3-9099-C40C66FF867C}">
                  <a14:compatExt spid="_x0000_s15509"/>
                </a:ext>
                <a:ext uri="{FF2B5EF4-FFF2-40B4-BE49-F238E27FC236}">
                  <a16:creationId xmlns:a16="http://schemas.microsoft.com/office/drawing/2014/main" id="{00000000-0008-0000-0000-00009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10" name="Group Box 2198" hidden="1">
              <a:extLst>
                <a:ext uri="{63B3BB69-23CF-44E3-9099-C40C66FF867C}">
                  <a14:compatExt spid="_x0000_s15510"/>
                </a:ext>
                <a:ext uri="{FF2B5EF4-FFF2-40B4-BE49-F238E27FC236}">
                  <a16:creationId xmlns:a16="http://schemas.microsoft.com/office/drawing/2014/main" id="{00000000-0008-0000-0000-00009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11" name="Group Box 2199" hidden="1">
              <a:extLst>
                <a:ext uri="{63B3BB69-23CF-44E3-9099-C40C66FF867C}">
                  <a14:compatExt spid="_x0000_s15511"/>
                </a:ext>
                <a:ext uri="{FF2B5EF4-FFF2-40B4-BE49-F238E27FC236}">
                  <a16:creationId xmlns:a16="http://schemas.microsoft.com/office/drawing/2014/main" id="{00000000-0008-0000-0000-00009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12" name="Group Box 2200" hidden="1">
              <a:extLst>
                <a:ext uri="{63B3BB69-23CF-44E3-9099-C40C66FF867C}">
                  <a14:compatExt spid="_x0000_s15512"/>
                </a:ext>
                <a:ext uri="{FF2B5EF4-FFF2-40B4-BE49-F238E27FC236}">
                  <a16:creationId xmlns:a16="http://schemas.microsoft.com/office/drawing/2014/main" id="{00000000-0008-0000-0000-00009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13" name="Group Box 2201" hidden="1">
              <a:extLst>
                <a:ext uri="{63B3BB69-23CF-44E3-9099-C40C66FF867C}">
                  <a14:compatExt spid="_x0000_s15513"/>
                </a:ext>
                <a:ext uri="{FF2B5EF4-FFF2-40B4-BE49-F238E27FC236}">
                  <a16:creationId xmlns:a16="http://schemas.microsoft.com/office/drawing/2014/main" id="{00000000-0008-0000-0000-00009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14" name="Group Box 2202" hidden="1">
              <a:extLst>
                <a:ext uri="{63B3BB69-23CF-44E3-9099-C40C66FF867C}">
                  <a14:compatExt spid="_x0000_s15514"/>
                </a:ext>
                <a:ext uri="{FF2B5EF4-FFF2-40B4-BE49-F238E27FC236}">
                  <a16:creationId xmlns:a16="http://schemas.microsoft.com/office/drawing/2014/main" id="{00000000-0008-0000-0000-00009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15" name="Group Box 2203" hidden="1">
              <a:extLst>
                <a:ext uri="{63B3BB69-23CF-44E3-9099-C40C66FF867C}">
                  <a14:compatExt spid="_x0000_s15515"/>
                </a:ext>
                <a:ext uri="{FF2B5EF4-FFF2-40B4-BE49-F238E27FC236}">
                  <a16:creationId xmlns:a16="http://schemas.microsoft.com/office/drawing/2014/main" id="{00000000-0008-0000-0000-00009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16" name="Group Box 2204" hidden="1">
              <a:extLst>
                <a:ext uri="{63B3BB69-23CF-44E3-9099-C40C66FF867C}">
                  <a14:compatExt spid="_x0000_s15516"/>
                </a:ext>
                <a:ext uri="{FF2B5EF4-FFF2-40B4-BE49-F238E27FC236}">
                  <a16:creationId xmlns:a16="http://schemas.microsoft.com/office/drawing/2014/main" id="{00000000-0008-0000-0000-00009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142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17" name="Group Box 2205" hidden="1">
              <a:extLst>
                <a:ext uri="{63B3BB69-23CF-44E3-9099-C40C66FF867C}">
                  <a14:compatExt spid="_x0000_s15517"/>
                </a:ext>
                <a:ext uri="{FF2B5EF4-FFF2-40B4-BE49-F238E27FC236}">
                  <a16:creationId xmlns:a16="http://schemas.microsoft.com/office/drawing/2014/main" id="{00000000-0008-0000-0000-00009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18" name="Group Box 2206" hidden="1">
              <a:extLst>
                <a:ext uri="{63B3BB69-23CF-44E3-9099-C40C66FF867C}">
                  <a14:compatExt spid="_x0000_s15518"/>
                </a:ext>
                <a:ext uri="{FF2B5EF4-FFF2-40B4-BE49-F238E27FC236}">
                  <a16:creationId xmlns:a16="http://schemas.microsoft.com/office/drawing/2014/main" id="{00000000-0008-0000-0000-00009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19" name="Group Box 2207" hidden="1">
              <a:extLst>
                <a:ext uri="{63B3BB69-23CF-44E3-9099-C40C66FF867C}">
                  <a14:compatExt spid="_x0000_s15519"/>
                </a:ext>
                <a:ext uri="{FF2B5EF4-FFF2-40B4-BE49-F238E27FC236}">
                  <a16:creationId xmlns:a16="http://schemas.microsoft.com/office/drawing/2014/main" id="{00000000-0008-0000-0000-00009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20" name="Group Box 2208" hidden="1">
              <a:extLst>
                <a:ext uri="{63B3BB69-23CF-44E3-9099-C40C66FF867C}">
                  <a14:compatExt spid="_x0000_s15520"/>
                </a:ext>
                <a:ext uri="{FF2B5EF4-FFF2-40B4-BE49-F238E27FC236}">
                  <a16:creationId xmlns:a16="http://schemas.microsoft.com/office/drawing/2014/main" id="{00000000-0008-0000-0000-0000A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21" name="Group Box 2209" hidden="1">
              <a:extLst>
                <a:ext uri="{63B3BB69-23CF-44E3-9099-C40C66FF867C}">
                  <a14:compatExt spid="_x0000_s15521"/>
                </a:ext>
                <a:ext uri="{FF2B5EF4-FFF2-40B4-BE49-F238E27FC236}">
                  <a16:creationId xmlns:a16="http://schemas.microsoft.com/office/drawing/2014/main" id="{00000000-0008-0000-0000-0000A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22" name="Group Box 2210" hidden="1">
              <a:extLst>
                <a:ext uri="{63B3BB69-23CF-44E3-9099-C40C66FF867C}">
                  <a14:compatExt spid="_x0000_s15522"/>
                </a:ext>
                <a:ext uri="{FF2B5EF4-FFF2-40B4-BE49-F238E27FC236}">
                  <a16:creationId xmlns:a16="http://schemas.microsoft.com/office/drawing/2014/main" id="{00000000-0008-0000-0000-0000A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23" name="Group Box 2211" hidden="1">
              <a:extLst>
                <a:ext uri="{63B3BB69-23CF-44E3-9099-C40C66FF867C}">
                  <a14:compatExt spid="_x0000_s15523"/>
                </a:ext>
                <a:ext uri="{FF2B5EF4-FFF2-40B4-BE49-F238E27FC236}">
                  <a16:creationId xmlns:a16="http://schemas.microsoft.com/office/drawing/2014/main" id="{00000000-0008-0000-0000-0000A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24" name="Group Box 2212" hidden="1">
              <a:extLst>
                <a:ext uri="{63B3BB69-23CF-44E3-9099-C40C66FF867C}">
                  <a14:compatExt spid="_x0000_s15524"/>
                </a:ext>
                <a:ext uri="{FF2B5EF4-FFF2-40B4-BE49-F238E27FC236}">
                  <a16:creationId xmlns:a16="http://schemas.microsoft.com/office/drawing/2014/main" id="{00000000-0008-0000-0000-0000A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25" name="Group Box 2213" hidden="1">
              <a:extLst>
                <a:ext uri="{63B3BB69-23CF-44E3-9099-C40C66FF867C}">
                  <a14:compatExt spid="_x0000_s15525"/>
                </a:ext>
                <a:ext uri="{FF2B5EF4-FFF2-40B4-BE49-F238E27FC236}">
                  <a16:creationId xmlns:a16="http://schemas.microsoft.com/office/drawing/2014/main" id="{00000000-0008-0000-0000-0000A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26" name="Group Box 2214" hidden="1">
              <a:extLst>
                <a:ext uri="{63B3BB69-23CF-44E3-9099-C40C66FF867C}">
                  <a14:compatExt spid="_x0000_s15526"/>
                </a:ext>
                <a:ext uri="{FF2B5EF4-FFF2-40B4-BE49-F238E27FC236}">
                  <a16:creationId xmlns:a16="http://schemas.microsoft.com/office/drawing/2014/main" id="{00000000-0008-0000-0000-0000A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27" name="Group Box 2215" hidden="1">
              <a:extLst>
                <a:ext uri="{63B3BB69-23CF-44E3-9099-C40C66FF867C}">
                  <a14:compatExt spid="_x0000_s15527"/>
                </a:ext>
                <a:ext uri="{FF2B5EF4-FFF2-40B4-BE49-F238E27FC236}">
                  <a16:creationId xmlns:a16="http://schemas.microsoft.com/office/drawing/2014/main" id="{00000000-0008-0000-0000-0000A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28" name="Group Box 2216" hidden="1">
              <a:extLst>
                <a:ext uri="{63B3BB69-23CF-44E3-9099-C40C66FF867C}">
                  <a14:compatExt spid="_x0000_s15528"/>
                </a:ext>
                <a:ext uri="{FF2B5EF4-FFF2-40B4-BE49-F238E27FC236}">
                  <a16:creationId xmlns:a16="http://schemas.microsoft.com/office/drawing/2014/main" id="{00000000-0008-0000-0000-0000A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29" name="Group Box 2217" hidden="1">
              <a:extLst>
                <a:ext uri="{63B3BB69-23CF-44E3-9099-C40C66FF867C}">
                  <a14:compatExt spid="_x0000_s15529"/>
                </a:ext>
                <a:ext uri="{FF2B5EF4-FFF2-40B4-BE49-F238E27FC236}">
                  <a16:creationId xmlns:a16="http://schemas.microsoft.com/office/drawing/2014/main" id="{00000000-0008-0000-0000-0000A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30" name="Group Box 2218" hidden="1">
              <a:extLst>
                <a:ext uri="{63B3BB69-23CF-44E3-9099-C40C66FF867C}">
                  <a14:compatExt spid="_x0000_s15530"/>
                </a:ext>
                <a:ext uri="{FF2B5EF4-FFF2-40B4-BE49-F238E27FC236}">
                  <a16:creationId xmlns:a16="http://schemas.microsoft.com/office/drawing/2014/main" id="{00000000-0008-0000-0000-0000A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31" name="Group Box 2219" hidden="1">
              <a:extLst>
                <a:ext uri="{63B3BB69-23CF-44E3-9099-C40C66FF867C}">
                  <a14:compatExt spid="_x0000_s15531"/>
                </a:ext>
                <a:ext uri="{FF2B5EF4-FFF2-40B4-BE49-F238E27FC236}">
                  <a16:creationId xmlns:a16="http://schemas.microsoft.com/office/drawing/2014/main" id="{00000000-0008-0000-0000-0000A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32" name="Group Box 2220" hidden="1">
              <a:extLst>
                <a:ext uri="{63B3BB69-23CF-44E3-9099-C40C66FF867C}">
                  <a14:compatExt spid="_x0000_s15532"/>
                </a:ext>
                <a:ext uri="{FF2B5EF4-FFF2-40B4-BE49-F238E27FC236}">
                  <a16:creationId xmlns:a16="http://schemas.microsoft.com/office/drawing/2014/main" id="{00000000-0008-0000-0000-0000A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33" name="Group Box 2221" hidden="1">
              <a:extLst>
                <a:ext uri="{63B3BB69-23CF-44E3-9099-C40C66FF867C}">
                  <a14:compatExt spid="_x0000_s15533"/>
                </a:ext>
                <a:ext uri="{FF2B5EF4-FFF2-40B4-BE49-F238E27FC236}">
                  <a16:creationId xmlns:a16="http://schemas.microsoft.com/office/drawing/2014/main" id="{00000000-0008-0000-0000-0000A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34" name="Group Box 2222" hidden="1">
              <a:extLst>
                <a:ext uri="{63B3BB69-23CF-44E3-9099-C40C66FF867C}">
                  <a14:compatExt spid="_x0000_s15534"/>
                </a:ext>
                <a:ext uri="{FF2B5EF4-FFF2-40B4-BE49-F238E27FC236}">
                  <a16:creationId xmlns:a16="http://schemas.microsoft.com/office/drawing/2014/main" id="{00000000-0008-0000-0000-0000A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35" name="Group Box 2223" hidden="1">
              <a:extLst>
                <a:ext uri="{63B3BB69-23CF-44E3-9099-C40C66FF867C}">
                  <a14:compatExt spid="_x0000_s15535"/>
                </a:ext>
                <a:ext uri="{FF2B5EF4-FFF2-40B4-BE49-F238E27FC236}">
                  <a16:creationId xmlns:a16="http://schemas.microsoft.com/office/drawing/2014/main" id="{00000000-0008-0000-0000-0000A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36" name="Group Box 2224" hidden="1">
              <a:extLst>
                <a:ext uri="{63B3BB69-23CF-44E3-9099-C40C66FF867C}">
                  <a14:compatExt spid="_x0000_s15536"/>
                </a:ext>
                <a:ext uri="{FF2B5EF4-FFF2-40B4-BE49-F238E27FC236}">
                  <a16:creationId xmlns:a16="http://schemas.microsoft.com/office/drawing/2014/main" id="{00000000-0008-0000-0000-0000B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37" name="Group Box 2225" hidden="1">
              <a:extLst>
                <a:ext uri="{63B3BB69-23CF-44E3-9099-C40C66FF867C}">
                  <a14:compatExt spid="_x0000_s15537"/>
                </a:ext>
                <a:ext uri="{FF2B5EF4-FFF2-40B4-BE49-F238E27FC236}">
                  <a16:creationId xmlns:a16="http://schemas.microsoft.com/office/drawing/2014/main" id="{00000000-0008-0000-0000-0000B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38" name="Group Box 2226" hidden="1">
              <a:extLst>
                <a:ext uri="{63B3BB69-23CF-44E3-9099-C40C66FF867C}">
                  <a14:compatExt spid="_x0000_s15538"/>
                </a:ext>
                <a:ext uri="{FF2B5EF4-FFF2-40B4-BE49-F238E27FC236}">
                  <a16:creationId xmlns:a16="http://schemas.microsoft.com/office/drawing/2014/main" id="{00000000-0008-0000-0000-0000B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39" name="Group Box 2227" hidden="1">
              <a:extLst>
                <a:ext uri="{63B3BB69-23CF-44E3-9099-C40C66FF867C}">
                  <a14:compatExt spid="_x0000_s15539"/>
                </a:ext>
                <a:ext uri="{FF2B5EF4-FFF2-40B4-BE49-F238E27FC236}">
                  <a16:creationId xmlns:a16="http://schemas.microsoft.com/office/drawing/2014/main" id="{00000000-0008-0000-0000-0000B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40" name="Group Box 2228" hidden="1">
              <a:extLst>
                <a:ext uri="{63B3BB69-23CF-44E3-9099-C40C66FF867C}">
                  <a14:compatExt spid="_x0000_s15540"/>
                </a:ext>
                <a:ext uri="{FF2B5EF4-FFF2-40B4-BE49-F238E27FC236}">
                  <a16:creationId xmlns:a16="http://schemas.microsoft.com/office/drawing/2014/main" id="{00000000-0008-0000-0000-0000B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41" name="Group Box 2229" hidden="1">
              <a:extLst>
                <a:ext uri="{63B3BB69-23CF-44E3-9099-C40C66FF867C}">
                  <a14:compatExt spid="_x0000_s15541"/>
                </a:ext>
                <a:ext uri="{FF2B5EF4-FFF2-40B4-BE49-F238E27FC236}">
                  <a16:creationId xmlns:a16="http://schemas.microsoft.com/office/drawing/2014/main" id="{00000000-0008-0000-0000-0000B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42" name="Group Box 2230" hidden="1">
              <a:extLst>
                <a:ext uri="{63B3BB69-23CF-44E3-9099-C40C66FF867C}">
                  <a14:compatExt spid="_x0000_s15542"/>
                </a:ext>
                <a:ext uri="{FF2B5EF4-FFF2-40B4-BE49-F238E27FC236}">
                  <a16:creationId xmlns:a16="http://schemas.microsoft.com/office/drawing/2014/main" id="{00000000-0008-0000-0000-0000B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43" name="Group Box 2231" hidden="1">
              <a:extLst>
                <a:ext uri="{63B3BB69-23CF-44E3-9099-C40C66FF867C}">
                  <a14:compatExt spid="_x0000_s15543"/>
                </a:ext>
                <a:ext uri="{FF2B5EF4-FFF2-40B4-BE49-F238E27FC236}">
                  <a16:creationId xmlns:a16="http://schemas.microsoft.com/office/drawing/2014/main" id="{00000000-0008-0000-0000-0000B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44" name="Group Box 2232" hidden="1">
              <a:extLst>
                <a:ext uri="{63B3BB69-23CF-44E3-9099-C40C66FF867C}">
                  <a14:compatExt spid="_x0000_s15544"/>
                </a:ext>
                <a:ext uri="{FF2B5EF4-FFF2-40B4-BE49-F238E27FC236}">
                  <a16:creationId xmlns:a16="http://schemas.microsoft.com/office/drawing/2014/main" id="{00000000-0008-0000-0000-0000B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45" name="Group Box 2233" hidden="1">
              <a:extLst>
                <a:ext uri="{63B3BB69-23CF-44E3-9099-C40C66FF867C}">
                  <a14:compatExt spid="_x0000_s15545"/>
                </a:ext>
                <a:ext uri="{FF2B5EF4-FFF2-40B4-BE49-F238E27FC236}">
                  <a16:creationId xmlns:a16="http://schemas.microsoft.com/office/drawing/2014/main" id="{00000000-0008-0000-0000-0000B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5546" name="Group Box 2234" hidden="1">
              <a:extLst>
                <a:ext uri="{63B3BB69-23CF-44E3-9099-C40C66FF867C}">
                  <a14:compatExt spid="_x0000_s15546"/>
                </a:ext>
                <a:ext uri="{FF2B5EF4-FFF2-40B4-BE49-F238E27FC236}">
                  <a16:creationId xmlns:a16="http://schemas.microsoft.com/office/drawing/2014/main" id="{00000000-0008-0000-0000-0000B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0</xdr:rowOff>
        </xdr:from>
        <xdr:to>
          <xdr:col>2</xdr:col>
          <xdr:colOff>0</xdr:colOff>
          <xdr:row>58</xdr:row>
          <xdr:rowOff>0</xdr:rowOff>
        </xdr:to>
        <xdr:sp macro="" textlink="">
          <xdr:nvSpPr>
            <xdr:cNvPr id="15551" name="Group Box 2239" hidden="1">
              <a:extLst>
                <a:ext uri="{63B3BB69-23CF-44E3-9099-C40C66FF867C}">
                  <a14:compatExt spid="_x0000_s15551"/>
                </a:ext>
                <a:ext uri="{FF2B5EF4-FFF2-40B4-BE49-F238E27FC236}">
                  <a16:creationId xmlns:a16="http://schemas.microsoft.com/office/drawing/2014/main" id="{00000000-0008-0000-0000-0000B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54</xdr:row>
          <xdr:rowOff>0</xdr:rowOff>
        </xdr:from>
        <xdr:to>
          <xdr:col>2</xdr:col>
          <xdr:colOff>0</xdr:colOff>
          <xdr:row>56</xdr:row>
          <xdr:rowOff>0</xdr:rowOff>
        </xdr:to>
        <xdr:sp macro="" textlink="">
          <xdr:nvSpPr>
            <xdr:cNvPr id="15552" name="Group Box 2240" hidden="1">
              <a:extLst>
                <a:ext uri="{63B3BB69-23CF-44E3-9099-C40C66FF867C}">
                  <a14:compatExt spid="_x0000_s15552"/>
                </a:ext>
                <a:ext uri="{FF2B5EF4-FFF2-40B4-BE49-F238E27FC236}">
                  <a16:creationId xmlns:a16="http://schemas.microsoft.com/office/drawing/2014/main" id="{00000000-0008-0000-0000-0000C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54</xdr:row>
          <xdr:rowOff>0</xdr:rowOff>
        </xdr:from>
        <xdr:to>
          <xdr:col>2</xdr:col>
          <xdr:colOff>0</xdr:colOff>
          <xdr:row>56</xdr:row>
          <xdr:rowOff>0</xdr:rowOff>
        </xdr:to>
        <xdr:sp macro="" textlink="">
          <xdr:nvSpPr>
            <xdr:cNvPr id="15553" name="Group Box 2241" hidden="1">
              <a:extLst>
                <a:ext uri="{63B3BB69-23CF-44E3-9099-C40C66FF867C}">
                  <a14:compatExt spid="_x0000_s15553"/>
                </a:ext>
                <a:ext uri="{FF2B5EF4-FFF2-40B4-BE49-F238E27FC236}">
                  <a16:creationId xmlns:a16="http://schemas.microsoft.com/office/drawing/2014/main" id="{00000000-0008-0000-0000-0000C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5556" name="Group Box 2244" hidden="1">
              <a:extLst>
                <a:ext uri="{63B3BB69-23CF-44E3-9099-C40C66FF867C}">
                  <a14:compatExt spid="_x0000_s15556"/>
                </a:ext>
                <a:ext uri="{FF2B5EF4-FFF2-40B4-BE49-F238E27FC236}">
                  <a16:creationId xmlns:a16="http://schemas.microsoft.com/office/drawing/2014/main" id="{00000000-0008-0000-0000-0000C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5557" name="Group Box 2245" hidden="1">
              <a:extLst>
                <a:ext uri="{63B3BB69-23CF-44E3-9099-C40C66FF867C}">
                  <a14:compatExt spid="_x0000_s15557"/>
                </a:ext>
                <a:ext uri="{FF2B5EF4-FFF2-40B4-BE49-F238E27FC236}">
                  <a16:creationId xmlns:a16="http://schemas.microsoft.com/office/drawing/2014/main" id="{00000000-0008-0000-0000-0000C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5558" name="Group Box 2246" hidden="1">
              <a:extLst>
                <a:ext uri="{63B3BB69-23CF-44E3-9099-C40C66FF867C}">
                  <a14:compatExt spid="_x0000_s15558"/>
                </a:ext>
                <a:ext uri="{FF2B5EF4-FFF2-40B4-BE49-F238E27FC236}">
                  <a16:creationId xmlns:a16="http://schemas.microsoft.com/office/drawing/2014/main" id="{00000000-0008-0000-0000-0000C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131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5559" name="Group Box 2247" hidden="1">
              <a:extLst>
                <a:ext uri="{63B3BB69-23CF-44E3-9099-C40C66FF867C}">
                  <a14:compatExt spid="_x0000_s15559"/>
                </a:ext>
                <a:ext uri="{FF2B5EF4-FFF2-40B4-BE49-F238E27FC236}">
                  <a16:creationId xmlns:a16="http://schemas.microsoft.com/office/drawing/2014/main" id="{00000000-0008-0000-0000-0000C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133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5561" name="Group Box 2249" hidden="1">
              <a:extLst>
                <a:ext uri="{63B3BB69-23CF-44E3-9099-C40C66FF867C}">
                  <a14:compatExt spid="_x0000_s15561"/>
                </a:ext>
                <a:ext uri="{FF2B5EF4-FFF2-40B4-BE49-F238E27FC236}">
                  <a16:creationId xmlns:a16="http://schemas.microsoft.com/office/drawing/2014/main" id="{00000000-0008-0000-0000-0000C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133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5562" name="Group Box 2250" hidden="1">
              <a:extLst>
                <a:ext uri="{63B3BB69-23CF-44E3-9099-C40C66FF867C}">
                  <a14:compatExt spid="_x0000_s15562"/>
                </a:ext>
                <a:ext uri="{FF2B5EF4-FFF2-40B4-BE49-F238E27FC236}">
                  <a16:creationId xmlns:a16="http://schemas.microsoft.com/office/drawing/2014/main" id="{00000000-0008-0000-0000-0000C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133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5563" name="Group Box 2251" hidden="1">
              <a:extLst>
                <a:ext uri="{63B3BB69-23CF-44E3-9099-C40C66FF867C}">
                  <a14:compatExt spid="_x0000_s15563"/>
                </a:ext>
                <a:ext uri="{FF2B5EF4-FFF2-40B4-BE49-F238E27FC236}">
                  <a16:creationId xmlns:a16="http://schemas.microsoft.com/office/drawing/2014/main" id="{00000000-0008-0000-0000-0000C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115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5565" name="Group Box 2253" hidden="1">
              <a:extLst>
                <a:ext uri="{63B3BB69-23CF-44E3-9099-C40C66FF867C}">
                  <a14:compatExt spid="_x0000_s15565"/>
                </a:ext>
                <a:ext uri="{FF2B5EF4-FFF2-40B4-BE49-F238E27FC236}">
                  <a16:creationId xmlns:a16="http://schemas.microsoft.com/office/drawing/2014/main" id="{00000000-0008-0000-0000-0000C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457200</xdr:colOff>
      <xdr:row>158</xdr:row>
      <xdr:rowOff>1935829</xdr:rowOff>
    </xdr:from>
    <xdr:to>
      <xdr:col>10</xdr:col>
      <xdr:colOff>787681</xdr:colOff>
      <xdr:row>159</xdr:row>
      <xdr:rowOff>34993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44836429"/>
          <a:ext cx="4912006" cy="1185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2181226</xdr:rowOff>
    </xdr:from>
    <xdr:to>
      <xdr:col>5</xdr:col>
      <xdr:colOff>324747</xdr:colOff>
      <xdr:row>158</xdr:row>
      <xdr:rowOff>3070230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81826"/>
          <a:ext cx="5172972" cy="889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0</xdr:row>
      <xdr:rowOff>28575</xdr:rowOff>
    </xdr:from>
    <xdr:to>
      <xdr:col>15</xdr:col>
      <xdr:colOff>333376</xdr:colOff>
      <xdr:row>11</xdr:row>
      <xdr:rowOff>228599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28575"/>
          <a:ext cx="5334001" cy="46672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628650</xdr:colOff>
          <xdr:row>0</xdr:row>
          <xdr:rowOff>57150</xdr:rowOff>
        </xdr:from>
        <xdr:to>
          <xdr:col>3</xdr:col>
          <xdr:colOff>533400</xdr:colOff>
          <xdr:row>4</xdr:row>
          <xdr:rowOff>142875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8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42181</xdr:colOff>
      <xdr:row>21</xdr:row>
      <xdr:rowOff>16188</xdr:rowOff>
    </xdr:from>
    <xdr:to>
      <xdr:col>5</xdr:col>
      <xdr:colOff>337456</xdr:colOff>
      <xdr:row>32</xdr:row>
      <xdr:rowOff>153761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81" y="3719508"/>
          <a:ext cx="4714875" cy="2065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43</xdr:row>
      <xdr:rowOff>8166</xdr:rowOff>
    </xdr:from>
    <xdr:to>
      <xdr:col>6</xdr:col>
      <xdr:colOff>828546</xdr:colOff>
      <xdr:row>51</xdr:row>
      <xdr:rowOff>68580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567206"/>
          <a:ext cx="6093966" cy="1462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0</xdr:row>
          <xdr:rowOff>57150</xdr:rowOff>
        </xdr:from>
        <xdr:to>
          <xdr:col>10</xdr:col>
          <xdr:colOff>781050</xdr:colOff>
          <xdr:row>4</xdr:row>
          <xdr:rowOff>142875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8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447675</xdr:colOff>
          <xdr:row>0</xdr:row>
          <xdr:rowOff>28575</xdr:rowOff>
        </xdr:from>
        <xdr:to>
          <xdr:col>17</xdr:col>
          <xdr:colOff>476250</xdr:colOff>
          <xdr:row>4</xdr:row>
          <xdr:rowOff>133350</xdr:rowOff>
        </xdr:to>
        <xdr:sp macro="" textlink="">
          <xdr:nvSpPr>
            <xdr:cNvPr id="22531" name="Object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8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762000</xdr:colOff>
          <xdr:row>0</xdr:row>
          <xdr:rowOff>57150</xdr:rowOff>
        </xdr:from>
        <xdr:to>
          <xdr:col>24</xdr:col>
          <xdr:colOff>676275</xdr:colOff>
          <xdr:row>4</xdr:row>
          <xdr:rowOff>152400</xdr:rowOff>
        </xdr:to>
        <xdr:sp macro="" textlink="">
          <xdr:nvSpPr>
            <xdr:cNvPr id="22532" name="Object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8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emensenergyag-my.sharepoint.com/personal/andreas_karl_trenchgroup_com/Documents/Desktop/DB_GIF_2022_220100034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0%20Auftragsmanagement/Datenblatt%20%20Vorlagen/DB_GIF_2022_A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0%20Auftragsmanagement/Auftr&#228;ge/Kundenauftr&#228;ge/2301000007/2301000007_10/2301000007_10%20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emensenergyag-my.sharepoint.com/personal/frank_neder_trenchgroup_com/Documents/Tools/Datenblatt/Draft_Order%20data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 GIF"/>
      <sheetName val="Tabelle2"/>
      <sheetName val="Tabelle1"/>
      <sheetName val="Auswahlfelder"/>
      <sheetName val="Modellliste"/>
      <sheetName val="Isolatoren"/>
      <sheetName val="bedingte Auswahlfelder"/>
      <sheetName val="Angebotsdatenblatt"/>
      <sheetName val="Translation"/>
    </sheetNames>
    <sheetDataSet>
      <sheetData sheetId="0"/>
      <sheetData sheetId="1"/>
      <sheetData sheetId="2"/>
      <sheetData sheetId="3">
        <row r="38">
          <cell r="N38" t="str">
            <v>?</v>
          </cell>
        </row>
        <row r="39">
          <cell r="N39" t="str">
            <v>Interne Abstimmung in Form eines dokumentierten Teammeetings</v>
          </cell>
        </row>
        <row r="40">
          <cell r="N40" t="str">
            <v>Erweitertung / Ergänzug FMEA</v>
          </cell>
        </row>
        <row r="41">
          <cell r="N41" t="str">
            <v>Abwägung Risikoanalyse &gt; Keine Risikobetrachtung erforderlich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 GIF"/>
      <sheetName val="Tabelle2"/>
      <sheetName val="Tabelle1"/>
      <sheetName val="Auswahlfelder"/>
      <sheetName val="Modellliste"/>
      <sheetName val="Isolatoren"/>
      <sheetName val="bedingte Auswahlfelder"/>
      <sheetName val="Angebotsdatenblatt"/>
      <sheetName val="Translation"/>
    </sheetNames>
    <sheetDataSet>
      <sheetData sheetId="0"/>
      <sheetData sheetId="1"/>
      <sheetData sheetId="2"/>
      <sheetData sheetId="3">
        <row r="2">
          <cell r="C2" t="e">
            <v>#N/A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 GIF"/>
      <sheetName val="DB-Versionen"/>
      <sheetName val="Tabelle1"/>
      <sheetName val="Auswahlfelder"/>
      <sheetName val="Modellliste"/>
      <sheetName val="Isolatoren"/>
      <sheetName val="bedingte Auswahlfelder"/>
      <sheetName val="Angebotsdatenblatt"/>
      <sheetName val="Translation"/>
      <sheetName val="2301000007_10 D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 GIF"/>
      <sheetName val="Offer datasheet"/>
      <sheetName val="Tabelle2"/>
      <sheetName val="Tabelle1"/>
      <sheetName val="Auswahlfelder"/>
      <sheetName val="Modellliste"/>
      <sheetName val="Isolatoren"/>
      <sheetName val="bedingte Auswahlfelder"/>
    </sheetNames>
    <sheetDataSet>
      <sheetData sheetId="0">
        <row r="22">
          <cell r="G22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deltabelle" displayName="Modeltabelle" ref="A1:K311" totalsRowShown="0" headerRowDxfId="273" dataDxfId="272" headerRowCellStyle="Standard 2">
  <autoFilter ref="A1:K311" xr:uid="{00000000-0009-0000-0100-000001000000}"/>
  <sortState xmlns:xlrd2="http://schemas.microsoft.com/office/spreadsheetml/2017/richdata2" ref="A2:K306">
    <sortCondition ref="A1:A306"/>
  </sortState>
  <tableColumns count="11">
    <tableColumn id="1" xr3:uid="{00000000-0010-0000-0000-000001000000}" name="SAP Teile-bezeichnung" dataDxfId="271"/>
    <tableColumn id="2" xr3:uid="{00000000-0010-0000-0000-000002000000}" name="Wandlertyp" dataDxfId="270"/>
    <tableColumn id="10" xr3:uid="{00000000-0010-0000-0000-00000A000000}" name="Bezeichnung Typenschild" dataDxfId="269"/>
    <tableColumn id="3" xr3:uid="{00000000-0010-0000-0000-000003000000}" name="Gruppe" dataDxfId="268"/>
    <tableColumn id="4" xr3:uid="{00000000-0010-0000-0000-000004000000}" name="kV_x000a_Ebene" dataDxfId="267"/>
    <tableColumn id="5" xr3:uid="{00000000-0010-0000-0000-000005000000}" name="Schlagweite" dataDxfId="266"/>
    <tableColumn id="6" xr3:uid="{00000000-0010-0000-0000-000006000000}" name="BIL" dataDxfId="265"/>
    <tableColumn id="7" xr3:uid="{00000000-0010-0000-0000-000007000000}" name="Stehwechsel" dataDxfId="264"/>
    <tableColumn id="8" xr3:uid="{00000000-0010-0000-0000-000008000000}" name="Schaltstoß-spannung" dataDxfId="263"/>
    <tableColumn id="9" xr3:uid="{00000000-0010-0000-0000-000009000000}" name="chopped" dataDxfId="262">
      <calculatedColumnFormula>G2*1.15</calculatedColumnFormula>
    </tableColumn>
    <tableColumn id="11" xr3:uid="{1190B049-0BAC-450C-BC3A-15F7747A535C}" name="SAP Bez." dataDxfId="26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omments" Target="../comments1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4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Q163"/>
  <sheetViews>
    <sheetView tabSelected="1" view="pageBreakPreview" zoomScaleNormal="100" zoomScaleSheetLayoutView="100" workbookViewId="0">
      <selection activeCell="C148" sqref="C148:F148"/>
    </sheetView>
  </sheetViews>
  <sheetFormatPr baseColWidth="10" defaultColWidth="11" defaultRowHeight="14.25"/>
  <cols>
    <col min="1" max="1" width="3.75" style="6" customWidth="1"/>
    <col min="2" max="2" width="17.25" style="6" customWidth="1"/>
    <col min="3" max="3" width="17.125" style="6" customWidth="1"/>
    <col min="4" max="4" width="14.25" style="7" customWidth="1"/>
    <col min="5" max="5" width="11.25" style="6" customWidth="1"/>
    <col min="6" max="6" width="10.25" style="6" customWidth="1"/>
    <col min="7" max="7" width="11.125" style="6" customWidth="1"/>
    <col min="8" max="8" width="12.25" style="6" customWidth="1"/>
    <col min="9" max="9" width="16.25" style="6" customWidth="1"/>
    <col min="10" max="10" width="10.25" style="6" customWidth="1"/>
    <col min="11" max="11" width="10.75" style="6" customWidth="1"/>
    <col min="12" max="12" width="86.75" style="2" customWidth="1"/>
    <col min="13" max="13" width="16.25" style="2" customWidth="1"/>
    <col min="14" max="14" width="11.625" style="2" customWidth="1"/>
    <col min="15" max="16384" width="11" style="2"/>
  </cols>
  <sheetData>
    <row r="1" spans="1:13" ht="12" customHeight="1" thickBot="1">
      <c r="A1" s="746"/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280"/>
    </row>
    <row r="2" spans="1:13" s="5" customFormat="1" ht="30" customHeight="1" thickBot="1">
      <c r="A2" s="459" t="s">
        <v>756</v>
      </c>
      <c r="B2" s="460"/>
      <c r="C2" s="791" t="s">
        <v>1675</v>
      </c>
      <c r="D2" s="792"/>
      <c r="E2" s="797" t="s">
        <v>757</v>
      </c>
      <c r="F2" s="798"/>
      <c r="G2" s="791" t="s">
        <v>1676</v>
      </c>
      <c r="H2" s="792"/>
      <c r="I2" s="268" t="s">
        <v>758</v>
      </c>
      <c r="J2" s="500" t="s">
        <v>1677</v>
      </c>
      <c r="K2" s="510"/>
      <c r="L2" s="280" t="s">
        <v>1670</v>
      </c>
    </row>
    <row r="3" spans="1:13" s="5" customFormat="1" ht="30" customHeight="1" thickBot="1">
      <c r="A3" s="459" t="s">
        <v>761</v>
      </c>
      <c r="B3" s="460"/>
      <c r="C3" s="791">
        <v>2309000007</v>
      </c>
      <c r="D3" s="792"/>
      <c r="E3" s="761" t="str">
        <f>IF(E7="SVTI","Auftragsnummer muss mit 2209xxxx beginnen",IF(E7="INAIL","Auftragsnummer muss mit 2209xxxx beginnen",""))</f>
        <v>Auftragsnummer muss mit 2209xxxx beginnen</v>
      </c>
      <c r="F3" s="762"/>
      <c r="G3" s="762"/>
      <c r="H3" s="763"/>
      <c r="I3" s="247" t="s">
        <v>763</v>
      </c>
      <c r="J3" s="764" t="s">
        <v>31</v>
      </c>
      <c r="K3" s="765"/>
      <c r="L3" s="430" t="s">
        <v>1552</v>
      </c>
    </row>
    <row r="4" spans="1:13" s="5" customFormat="1" ht="30" customHeight="1" thickBot="1">
      <c r="A4" s="459" t="s">
        <v>762</v>
      </c>
      <c r="B4" s="460"/>
      <c r="C4" s="768">
        <v>30</v>
      </c>
      <c r="D4" s="769"/>
      <c r="E4" s="700" t="s">
        <v>760</v>
      </c>
      <c r="F4" s="701"/>
      <c r="G4" s="770">
        <v>6</v>
      </c>
      <c r="H4" s="771"/>
      <c r="I4" s="249" t="s">
        <v>766</v>
      </c>
      <c r="J4" s="500" t="s">
        <v>1678</v>
      </c>
      <c r="K4" s="501"/>
      <c r="L4" s="431" t="str">
        <f>IF(J3="E = Standard","Projektkategorie E=Keine oder nur maginale Abweichung zu entwickeltem Wandlermodell",IF(J3="A = Neuentwicklung","Projektkategorie A=Konstruktiv neu zu entwickelndes Modell",IF(J3="B = Produktentwicklung","Projektkategorie B=Konstruktiv neu zu entwickelndes Modell",IF(J3="C = Kundenadaption eigene","Projektkategorie C=Adaption zu entwickeltem Wandlermodell",IF(J3="D = Kundenadaption OEN","Projektkategorie D=Adaption zu entwickeltem Wandlermodell",IF(J3="F = Standard mit Typenprüfung","Projektkategorie F=Keine oder nur maginale Abweichung zu entwickeltem Wandlermodell",))))))</f>
        <v>Projektkategorie E=Keine oder nur maginale Abweichung zu entwickeltem Wandlermodell</v>
      </c>
    </row>
    <row r="5" spans="1:13" s="5" customFormat="1" ht="30" customHeight="1" thickBot="1">
      <c r="A5" s="459" t="s">
        <v>767</v>
      </c>
      <c r="B5" s="460"/>
      <c r="C5" s="483" t="s">
        <v>1112</v>
      </c>
      <c r="D5" s="484"/>
      <c r="E5" s="766" t="s">
        <v>768</v>
      </c>
      <c r="F5" s="767"/>
      <c r="G5" s="483" t="s">
        <v>185</v>
      </c>
      <c r="H5" s="609"/>
      <c r="I5" s="607" t="str">
        <f>VLOOKUP($G$5,Modellliste!A1:K408,11,0)</f>
        <v>SVAS 420</v>
      </c>
      <c r="J5" s="745"/>
      <c r="K5" s="608"/>
      <c r="L5" s="431" t="str">
        <f>IF(J3="E = Standard","Projektkategorie E=Keine Risikoanalyse erforderlich",IF(J3="A = Neuentwicklung","Projektkategorie A=Risikoanalyse erforderlich",IF(J3="B = Produktentwicklung","Projektkategorie B=Risikoanalyse erforderlich",IF(J3="C = Kundenadaption eigene","Projektkategorie C=Abwägung ob Risikoanalyse erdorderlich",IF(J3="D = Kundenadaption OEN","Projektkategorie D=Abwägung ob Risikoanalyse erforderlich",IF(J3="F = Standard mit Typenprüfung","Projektkategorie F=Keine Risikoanalyse erforderlich",))))))</f>
        <v>Projektkategorie E=Keine Risikoanalyse erforderlich</v>
      </c>
    </row>
    <row r="6" spans="1:13" s="5" customFormat="1" ht="30" customHeight="1" thickBot="1">
      <c r="A6" s="459" t="s">
        <v>1607</v>
      </c>
      <c r="B6" s="460"/>
      <c r="C6" s="727" t="s">
        <v>1692</v>
      </c>
      <c r="D6" s="728"/>
      <c r="E6" s="728"/>
      <c r="F6" s="728"/>
      <c r="G6" s="728"/>
      <c r="H6" s="728"/>
      <c r="I6" s="728"/>
      <c r="J6" s="728"/>
      <c r="K6" s="729"/>
      <c r="L6" s="432" t="s">
        <v>1605</v>
      </c>
    </row>
    <row r="7" spans="1:13" s="5" customFormat="1" ht="30" customHeight="1" thickBot="1">
      <c r="A7" s="772" t="s">
        <v>677</v>
      </c>
      <c r="B7" s="773"/>
      <c r="C7" s="773"/>
      <c r="D7" s="774"/>
      <c r="E7" s="495" t="s">
        <v>531</v>
      </c>
      <c r="F7" s="496"/>
      <c r="G7" s="816" t="str">
        <f>IF(E7="SVTI","Alle Hüllenteile müssen SVTI zertifiziert sein",IF(E7="INAIL","Alle Hüllenteile müssen INAIL zertifiziert sein",""))</f>
        <v>Alle Hüllenteile müssen SVTI zertifiziert sein</v>
      </c>
      <c r="H7" s="817"/>
      <c r="I7" s="817"/>
      <c r="J7" s="817"/>
      <c r="K7" s="818"/>
      <c r="L7" s="444"/>
    </row>
    <row r="8" spans="1:13" s="5" customFormat="1" ht="30" customHeight="1" thickBot="1">
      <c r="A8" s="492" t="s">
        <v>1594</v>
      </c>
      <c r="B8" s="493"/>
      <c r="C8" s="493"/>
      <c r="D8" s="494"/>
      <c r="E8" s="495"/>
      <c r="F8" s="496"/>
      <c r="G8" s="497" t="b">
        <f>IF(J2="Italy","&lt;&lt;&lt; Certificationnumber has to be filled out from Sales if the Product will installed in Italy; If no number available Trench Germany has to make a new certificate",FALSE)</f>
        <v>0</v>
      </c>
      <c r="H8" s="498"/>
      <c r="I8" s="498"/>
      <c r="J8" s="498"/>
      <c r="K8" s="499"/>
      <c r="L8" s="442" t="s">
        <v>1606</v>
      </c>
    </row>
    <row r="9" spans="1:13" s="5" customFormat="1" ht="12" customHeight="1" thickBot="1">
      <c r="A9" s="804"/>
      <c r="B9" s="805"/>
      <c r="C9" s="805"/>
      <c r="D9" s="805"/>
      <c r="E9" s="805"/>
      <c r="F9" s="805"/>
      <c r="G9" s="805"/>
      <c r="H9" s="805"/>
      <c r="I9" s="805"/>
      <c r="J9" s="805"/>
      <c r="K9" s="806"/>
      <c r="L9" s="518"/>
    </row>
    <row r="10" spans="1:13" s="1" customFormat="1" ht="0.6" customHeight="1" thickTop="1" thickBot="1">
      <c r="A10" s="541"/>
      <c r="B10" s="542"/>
      <c r="C10" s="543"/>
      <c r="D10" s="539"/>
      <c r="E10" s="540"/>
      <c r="F10" s="132"/>
      <c r="G10" s="544" t="s">
        <v>315</v>
      </c>
      <c r="H10" s="545"/>
      <c r="I10" s="545"/>
      <c r="J10" s="545"/>
      <c r="K10" s="546"/>
      <c r="L10" s="519"/>
    </row>
    <row r="11" spans="1:13" s="10" customFormat="1" ht="15.75" customHeight="1" thickTop="1" thickBot="1">
      <c r="A11" s="242" t="s">
        <v>16</v>
      </c>
      <c r="B11" s="551" t="s">
        <v>6</v>
      </c>
      <c r="C11" s="558"/>
      <c r="D11" s="558"/>
      <c r="E11" s="552"/>
      <c r="F11" s="551" t="s">
        <v>5</v>
      </c>
      <c r="G11" s="552"/>
      <c r="H11" s="243" t="s">
        <v>4</v>
      </c>
      <c r="I11" s="549" t="s">
        <v>426</v>
      </c>
      <c r="J11" s="550"/>
      <c r="K11" s="241" t="s">
        <v>4</v>
      </c>
      <c r="L11" s="520"/>
      <c r="M11" s="183"/>
    </row>
    <row r="12" spans="1:13" s="81" customFormat="1" ht="12.75">
      <c r="A12" s="82">
        <v>0</v>
      </c>
      <c r="B12" s="553" t="s">
        <v>770</v>
      </c>
      <c r="C12" s="553"/>
      <c r="D12" s="553"/>
      <c r="E12" s="553"/>
      <c r="F12" s="547" t="s">
        <v>1679</v>
      </c>
      <c r="G12" s="548"/>
      <c r="H12" s="421">
        <v>44930</v>
      </c>
      <c r="I12" s="547"/>
      <c r="J12" s="548"/>
      <c r="K12" s="423"/>
      <c r="L12" s="323"/>
    </row>
    <row r="13" spans="1:13" s="81" customFormat="1" ht="12.75">
      <c r="A13" s="82">
        <f>IF(B13="","",A12+1)</f>
        <v>1</v>
      </c>
      <c r="B13" s="547" t="s">
        <v>1693</v>
      </c>
      <c r="C13" s="554"/>
      <c r="D13" s="554"/>
      <c r="E13" s="548"/>
      <c r="F13" s="547" t="s">
        <v>1694</v>
      </c>
      <c r="G13" s="548"/>
      <c r="H13" s="421">
        <v>44936</v>
      </c>
      <c r="I13" s="547"/>
      <c r="J13" s="548"/>
      <c r="K13" s="423"/>
      <c r="L13" s="323"/>
    </row>
    <row r="14" spans="1:13" s="81" customFormat="1" ht="12.75">
      <c r="A14" s="82">
        <f t="shared" ref="A14:A17" si="0">IF(B14="","",A13+1)</f>
        <v>2</v>
      </c>
      <c r="B14" s="547" t="s">
        <v>1738</v>
      </c>
      <c r="C14" s="556"/>
      <c r="D14" s="556"/>
      <c r="E14" s="557"/>
      <c r="F14" s="547" t="s">
        <v>1694</v>
      </c>
      <c r="G14" s="548"/>
      <c r="H14" s="421">
        <v>44978</v>
      </c>
      <c r="I14" s="547"/>
      <c r="J14" s="548"/>
      <c r="K14" s="423"/>
      <c r="L14" s="323"/>
    </row>
    <row r="15" spans="1:13" s="81" customFormat="1" ht="12.75">
      <c r="A15" s="82">
        <f t="shared" si="0"/>
        <v>3</v>
      </c>
      <c r="B15" s="555" t="s">
        <v>1740</v>
      </c>
      <c r="C15" s="556"/>
      <c r="D15" s="556"/>
      <c r="E15" s="557"/>
      <c r="F15" s="547" t="s">
        <v>1694</v>
      </c>
      <c r="G15" s="548"/>
      <c r="H15" s="421">
        <v>45057</v>
      </c>
      <c r="I15" s="547"/>
      <c r="J15" s="548"/>
      <c r="K15" s="423"/>
      <c r="L15" s="323"/>
    </row>
    <row r="16" spans="1:13" s="81" customFormat="1" ht="12.75">
      <c r="A16" s="82" t="str">
        <f>IF(B16="","",A15+1)</f>
        <v/>
      </c>
      <c r="B16" s="547"/>
      <c r="C16" s="554"/>
      <c r="D16" s="554"/>
      <c r="E16" s="548"/>
      <c r="F16" s="547"/>
      <c r="G16" s="548"/>
      <c r="H16" s="421"/>
      <c r="I16" s="547"/>
      <c r="J16" s="548"/>
      <c r="K16" s="423"/>
      <c r="L16" s="323"/>
    </row>
    <row r="17" spans="1:13" s="81" customFormat="1" ht="13.5" thickBot="1">
      <c r="A17" s="83" t="str">
        <f t="shared" si="0"/>
        <v/>
      </c>
      <c r="B17" s="502"/>
      <c r="C17" s="504"/>
      <c r="D17" s="504"/>
      <c r="E17" s="503"/>
      <c r="F17" s="502"/>
      <c r="G17" s="503"/>
      <c r="H17" s="422"/>
      <c r="I17" s="502"/>
      <c r="J17" s="503"/>
      <c r="K17" s="424"/>
      <c r="L17" s="323"/>
    </row>
    <row r="18" spans="1:13" s="5" customFormat="1" ht="12" customHeight="1" thickBot="1">
      <c r="A18" s="505"/>
      <c r="B18" s="506"/>
      <c r="C18" s="506"/>
      <c r="D18" s="506"/>
      <c r="E18" s="506"/>
      <c r="F18" s="506"/>
      <c r="G18" s="506"/>
      <c r="H18" s="506"/>
      <c r="I18" s="506"/>
      <c r="J18" s="506"/>
      <c r="K18" s="507"/>
      <c r="L18" s="323"/>
    </row>
    <row r="19" spans="1:13" s="5" customFormat="1" ht="30" customHeight="1" thickBot="1">
      <c r="A19" s="459" t="s">
        <v>622</v>
      </c>
      <c r="B19" s="460"/>
      <c r="C19" s="775"/>
      <c r="D19" s="776"/>
      <c r="E19" s="777" t="s">
        <v>1125</v>
      </c>
      <c r="F19" s="778"/>
      <c r="G19" s="775">
        <v>80038</v>
      </c>
      <c r="H19" s="776"/>
      <c r="I19" s="253" t="s">
        <v>786</v>
      </c>
      <c r="J19" s="775">
        <v>80039</v>
      </c>
      <c r="K19" s="776"/>
      <c r="L19" s="280"/>
    </row>
    <row r="20" spans="1:13" s="5" customFormat="1" ht="12" customHeight="1" thickBot="1">
      <c r="A20" s="505"/>
      <c r="B20" s="506"/>
      <c r="C20" s="506"/>
      <c r="D20" s="506"/>
      <c r="E20" s="506"/>
      <c r="F20" s="506"/>
      <c r="G20" s="506"/>
      <c r="H20" s="506"/>
      <c r="I20" s="506"/>
      <c r="J20" s="506"/>
      <c r="K20" s="507"/>
      <c r="L20" s="321"/>
    </row>
    <row r="21" spans="1:13" s="5" customFormat="1" ht="30" customHeight="1" thickBot="1">
      <c r="A21" s="730" t="s">
        <v>773</v>
      </c>
      <c r="B21" s="731"/>
      <c r="C21" s="562" t="s">
        <v>1699</v>
      </c>
      <c r="D21" s="563"/>
      <c r="E21" s="564" t="s">
        <v>772</v>
      </c>
      <c r="F21" s="565"/>
      <c r="G21" s="698" t="s">
        <v>1553</v>
      </c>
      <c r="H21" s="699"/>
      <c r="I21" s="429" t="s">
        <v>1126</v>
      </c>
      <c r="J21" s="708" t="str">
        <f>VLOOKUP(G$5,Modellliste!A2:K987,2,0)</f>
        <v>VCG420-050-0440</v>
      </c>
      <c r="K21" s="709"/>
      <c r="L21" s="323"/>
    </row>
    <row r="22" spans="1:13" s="5" customFormat="1" ht="30" customHeight="1" thickBot="1">
      <c r="A22" s="459" t="s">
        <v>775</v>
      </c>
      <c r="B22" s="460"/>
      <c r="C22" s="269" t="s">
        <v>774</v>
      </c>
      <c r="D22" s="255">
        <v>420</v>
      </c>
      <c r="E22" s="700" t="s">
        <v>1567</v>
      </c>
      <c r="F22" s="701"/>
      <c r="G22" s="702">
        <v>50</v>
      </c>
      <c r="H22" s="703"/>
      <c r="I22" s="264" t="s">
        <v>776</v>
      </c>
      <c r="J22" s="704">
        <v>1000</v>
      </c>
      <c r="K22" s="705"/>
      <c r="L22" s="323"/>
    </row>
    <row r="23" spans="1:13" s="5" customFormat="1" ht="40.15" customHeight="1" thickBot="1">
      <c r="A23" s="459" t="s">
        <v>777</v>
      </c>
      <c r="B23" s="460"/>
      <c r="C23" s="270" t="s">
        <v>45</v>
      </c>
      <c r="D23" s="256">
        <v>1425</v>
      </c>
      <c r="E23" s="564" t="s">
        <v>778</v>
      </c>
      <c r="F23" s="565"/>
      <c r="G23" s="706">
        <v>630</v>
      </c>
      <c r="H23" s="707"/>
      <c r="I23" s="335" t="s">
        <v>1164</v>
      </c>
      <c r="J23" s="706">
        <v>1050</v>
      </c>
      <c r="K23" s="707"/>
      <c r="L23" s="323"/>
      <c r="M23" s="2"/>
    </row>
    <row r="24" spans="1:13" s="5" customFormat="1" ht="40.15" customHeight="1" thickBot="1">
      <c r="A24" s="459" t="s">
        <v>781</v>
      </c>
      <c r="B24" s="460"/>
      <c r="C24" s="461"/>
      <c r="D24" s="462"/>
      <c r="E24" s="564" t="s">
        <v>782</v>
      </c>
      <c r="F24" s="565"/>
      <c r="G24" s="466">
        <v>3</v>
      </c>
      <c r="H24" s="467"/>
      <c r="I24" s="249" t="s">
        <v>1569</v>
      </c>
      <c r="J24" s="500" t="s">
        <v>7</v>
      </c>
      <c r="K24" s="501"/>
      <c r="L24" s="323"/>
      <c r="M24" s="2"/>
    </row>
    <row r="25" spans="1:13" s="5" customFormat="1" ht="40.15" customHeight="1" thickBot="1">
      <c r="A25" s="459" t="s">
        <v>779</v>
      </c>
      <c r="B25" s="460"/>
      <c r="C25" s="457">
        <v>-25</v>
      </c>
      <c r="D25" s="458"/>
      <c r="E25" s="710" t="s">
        <v>780</v>
      </c>
      <c r="F25" s="711"/>
      <c r="G25" s="457">
        <v>40</v>
      </c>
      <c r="H25" s="458"/>
      <c r="I25" s="249" t="s">
        <v>783</v>
      </c>
      <c r="J25" s="500" t="s">
        <v>7</v>
      </c>
      <c r="K25" s="501"/>
      <c r="L25" s="323"/>
    </row>
    <row r="26" spans="1:13" s="5" customFormat="1" ht="40.15" customHeight="1" thickBot="1">
      <c r="A26" s="459" t="s">
        <v>785</v>
      </c>
      <c r="B26" s="460"/>
      <c r="C26" s="537" t="s">
        <v>1645</v>
      </c>
      <c r="D26" s="538"/>
      <c r="E26" s="459" t="s">
        <v>784</v>
      </c>
      <c r="F26" s="460"/>
      <c r="G26" s="725" t="str">
        <f>IF(VLOOKUP(C26,Auswahlfelder!B19:C27,2,FALSE)=0,"",VLOOKUP(C26,Auswahlfelder!B19:C27,2,FALSE))</f>
        <v>43,3 (25) [RUSCD(SCD)]</v>
      </c>
      <c r="H26" s="726"/>
      <c r="I26" s="257" t="s">
        <v>787</v>
      </c>
      <c r="J26" s="686">
        <v>11429</v>
      </c>
      <c r="K26" s="687"/>
      <c r="L26" s="323"/>
    </row>
    <row r="27" spans="1:13" s="5" customFormat="1" ht="40.15" customHeight="1" thickBot="1">
      <c r="A27" s="459" t="s">
        <v>1560</v>
      </c>
      <c r="B27" s="460"/>
      <c r="C27" s="275" t="s">
        <v>1561</v>
      </c>
      <c r="D27" s="480">
        <v>4000</v>
      </c>
      <c r="E27" s="481"/>
      <c r="F27" s="482"/>
      <c r="G27" s="459" t="s">
        <v>788</v>
      </c>
      <c r="H27" s="460"/>
      <c r="I27" s="508" t="s">
        <v>1145</v>
      </c>
      <c r="J27" s="509"/>
      <c r="K27" s="510"/>
      <c r="L27" s="280"/>
      <c r="M27" s="2"/>
    </row>
    <row r="28" spans="1:13" s="5" customFormat="1" ht="111" customHeight="1" thickBot="1">
      <c r="A28" s="459" t="s">
        <v>1114</v>
      </c>
      <c r="B28" s="460"/>
      <c r="C28" s="454" t="s">
        <v>1737</v>
      </c>
      <c r="D28" s="455"/>
      <c r="E28" s="455"/>
      <c r="F28" s="455"/>
      <c r="G28" s="455"/>
      <c r="H28" s="455"/>
      <c r="I28" s="455"/>
      <c r="J28" s="455"/>
      <c r="K28" s="456"/>
      <c r="L28" s="321"/>
      <c r="M28" s="2"/>
    </row>
    <row r="29" spans="1:13" s="5" customFormat="1" ht="15.75" customHeight="1" thickBot="1">
      <c r="A29" s="514" t="e">
        <f>IF(D22&lt;&gt;[2]Auswahlfelder!C2,"Achtung!Bezeichnung Typenschild abweichend!","")</f>
        <v>#N/A</v>
      </c>
      <c r="B29" s="515"/>
      <c r="C29" s="515"/>
      <c r="D29" s="515"/>
      <c r="E29" s="515"/>
      <c r="F29" s="515"/>
      <c r="G29" s="515"/>
      <c r="H29" s="515"/>
      <c r="I29" s="516"/>
      <c r="J29" s="516"/>
      <c r="K29" s="517"/>
      <c r="L29" s="321"/>
    </row>
    <row r="30" spans="1:13" s="5" customFormat="1" ht="15" thickBot="1">
      <c r="A30" s="463" t="str">
        <f>IF(D22&gt;=Auswahlfelder!C2+4,"Achtung! Umax des ausgewählten Produkts passt nicht mit der ausgewählten Betriebsspannung zusammen!","")</f>
        <v/>
      </c>
      <c r="B30" s="464"/>
      <c r="C30" s="464"/>
      <c r="D30" s="464"/>
      <c r="E30" s="464"/>
      <c r="F30" s="464"/>
      <c r="G30" s="464"/>
      <c r="H30" s="464"/>
      <c r="I30" s="464"/>
      <c r="J30" s="464"/>
      <c r="K30" s="465"/>
      <c r="L30" s="321"/>
    </row>
    <row r="31" spans="1:13" s="5" customFormat="1" ht="15" thickBot="1">
      <c r="A31" s="463" t="str">
        <f>IF(C2="HQ","Es müssen Flour Silikon Dichtungen verwendet werden!",IF(G2="HQ","Es müsen Flour Silikon Dichtungen verwendet werden!",""))</f>
        <v/>
      </c>
      <c r="B31" s="464"/>
      <c r="C31" s="464"/>
      <c r="D31" s="464"/>
      <c r="E31" s="464"/>
      <c r="F31" s="464"/>
      <c r="G31" s="464"/>
      <c r="H31" s="464"/>
      <c r="I31" s="464"/>
      <c r="J31" s="464"/>
      <c r="K31" s="465"/>
      <c r="L31" s="321"/>
      <c r="M31" s="190"/>
    </row>
    <row r="32" spans="1:13" s="5" customFormat="1" ht="15" thickBot="1">
      <c r="A32" s="463"/>
      <c r="B32" s="464"/>
      <c r="C32" s="464"/>
      <c r="D32" s="464"/>
      <c r="E32" s="464"/>
      <c r="F32" s="464"/>
      <c r="G32" s="464"/>
      <c r="H32" s="464"/>
      <c r="I32" s="464"/>
      <c r="J32" s="464"/>
      <c r="K32" s="465"/>
      <c r="L32" s="321"/>
    </row>
    <row r="33" spans="1:13" s="5" customFormat="1" ht="12" customHeight="1" thickBot="1">
      <c r="A33" s="511"/>
      <c r="B33" s="512"/>
      <c r="C33" s="512"/>
      <c r="D33" s="512"/>
      <c r="E33" s="512"/>
      <c r="F33" s="512"/>
      <c r="G33" s="512"/>
      <c r="H33" s="512"/>
      <c r="I33" s="512"/>
      <c r="J33" s="512"/>
      <c r="K33" s="513"/>
      <c r="L33" s="321"/>
    </row>
    <row r="34" spans="1:13" s="5" customFormat="1" ht="24" customHeight="1" thickBot="1">
      <c r="A34" s="489" t="s">
        <v>747</v>
      </c>
      <c r="B34" s="559"/>
      <c r="C34" s="559"/>
      <c r="D34" s="559"/>
      <c r="E34" s="560"/>
      <c r="F34" s="561"/>
      <c r="G34" s="489" t="s">
        <v>672</v>
      </c>
      <c r="H34" s="490"/>
      <c r="I34" s="490"/>
      <c r="J34" s="490"/>
      <c r="K34" s="491"/>
      <c r="L34" s="321"/>
    </row>
    <row r="35" spans="1:13" s="5" customFormat="1" ht="24" customHeight="1" thickBot="1">
      <c r="A35" s="468" t="s">
        <v>746</v>
      </c>
      <c r="B35" s="469"/>
      <c r="C35" s="469"/>
      <c r="D35" s="470"/>
      <c r="E35" s="483" t="s">
        <v>564</v>
      </c>
      <c r="F35" s="484"/>
      <c r="G35" s="477"/>
      <c r="H35" s="478"/>
      <c r="I35" s="478"/>
      <c r="J35" s="478"/>
      <c r="K35" s="479"/>
      <c r="L35" s="321"/>
    </row>
    <row r="36" spans="1:13" s="5" customFormat="1" ht="24" customHeight="1" thickBot="1">
      <c r="A36" s="468" t="s">
        <v>748</v>
      </c>
      <c r="B36" s="469"/>
      <c r="C36" s="469"/>
      <c r="D36" s="470"/>
      <c r="E36" s="483" t="s">
        <v>563</v>
      </c>
      <c r="F36" s="484"/>
      <c r="G36" s="477" t="s">
        <v>1736</v>
      </c>
      <c r="H36" s="478"/>
      <c r="I36" s="478"/>
      <c r="J36" s="478"/>
      <c r="K36" s="479"/>
      <c r="L36" s="321"/>
    </row>
    <row r="37" spans="1:13" s="5" customFormat="1" ht="24" customHeight="1" thickBot="1">
      <c r="A37" s="468" t="s">
        <v>750</v>
      </c>
      <c r="B37" s="469"/>
      <c r="C37" s="469"/>
      <c r="D37" s="470"/>
      <c r="E37" s="483" t="s">
        <v>564</v>
      </c>
      <c r="F37" s="484"/>
      <c r="G37" s="477"/>
      <c r="H37" s="478"/>
      <c r="I37" s="478"/>
      <c r="J37" s="478"/>
      <c r="K37" s="479"/>
      <c r="L37" s="321"/>
    </row>
    <row r="38" spans="1:13" s="5" customFormat="1" ht="24" customHeight="1" thickBot="1">
      <c r="A38" s="468" t="s">
        <v>751</v>
      </c>
      <c r="B38" s="469"/>
      <c r="C38" s="469"/>
      <c r="D38" s="470"/>
      <c r="E38" s="483" t="s">
        <v>564</v>
      </c>
      <c r="F38" s="484"/>
      <c r="G38" s="477"/>
      <c r="H38" s="478"/>
      <c r="I38" s="478"/>
      <c r="J38" s="478"/>
      <c r="K38" s="479"/>
      <c r="L38" s="321"/>
    </row>
    <row r="39" spans="1:13" s="5" customFormat="1" ht="24" customHeight="1" thickBot="1">
      <c r="A39" s="468" t="s">
        <v>749</v>
      </c>
      <c r="B39" s="469"/>
      <c r="C39" s="469"/>
      <c r="D39" s="470"/>
      <c r="E39" s="483" t="s">
        <v>564</v>
      </c>
      <c r="F39" s="484"/>
      <c r="G39" s="477"/>
      <c r="H39" s="478"/>
      <c r="I39" s="478"/>
      <c r="J39" s="478"/>
      <c r="K39" s="479"/>
      <c r="L39" s="321"/>
    </row>
    <row r="40" spans="1:13" s="5" customFormat="1" ht="24" customHeight="1" thickBot="1">
      <c r="A40" s="468" t="s">
        <v>753</v>
      </c>
      <c r="B40" s="469"/>
      <c r="C40" s="469"/>
      <c r="D40" s="470"/>
      <c r="E40" s="483" t="s">
        <v>563</v>
      </c>
      <c r="F40" s="484"/>
      <c r="G40" s="477"/>
      <c r="H40" s="478"/>
      <c r="I40" s="478"/>
      <c r="J40" s="478"/>
      <c r="K40" s="479"/>
      <c r="L40" s="321"/>
    </row>
    <row r="41" spans="1:13" s="5" customFormat="1" ht="24" customHeight="1" thickBot="1">
      <c r="A41" s="468" t="s">
        <v>754</v>
      </c>
      <c r="B41" s="469"/>
      <c r="C41" s="469"/>
      <c r="D41" s="470"/>
      <c r="E41" s="483" t="s">
        <v>563</v>
      </c>
      <c r="F41" s="484"/>
      <c r="G41" s="477"/>
      <c r="H41" s="478"/>
      <c r="I41" s="478"/>
      <c r="J41" s="478"/>
      <c r="K41" s="479"/>
      <c r="L41" s="321"/>
    </row>
    <row r="42" spans="1:13" ht="24" customHeight="1" thickBot="1">
      <c r="A42" s="468" t="s">
        <v>1128</v>
      </c>
      <c r="B42" s="469"/>
      <c r="C42" s="469"/>
      <c r="D42" s="470"/>
      <c r="E42" s="483" t="s">
        <v>564</v>
      </c>
      <c r="F42" s="484"/>
      <c r="G42" s="477"/>
      <c r="H42" s="478"/>
      <c r="I42" s="478"/>
      <c r="J42" s="478"/>
      <c r="K42" s="479"/>
      <c r="L42" s="280"/>
    </row>
    <row r="43" spans="1:13" ht="24" customHeight="1" thickBot="1">
      <c r="A43" s="468" t="s">
        <v>1129</v>
      </c>
      <c r="B43" s="469"/>
      <c r="C43" s="469"/>
      <c r="D43" s="470"/>
      <c r="E43" s="483" t="s">
        <v>563</v>
      </c>
      <c r="F43" s="484"/>
      <c r="G43" s="477"/>
      <c r="H43" s="478"/>
      <c r="I43" s="478"/>
      <c r="J43" s="478"/>
      <c r="K43" s="479"/>
      <c r="L43" s="280"/>
    </row>
    <row r="44" spans="1:13" ht="87" customHeight="1" thickBot="1">
      <c r="A44" s="492" t="s">
        <v>1130</v>
      </c>
      <c r="B44" s="525"/>
      <c r="C44" s="525"/>
      <c r="D44" s="526"/>
      <c r="E44" s="483" t="s">
        <v>563</v>
      </c>
      <c r="F44" s="484"/>
      <c r="G44" s="693" t="s">
        <v>1698</v>
      </c>
      <c r="H44" s="694"/>
      <c r="I44" s="694"/>
      <c r="J44" s="694"/>
      <c r="K44" s="695"/>
      <c r="L44" s="321"/>
    </row>
    <row r="45" spans="1:13" s="5" customFormat="1" ht="24" customHeight="1" thickBot="1">
      <c r="A45" s="521" t="s">
        <v>752</v>
      </c>
      <c r="B45" s="522"/>
      <c r="C45" s="272" t="s">
        <v>564</v>
      </c>
      <c r="D45" s="274"/>
      <c r="E45" s="271" t="s">
        <v>792</v>
      </c>
      <c r="F45" s="273"/>
      <c r="G45" s="273"/>
      <c r="H45" s="273"/>
      <c r="I45" s="273"/>
      <c r="J45" s="273"/>
      <c r="K45" s="273"/>
      <c r="L45" s="321"/>
      <c r="M45" s="2"/>
    </row>
    <row r="46" spans="1:13" s="5" customFormat="1" ht="24" customHeight="1" thickBot="1">
      <c r="A46" s="523"/>
      <c r="B46" s="524"/>
      <c r="C46" s="475" t="s">
        <v>799</v>
      </c>
      <c r="D46" s="476"/>
      <c r="E46" s="271" t="s">
        <v>800</v>
      </c>
      <c r="F46" s="273"/>
      <c r="G46" s="273"/>
      <c r="H46" s="273"/>
      <c r="I46" s="273"/>
      <c r="J46" s="273"/>
      <c r="K46" s="273"/>
      <c r="L46" s="321"/>
      <c r="M46" s="2"/>
    </row>
    <row r="47" spans="1:13" s="5" customFormat="1" ht="12" customHeight="1" thickBot="1">
      <c r="A47" s="236"/>
      <c r="B47" s="237"/>
      <c r="C47" s="237"/>
      <c r="D47" s="237"/>
      <c r="E47" s="238"/>
      <c r="F47" s="238"/>
      <c r="G47" s="239"/>
      <c r="H47" s="239"/>
      <c r="I47" s="239"/>
      <c r="J47" s="239"/>
      <c r="K47" s="240"/>
      <c r="L47" s="321"/>
    </row>
    <row r="48" spans="1:13" s="5" customFormat="1" ht="15.75" thickBot="1">
      <c r="A48" s="673" t="s">
        <v>297</v>
      </c>
      <c r="B48" s="674"/>
      <c r="C48" s="674"/>
      <c r="D48" s="674"/>
      <c r="E48" s="674"/>
      <c r="F48" s="674"/>
      <c r="G48" s="674"/>
      <c r="H48" s="674"/>
      <c r="I48" s="674"/>
      <c r="J48" s="674"/>
      <c r="K48" s="675"/>
      <c r="L48" s="321"/>
    </row>
    <row r="49" spans="1:13" s="10" customFormat="1" ht="15.6" customHeight="1">
      <c r="A49" s="749"/>
      <c r="B49" s="750"/>
      <c r="C49" s="753"/>
      <c r="D49" s="688" t="s">
        <v>302</v>
      </c>
      <c r="E49" s="689"/>
      <c r="F49" s="689"/>
      <c r="G49" s="689"/>
      <c r="H49" s="689"/>
      <c r="I49" s="690"/>
      <c r="J49" s="181" t="s">
        <v>566</v>
      </c>
      <c r="K49" s="182"/>
      <c r="L49" s="322"/>
    </row>
    <row r="50" spans="1:13" s="5" customFormat="1" ht="15.75" thickBot="1">
      <c r="A50" s="751"/>
      <c r="B50" s="752"/>
      <c r="C50" s="754"/>
      <c r="D50" s="287" t="s">
        <v>298</v>
      </c>
      <c r="E50" s="287" t="s">
        <v>299</v>
      </c>
      <c r="F50" s="287" t="s">
        <v>300</v>
      </c>
      <c r="G50" s="287" t="s">
        <v>301</v>
      </c>
      <c r="H50" s="288" t="s">
        <v>316</v>
      </c>
      <c r="I50" s="289" t="s">
        <v>1</v>
      </c>
      <c r="J50" s="20"/>
      <c r="K50" s="22"/>
      <c r="L50" s="321"/>
      <c r="M50" s="2"/>
    </row>
    <row r="51" spans="1:13" s="5" customFormat="1" ht="15" thickBot="1">
      <c r="A51" s="691" t="s">
        <v>304</v>
      </c>
      <c r="B51" s="692"/>
      <c r="C51" s="179" t="s">
        <v>378</v>
      </c>
      <c r="D51" s="378"/>
      <c r="E51" s="378"/>
      <c r="F51" s="378"/>
      <c r="G51" s="378"/>
      <c r="H51" s="378"/>
      <c r="I51" s="379"/>
      <c r="J51" s="645" t="s">
        <v>1156</v>
      </c>
      <c r="K51" s="646"/>
      <c r="L51" s="322"/>
    </row>
    <row r="52" spans="1:13" s="5" customFormat="1" ht="15">
      <c r="A52" s="684" t="s">
        <v>468</v>
      </c>
      <c r="B52" s="654"/>
      <c r="C52" s="79" t="s">
        <v>379</v>
      </c>
      <c r="D52" s="114" t="s">
        <v>1691</v>
      </c>
      <c r="E52" s="114" t="s">
        <v>1691</v>
      </c>
      <c r="F52" s="114" t="s">
        <v>1691</v>
      </c>
      <c r="G52" s="114" t="s">
        <v>1691</v>
      </c>
      <c r="H52" s="114"/>
      <c r="I52" s="177"/>
      <c r="J52" s="647"/>
      <c r="K52" s="648"/>
      <c r="L52" s="322"/>
    </row>
    <row r="53" spans="1:13" s="10" customFormat="1" ht="11.25" customHeight="1">
      <c r="A53" s="691" t="s">
        <v>307</v>
      </c>
      <c r="B53" s="692"/>
      <c r="C53" s="180" t="s">
        <v>303</v>
      </c>
      <c r="D53" s="337"/>
      <c r="E53" s="337"/>
      <c r="F53" s="337"/>
      <c r="G53" s="337"/>
      <c r="H53" s="337"/>
      <c r="I53" s="337"/>
      <c r="J53" s="649"/>
      <c r="K53" s="650"/>
    </row>
    <row r="54" spans="1:13" s="5" customFormat="1" ht="15.75" thickBot="1">
      <c r="A54" s="684" t="s">
        <v>563</v>
      </c>
      <c r="B54" s="685"/>
      <c r="C54" s="79" t="s">
        <v>379</v>
      </c>
      <c r="D54" s="121" t="s">
        <v>1680</v>
      </c>
      <c r="E54" s="121" t="s">
        <v>1680</v>
      </c>
      <c r="F54" s="121" t="s">
        <v>1680</v>
      </c>
      <c r="G54" s="121" t="s">
        <v>1680</v>
      </c>
      <c r="H54" s="121"/>
      <c r="I54" s="121"/>
      <c r="J54" s="651"/>
      <c r="K54" s="652"/>
      <c r="L54" s="321"/>
    </row>
    <row r="55" spans="1:13" s="10" customFormat="1" ht="11.25" customHeight="1">
      <c r="A55" s="691" t="s">
        <v>305</v>
      </c>
      <c r="B55" s="692"/>
      <c r="C55" s="180" t="s">
        <v>3</v>
      </c>
      <c r="D55" s="337"/>
      <c r="E55" s="337"/>
      <c r="F55" s="337"/>
      <c r="G55" s="337"/>
      <c r="H55" s="337"/>
      <c r="I55" s="337"/>
      <c r="J55" s="181" t="s">
        <v>400</v>
      </c>
      <c r="K55" s="182"/>
      <c r="L55" s="322"/>
    </row>
    <row r="56" spans="1:13" s="5" customFormat="1" ht="15">
      <c r="A56" s="653" t="s">
        <v>564</v>
      </c>
      <c r="B56" s="654"/>
      <c r="C56" s="79" t="s">
        <v>380</v>
      </c>
      <c r="D56" s="428" t="s">
        <v>1681</v>
      </c>
      <c r="E56" s="428" t="s">
        <v>1681</v>
      </c>
      <c r="F56" s="428" t="s">
        <v>1682</v>
      </c>
      <c r="G56" s="428" t="s">
        <v>1682</v>
      </c>
      <c r="H56" s="428"/>
      <c r="I56" s="428"/>
      <c r="J56" s="20"/>
      <c r="K56" s="22"/>
      <c r="L56" s="321"/>
    </row>
    <row r="57" spans="1:13" s="10" customFormat="1" ht="11.25" customHeight="1" thickBot="1">
      <c r="A57" s="691" t="s">
        <v>306</v>
      </c>
      <c r="B57" s="692"/>
      <c r="C57" s="180" t="s">
        <v>291</v>
      </c>
      <c r="D57" s="337"/>
      <c r="E57" s="337"/>
      <c r="F57" s="337"/>
      <c r="G57" s="337"/>
      <c r="H57" s="337"/>
      <c r="I57" s="337"/>
      <c r="J57" s="21"/>
      <c r="K57" s="23"/>
      <c r="L57" s="322"/>
    </row>
    <row r="58" spans="1:13" s="5" customFormat="1" ht="15">
      <c r="A58" s="653" t="s">
        <v>564</v>
      </c>
      <c r="B58" s="654"/>
      <c r="C58" s="79"/>
      <c r="D58" s="121">
        <v>0.2</v>
      </c>
      <c r="E58" s="121">
        <v>0.2</v>
      </c>
      <c r="F58" s="121" t="s">
        <v>1683</v>
      </c>
      <c r="G58" s="121" t="s">
        <v>1683</v>
      </c>
      <c r="H58" s="121"/>
      <c r="I58" s="121"/>
      <c r="J58" s="696" t="s">
        <v>1157</v>
      </c>
      <c r="K58" s="697"/>
      <c r="L58" s="321"/>
    </row>
    <row r="59" spans="1:13" s="10" customFormat="1" ht="17.25" customHeight="1">
      <c r="A59" s="691" t="s">
        <v>308</v>
      </c>
      <c r="B59" s="692"/>
      <c r="C59" s="747" t="s">
        <v>1131</v>
      </c>
      <c r="D59" s="337">
        <v>250</v>
      </c>
      <c r="E59" s="337">
        <v>250</v>
      </c>
      <c r="F59" s="337">
        <v>250</v>
      </c>
      <c r="G59" s="337">
        <v>250</v>
      </c>
      <c r="H59" s="337"/>
      <c r="I59" s="337"/>
      <c r="J59" s="676"/>
      <c r="K59" s="677"/>
      <c r="L59" s="322"/>
    </row>
    <row r="60" spans="1:13" s="5" customFormat="1" ht="15" customHeight="1">
      <c r="A60" s="653"/>
      <c r="B60" s="654"/>
      <c r="C60" s="748"/>
      <c r="D60" s="121"/>
      <c r="E60" s="121"/>
      <c r="F60" s="121"/>
      <c r="G60" s="121"/>
      <c r="H60" s="121"/>
      <c r="I60" s="121"/>
      <c r="J60" s="678"/>
      <c r="K60" s="679"/>
      <c r="L60" s="322"/>
      <c r="M60" s="10"/>
    </row>
    <row r="61" spans="1:13" s="10" customFormat="1" ht="11.25" customHeight="1">
      <c r="A61" s="755"/>
      <c r="B61" s="756"/>
      <c r="C61" s="180" t="s">
        <v>19</v>
      </c>
      <c r="D61" s="487"/>
      <c r="E61" s="487"/>
      <c r="F61" s="487"/>
      <c r="G61" s="487"/>
      <c r="H61" s="487"/>
      <c r="I61" s="682"/>
      <c r="J61" s="678"/>
      <c r="K61" s="679"/>
      <c r="L61" s="322"/>
    </row>
    <row r="62" spans="1:13" s="5" customFormat="1">
      <c r="A62" s="757"/>
      <c r="B62" s="758"/>
      <c r="C62" s="25"/>
      <c r="D62" s="488"/>
      <c r="E62" s="488"/>
      <c r="F62" s="488"/>
      <c r="G62" s="488"/>
      <c r="H62" s="488"/>
      <c r="I62" s="683"/>
      <c r="J62" s="678"/>
      <c r="K62" s="679"/>
      <c r="L62" s="321"/>
    </row>
    <row r="63" spans="1:13" s="10" customFormat="1" ht="11.25" customHeight="1">
      <c r="A63" s="757"/>
      <c r="B63" s="758"/>
      <c r="C63" s="330"/>
      <c r="D63" s="643"/>
      <c r="E63" s="643"/>
      <c r="F63" s="643"/>
      <c r="G63" s="643"/>
      <c r="H63" s="643"/>
      <c r="I63" s="670"/>
      <c r="J63" s="678"/>
      <c r="K63" s="679"/>
      <c r="L63" s="321"/>
    </row>
    <row r="64" spans="1:13" s="5" customFormat="1">
      <c r="A64" s="759"/>
      <c r="B64" s="760"/>
      <c r="C64" s="331"/>
      <c r="D64" s="644"/>
      <c r="E64" s="644"/>
      <c r="F64" s="644"/>
      <c r="G64" s="644"/>
      <c r="H64" s="644"/>
      <c r="I64" s="671"/>
      <c r="J64" s="680"/>
      <c r="K64" s="681"/>
      <c r="L64" s="321"/>
    </row>
    <row r="65" spans="1:17" s="5" customFormat="1">
      <c r="A65" s="655" t="s">
        <v>623</v>
      </c>
      <c r="B65" s="656"/>
      <c r="C65" s="656"/>
      <c r="D65" s="656"/>
      <c r="E65" s="656"/>
      <c r="F65" s="656"/>
      <c r="G65" s="656"/>
      <c r="H65" s="656"/>
      <c r="I65" s="656"/>
      <c r="J65" s="656"/>
      <c r="K65" s="657"/>
      <c r="L65" s="321"/>
    </row>
    <row r="66" spans="1:17" s="5" customFormat="1" ht="37.5" customHeight="1" thickBot="1">
      <c r="A66" s="714"/>
      <c r="B66" s="715"/>
      <c r="C66" s="715"/>
      <c r="D66" s="715"/>
      <c r="E66" s="715"/>
      <c r="F66" s="715"/>
      <c r="G66" s="715"/>
      <c r="H66" s="715"/>
      <c r="I66" s="715"/>
      <c r="J66" s="715"/>
      <c r="K66" s="716"/>
      <c r="L66" s="321"/>
    </row>
    <row r="67" spans="1:17" s="5" customFormat="1" ht="12" customHeight="1" thickBot="1">
      <c r="A67" s="290"/>
      <c r="B67" s="291"/>
      <c r="C67" s="291"/>
      <c r="D67" s="291"/>
      <c r="E67" s="291"/>
      <c r="F67" s="291"/>
      <c r="G67" s="291"/>
      <c r="H67" s="291"/>
      <c r="I67" s="291"/>
      <c r="J67" s="291"/>
      <c r="K67" s="292"/>
      <c r="L67" s="321"/>
    </row>
    <row r="68" spans="1:17" s="5" customFormat="1" ht="15.75" thickBot="1">
      <c r="A68" s="673" t="s">
        <v>287</v>
      </c>
      <c r="B68" s="674"/>
      <c r="C68" s="674"/>
      <c r="D68" s="674"/>
      <c r="E68" s="674"/>
      <c r="F68" s="674"/>
      <c r="G68" s="674"/>
      <c r="H68" s="674"/>
      <c r="I68" s="674"/>
      <c r="J68" s="674"/>
      <c r="K68" s="675"/>
      <c r="L68" s="321"/>
    </row>
    <row r="69" spans="1:17" s="10" customFormat="1" ht="15" customHeight="1">
      <c r="A69" s="787" t="s">
        <v>295</v>
      </c>
      <c r="B69" s="788"/>
      <c r="C69" s="178"/>
      <c r="D69" s="688" t="s">
        <v>289</v>
      </c>
      <c r="E69" s="689"/>
      <c r="F69" s="689"/>
      <c r="G69" s="689"/>
      <c r="H69" s="689"/>
      <c r="I69" s="689"/>
      <c r="J69" s="689"/>
      <c r="K69" s="782"/>
      <c r="L69" s="321"/>
    </row>
    <row r="70" spans="1:17" s="81" customFormat="1">
      <c r="A70" s="789" t="s">
        <v>1684</v>
      </c>
      <c r="B70" s="790"/>
      <c r="C70" s="84"/>
      <c r="D70" s="289" t="s">
        <v>9</v>
      </c>
      <c r="E70" s="289" t="s">
        <v>10</v>
      </c>
      <c r="F70" s="289" t="s">
        <v>11</v>
      </c>
      <c r="G70" s="289" t="s">
        <v>12</v>
      </c>
      <c r="H70" s="289" t="s">
        <v>13</v>
      </c>
      <c r="I70" s="289" t="s">
        <v>15</v>
      </c>
      <c r="J70" s="289" t="s">
        <v>14</v>
      </c>
      <c r="K70" s="85"/>
      <c r="L70" s="321"/>
    </row>
    <row r="71" spans="1:17" s="10" customFormat="1" ht="11.25" customHeight="1">
      <c r="A71" s="338" t="s">
        <v>296</v>
      </c>
      <c r="B71" s="267"/>
      <c r="C71" s="179" t="s">
        <v>370</v>
      </c>
      <c r="D71" s="303" t="str">
        <f>IFERROR(VLOOKUP(D72,'bedingte Auswahlfelder'!$N$2:$R$22,5,FALSE),"")</f>
        <v>Meßkern</v>
      </c>
      <c r="E71" s="303" t="str">
        <f>IFERROR(VLOOKUP(E72,'bedingte Auswahlfelder'!$N$2:$R$22,5,FALSE),"")</f>
        <v>Meßkern</v>
      </c>
      <c r="F71" s="303" t="str">
        <f>IFERROR(VLOOKUP(F72,'bedingte Auswahlfelder'!$N$2:$R$22,5,FALSE),"")</f>
        <v>Schutzkern</v>
      </c>
      <c r="G71" s="303" t="str">
        <f>IFERROR(VLOOKUP(G72,'bedingte Auswahlfelder'!$N$2:$R$22,5,FALSE),"")</f>
        <v>Schutzkern</v>
      </c>
      <c r="H71" s="303" t="str">
        <f>IFERROR(VLOOKUP(H72,'bedingte Auswahlfelder'!$N$2:$R$22,5,FALSE),"")</f>
        <v/>
      </c>
      <c r="I71" s="303" t="str">
        <f>IFERROR(VLOOKUP(I72,'bedingte Auswahlfelder'!$N$2:$R$22,5,FALSE),"")</f>
        <v/>
      </c>
      <c r="J71" s="303" t="str">
        <f>IFERROR(VLOOKUP(J72,'bedingte Auswahlfelder'!$N$2:$R$22,5,FALSE),"")</f>
        <v/>
      </c>
      <c r="K71" s="636"/>
      <c r="L71" s="322"/>
    </row>
    <row r="72" spans="1:17" s="81" customFormat="1" ht="12.75">
      <c r="A72" s="785" t="s">
        <v>1739</v>
      </c>
      <c r="B72" s="786"/>
      <c r="C72" s="86" t="s">
        <v>329</v>
      </c>
      <c r="D72" s="87" t="s">
        <v>326</v>
      </c>
      <c r="E72" s="87" t="s">
        <v>326</v>
      </c>
      <c r="F72" s="87" t="s">
        <v>319</v>
      </c>
      <c r="G72" s="87" t="s">
        <v>319</v>
      </c>
      <c r="H72" s="87"/>
      <c r="I72" s="87"/>
      <c r="J72" s="87"/>
      <c r="K72" s="637"/>
      <c r="L72" s="323"/>
    </row>
    <row r="73" spans="1:17" s="5" customFormat="1">
      <c r="A73" s="655" t="s">
        <v>620</v>
      </c>
      <c r="B73" s="672"/>
      <c r="C73" s="180" t="s">
        <v>288</v>
      </c>
      <c r="D73" s="638" t="s">
        <v>1690</v>
      </c>
      <c r="E73" s="638" t="s">
        <v>1690</v>
      </c>
      <c r="F73" s="638" t="s">
        <v>1690</v>
      </c>
      <c r="G73" s="638" t="s">
        <v>1690</v>
      </c>
      <c r="H73" s="638"/>
      <c r="I73" s="638"/>
      <c r="J73" s="638"/>
      <c r="K73" s="636"/>
      <c r="L73" s="321"/>
      <c r="M73" s="2"/>
    </row>
    <row r="74" spans="1:17" s="81" customFormat="1" ht="12.75">
      <c r="A74" s="783">
        <v>160</v>
      </c>
      <c r="B74" s="784"/>
      <c r="C74" s="79" t="s">
        <v>381</v>
      </c>
      <c r="D74" s="639"/>
      <c r="E74" s="639"/>
      <c r="F74" s="639"/>
      <c r="G74" s="639"/>
      <c r="H74" s="639"/>
      <c r="I74" s="639"/>
      <c r="J74" s="639"/>
      <c r="K74" s="637"/>
      <c r="L74" s="323"/>
    </row>
    <row r="75" spans="1:17" s="10" customFormat="1" ht="11.25" customHeight="1">
      <c r="A75" s="666" t="s">
        <v>619</v>
      </c>
      <c r="B75" s="667"/>
      <c r="C75" s="180" t="s">
        <v>290</v>
      </c>
      <c r="D75" s="660">
        <v>1</v>
      </c>
      <c r="E75" s="660">
        <v>1</v>
      </c>
      <c r="F75" s="660">
        <v>1</v>
      </c>
      <c r="G75" s="660">
        <v>1</v>
      </c>
      <c r="H75" s="660"/>
      <c r="I75" s="660"/>
      <c r="J75" s="660" t="s">
        <v>375</v>
      </c>
      <c r="K75" s="636"/>
      <c r="L75" s="322"/>
      <c r="O75" s="5"/>
    </row>
    <row r="76" spans="1:17" s="81" customFormat="1" ht="12.75" customHeight="1">
      <c r="A76" s="658" t="s">
        <v>539</v>
      </c>
      <c r="B76" s="659"/>
      <c r="C76" s="79" t="s">
        <v>381</v>
      </c>
      <c r="D76" s="661"/>
      <c r="E76" s="661"/>
      <c r="F76" s="661"/>
      <c r="G76" s="661"/>
      <c r="H76" s="661"/>
      <c r="I76" s="661"/>
      <c r="J76" s="661"/>
      <c r="K76" s="637"/>
      <c r="L76" s="323"/>
    </row>
    <row r="77" spans="1:17" s="10" customFormat="1" ht="11.25" customHeight="1">
      <c r="A77" s="666" t="s">
        <v>618</v>
      </c>
      <c r="B77" s="667"/>
      <c r="C77" s="293" t="s">
        <v>382</v>
      </c>
      <c r="D77" s="303">
        <v>5</v>
      </c>
      <c r="E77" s="303">
        <v>5</v>
      </c>
      <c r="F77" s="304"/>
      <c r="G77" s="304"/>
      <c r="H77" s="304"/>
      <c r="I77" s="304"/>
      <c r="J77" s="304" t="str">
        <f>IFERROR(VLOOKUP(J72,'bedingte Auswahlfelder'!$N$3:$S$22,6,FALSE),"")</f>
        <v/>
      </c>
      <c r="K77" s="583"/>
      <c r="L77" s="322"/>
      <c r="O77" s="5"/>
    </row>
    <row r="78" spans="1:17" s="5" customFormat="1">
      <c r="A78" s="664" t="s">
        <v>633</v>
      </c>
      <c r="B78" s="665"/>
      <c r="C78" s="381" t="s">
        <v>383</v>
      </c>
      <c r="D78" s="121"/>
      <c r="E78" s="121"/>
      <c r="F78" s="121">
        <v>30</v>
      </c>
      <c r="G78" s="121">
        <v>30</v>
      </c>
      <c r="H78" s="121"/>
      <c r="I78" s="121"/>
      <c r="J78" s="121"/>
      <c r="K78" s="584"/>
      <c r="L78" s="322"/>
      <c r="M78" s="10"/>
      <c r="Q78" s="2"/>
    </row>
    <row r="79" spans="1:17" s="10" customFormat="1" ht="11.25" customHeight="1">
      <c r="A79" s="662" t="s">
        <v>28</v>
      </c>
      <c r="B79" s="663"/>
      <c r="C79" s="179" t="str">
        <f>IF(C72='bedingte Auswahlfelder'!Q2,"Leistung:",IF(C72='bedingte Auswahlfelder'!O2,"Leistung:","Bürde:"))</f>
        <v>Leistung:</v>
      </c>
      <c r="D79" s="579" t="s">
        <v>1685</v>
      </c>
      <c r="E79" s="579" t="s">
        <v>1685</v>
      </c>
      <c r="F79" s="579" t="s">
        <v>1686</v>
      </c>
      <c r="G79" s="579" t="s">
        <v>1686</v>
      </c>
      <c r="H79" s="579"/>
      <c r="I79" s="579"/>
      <c r="J79" s="579"/>
      <c r="K79" s="668"/>
      <c r="L79" s="322"/>
      <c r="O79" s="5"/>
    </row>
    <row r="80" spans="1:17" s="81" customFormat="1" ht="12.75">
      <c r="A80" s="294"/>
      <c r="B80" s="295"/>
      <c r="C80" s="79" t="s">
        <v>380</v>
      </c>
      <c r="D80" s="580"/>
      <c r="E80" s="580"/>
      <c r="F80" s="580"/>
      <c r="G80" s="580"/>
      <c r="H80" s="580"/>
      <c r="I80" s="580"/>
      <c r="J80" s="580"/>
      <c r="K80" s="669"/>
      <c r="L80" s="323"/>
    </row>
    <row r="81" spans="1:15" s="10" customFormat="1" ht="11.25" customHeight="1">
      <c r="A81" s="296"/>
      <c r="B81" s="297"/>
      <c r="C81" s="179" t="s">
        <v>292</v>
      </c>
      <c r="D81" s="581">
        <v>1.5</v>
      </c>
      <c r="E81" s="581">
        <v>1.5</v>
      </c>
      <c r="F81" s="581"/>
      <c r="G81" s="581"/>
      <c r="H81" s="581"/>
      <c r="I81" s="581"/>
      <c r="J81" s="581" t="s">
        <v>375</v>
      </c>
      <c r="K81" s="473"/>
      <c r="L81" s="322"/>
      <c r="M81" s="5"/>
      <c r="O81" s="5"/>
    </row>
    <row r="82" spans="1:15" s="81" customFormat="1" ht="12.75">
      <c r="A82" s="294"/>
      <c r="B82" s="295"/>
      <c r="C82" s="79" t="s">
        <v>387</v>
      </c>
      <c r="D82" s="582"/>
      <c r="E82" s="582"/>
      <c r="F82" s="582"/>
      <c r="G82" s="582"/>
      <c r="H82" s="582"/>
      <c r="I82" s="582"/>
      <c r="J82" s="582"/>
      <c r="K82" s="474"/>
      <c r="L82" s="323"/>
    </row>
    <row r="83" spans="1:15" s="10" customFormat="1" ht="11.25" customHeight="1">
      <c r="A83" s="294"/>
      <c r="B83" s="295"/>
      <c r="C83" s="179" t="s">
        <v>374</v>
      </c>
      <c r="D83" s="485">
        <v>4.3</v>
      </c>
      <c r="E83" s="485">
        <v>4.3</v>
      </c>
      <c r="F83" s="485">
        <v>7.9</v>
      </c>
      <c r="G83" s="485">
        <v>7.9</v>
      </c>
      <c r="H83" s="485"/>
      <c r="I83" s="485"/>
      <c r="J83" s="485"/>
      <c r="K83" s="830"/>
      <c r="L83" s="322"/>
      <c r="M83" s="5"/>
      <c r="O83" s="5"/>
    </row>
    <row r="84" spans="1:15" s="81" customFormat="1" ht="12.75">
      <c r="A84" s="294"/>
      <c r="B84" s="295"/>
      <c r="C84" s="79" t="s">
        <v>388</v>
      </c>
      <c r="D84" s="486"/>
      <c r="E84" s="486"/>
      <c r="F84" s="486"/>
      <c r="G84" s="486"/>
      <c r="H84" s="486"/>
      <c r="I84" s="486"/>
      <c r="J84" s="486"/>
      <c r="K84" s="831"/>
      <c r="L84" s="323"/>
    </row>
    <row r="85" spans="1:15" s="5" customFormat="1">
      <c r="A85" s="294"/>
      <c r="B85" s="295"/>
      <c r="C85" s="179" t="s">
        <v>390</v>
      </c>
      <c r="D85" s="303"/>
      <c r="E85" s="303"/>
      <c r="F85" s="303"/>
      <c r="G85" s="303"/>
      <c r="H85" s="303"/>
      <c r="I85" s="303"/>
      <c r="J85" s="303" t="str">
        <f>IFERROR(VLOOKUP('DB GIF'!J72,'bedingte Auswahlfelder'!$N$3:$U$22,8,FALSE),"")</f>
        <v/>
      </c>
      <c r="K85" s="305"/>
      <c r="L85" s="321"/>
    </row>
    <row r="86" spans="1:15" s="81" customFormat="1" ht="27.75" customHeight="1">
      <c r="A86" s="294"/>
      <c r="B86" s="295"/>
      <c r="C86" s="79" t="s">
        <v>403</v>
      </c>
      <c r="D86" s="90"/>
      <c r="E86" s="90"/>
      <c r="F86" s="90"/>
      <c r="G86" s="90"/>
      <c r="H86" s="90"/>
      <c r="I86" s="90"/>
      <c r="J86" s="90"/>
      <c r="K86" s="306"/>
      <c r="L86" s="323"/>
    </row>
    <row r="87" spans="1:15" s="5" customFormat="1">
      <c r="A87" s="294"/>
      <c r="B87" s="295"/>
      <c r="C87" s="179" t="s">
        <v>391</v>
      </c>
      <c r="D87" s="303"/>
      <c r="E87" s="303"/>
      <c r="F87" s="303"/>
      <c r="G87" s="303"/>
      <c r="H87" s="303"/>
      <c r="I87" s="303"/>
      <c r="J87" s="303"/>
      <c r="K87" s="305"/>
      <c r="L87" s="321"/>
    </row>
    <row r="88" spans="1:15" s="81" customFormat="1" ht="12.75">
      <c r="A88" s="294"/>
      <c r="B88" s="295"/>
      <c r="C88" s="79" t="s">
        <v>399</v>
      </c>
      <c r="D88" s="90"/>
      <c r="E88" s="90"/>
      <c r="F88" s="90"/>
      <c r="G88" s="90"/>
      <c r="H88" s="90"/>
      <c r="I88" s="90"/>
      <c r="J88" s="90"/>
      <c r="K88" s="307"/>
      <c r="L88" s="323"/>
    </row>
    <row r="89" spans="1:15" s="10" customFormat="1" ht="11.25" customHeight="1">
      <c r="A89" s="294"/>
      <c r="B89" s="295"/>
      <c r="C89" s="180" t="s">
        <v>293</v>
      </c>
      <c r="D89" s="487"/>
      <c r="E89" s="487"/>
      <c r="F89" s="487"/>
      <c r="G89" s="487"/>
      <c r="H89" s="487"/>
      <c r="I89" s="487"/>
      <c r="J89" s="487"/>
      <c r="K89" s="583"/>
      <c r="L89" s="322"/>
      <c r="O89" s="5"/>
    </row>
    <row r="90" spans="1:15" s="81" customFormat="1" ht="12.75">
      <c r="A90" s="294"/>
      <c r="B90" s="295"/>
      <c r="C90" s="79" t="s">
        <v>294</v>
      </c>
      <c r="D90" s="488"/>
      <c r="E90" s="488"/>
      <c r="F90" s="488"/>
      <c r="G90" s="488"/>
      <c r="H90" s="488"/>
      <c r="I90" s="488"/>
      <c r="J90" s="488"/>
      <c r="K90" s="584"/>
      <c r="L90" s="323"/>
    </row>
    <row r="91" spans="1:15" s="10" customFormat="1" ht="11.25" customHeight="1">
      <c r="A91" s="294"/>
      <c r="B91" s="295"/>
      <c r="C91" s="179" t="s">
        <v>389</v>
      </c>
      <c r="D91" s="487"/>
      <c r="E91" s="487"/>
      <c r="F91" s="487"/>
      <c r="G91" s="487"/>
      <c r="H91" s="487"/>
      <c r="I91" s="487"/>
      <c r="J91" s="487"/>
      <c r="K91" s="583"/>
      <c r="L91" s="322"/>
    </row>
    <row r="92" spans="1:15" s="81" customFormat="1" ht="12.75">
      <c r="A92" s="294"/>
      <c r="B92" s="295"/>
      <c r="C92" s="79" t="s">
        <v>373</v>
      </c>
      <c r="D92" s="488"/>
      <c r="E92" s="488"/>
      <c r="F92" s="488"/>
      <c r="G92" s="488"/>
      <c r="H92" s="488"/>
      <c r="I92" s="488"/>
      <c r="J92" s="488"/>
      <c r="K92" s="584"/>
      <c r="L92" s="323"/>
    </row>
    <row r="93" spans="1:15" s="88" customFormat="1" ht="11.25" customHeight="1">
      <c r="A93" s="298"/>
      <c r="B93" s="299"/>
      <c r="C93" s="179" t="s">
        <v>396</v>
      </c>
      <c r="D93" s="308"/>
      <c r="E93" s="308"/>
      <c r="F93" s="308"/>
      <c r="G93" s="308"/>
      <c r="H93" s="308"/>
      <c r="I93" s="308"/>
      <c r="J93" s="308" t="str">
        <f>IFERROR(VLOOKUP('DB GIF'!J72,'bedingte Auswahlfelder'!$N$3:$T$22,"7",FALSE),"")</f>
        <v/>
      </c>
      <c r="K93" s="583"/>
      <c r="L93" s="324"/>
    </row>
    <row r="94" spans="1:15" s="81" customFormat="1" ht="11.25" customHeight="1">
      <c r="A94" s="294"/>
      <c r="B94" s="295"/>
      <c r="C94" s="80" t="s">
        <v>397</v>
      </c>
      <c r="D94" s="91"/>
      <c r="E94" s="91"/>
      <c r="F94" s="91"/>
      <c r="G94" s="91"/>
      <c r="H94" s="91"/>
      <c r="I94" s="91"/>
      <c r="J94" s="91"/>
      <c r="K94" s="717"/>
      <c r="L94" s="323"/>
    </row>
    <row r="95" spans="1:15" s="81" customFormat="1" ht="12.75">
      <c r="A95" s="294"/>
      <c r="B95" s="295"/>
      <c r="C95" s="80" t="s">
        <v>398</v>
      </c>
      <c r="D95" s="114"/>
      <c r="E95" s="114"/>
      <c r="F95" s="114"/>
      <c r="G95" s="114"/>
      <c r="H95" s="114"/>
      <c r="I95" s="114"/>
      <c r="J95" s="114"/>
      <c r="K95" s="584"/>
      <c r="L95" s="323"/>
    </row>
    <row r="96" spans="1:15" s="5" customFormat="1">
      <c r="A96" s="296"/>
      <c r="B96" s="300" t="s">
        <v>393</v>
      </c>
      <c r="C96" s="179" t="s">
        <v>392</v>
      </c>
      <c r="D96" s="91"/>
      <c r="E96" s="91"/>
      <c r="F96" s="91"/>
      <c r="G96" s="91"/>
      <c r="H96" s="91"/>
      <c r="I96" s="91"/>
      <c r="J96" s="91"/>
      <c r="K96" s="309"/>
      <c r="L96" s="321"/>
    </row>
    <row r="97" spans="1:13" s="5" customFormat="1">
      <c r="A97" s="296"/>
      <c r="B97" s="297"/>
      <c r="C97" s="80" t="s">
        <v>406</v>
      </c>
      <c r="D97" s="91"/>
      <c r="E97" s="91"/>
      <c r="F97" s="91"/>
      <c r="G97" s="91"/>
      <c r="H97" s="91"/>
      <c r="I97" s="91"/>
      <c r="J97" s="91"/>
      <c r="K97" s="309"/>
      <c r="L97" s="321"/>
    </row>
    <row r="98" spans="1:13" s="5" customFormat="1">
      <c r="A98" s="296"/>
      <c r="B98" s="297"/>
      <c r="C98" s="80" t="s">
        <v>405</v>
      </c>
      <c r="D98" s="91"/>
      <c r="E98" s="91"/>
      <c r="F98" s="91"/>
      <c r="G98" s="91"/>
      <c r="H98" s="91"/>
      <c r="I98" s="91"/>
      <c r="J98" s="91"/>
      <c r="K98" s="309"/>
      <c r="L98" s="321"/>
    </row>
    <row r="99" spans="1:13" s="5" customFormat="1">
      <c r="A99" s="296"/>
      <c r="B99" s="297"/>
      <c r="C99" s="80" t="s">
        <v>407</v>
      </c>
      <c r="D99" s="91"/>
      <c r="E99" s="91"/>
      <c r="F99" s="91"/>
      <c r="G99" s="91"/>
      <c r="H99" s="91"/>
      <c r="I99" s="91"/>
      <c r="J99" s="91"/>
      <c r="K99" s="309"/>
      <c r="L99" s="321"/>
      <c r="M99" s="2"/>
    </row>
    <row r="100" spans="1:13" s="5" customFormat="1">
      <c r="A100" s="296"/>
      <c r="B100" s="297"/>
      <c r="C100" s="80" t="s">
        <v>408</v>
      </c>
      <c r="D100" s="91"/>
      <c r="E100" s="91"/>
      <c r="F100" s="91"/>
      <c r="G100" s="91"/>
      <c r="H100" s="91"/>
      <c r="I100" s="91"/>
      <c r="J100" s="91"/>
      <c r="K100" s="309"/>
      <c r="L100" s="321"/>
      <c r="M100" s="2"/>
    </row>
    <row r="101" spans="1:13" s="5" customFormat="1">
      <c r="A101" s="296"/>
      <c r="B101" s="297"/>
      <c r="C101" s="80" t="s">
        <v>409</v>
      </c>
      <c r="D101" s="91"/>
      <c r="E101" s="91"/>
      <c r="F101" s="91"/>
      <c r="G101" s="91"/>
      <c r="H101" s="91"/>
      <c r="I101" s="91"/>
      <c r="J101" s="91"/>
      <c r="K101" s="309"/>
      <c r="L101" s="321"/>
      <c r="M101" s="2"/>
    </row>
    <row r="102" spans="1:13" s="10" customFormat="1" ht="11.25" customHeight="1">
      <c r="A102" s="296"/>
      <c r="B102" s="297"/>
      <c r="C102" s="180" t="s">
        <v>19</v>
      </c>
      <c r="D102" s="487"/>
      <c r="E102" s="487"/>
      <c r="F102" s="487"/>
      <c r="G102" s="487"/>
      <c r="H102" s="487"/>
      <c r="I102" s="487"/>
      <c r="J102" s="487"/>
      <c r="K102" s="583"/>
      <c r="L102" s="321"/>
    </row>
    <row r="103" spans="1:13" s="88" customFormat="1" ht="11.25" customHeight="1">
      <c r="A103" s="301"/>
      <c r="B103" s="302"/>
      <c r="C103" s="92"/>
      <c r="D103" s="488"/>
      <c r="E103" s="488"/>
      <c r="F103" s="488"/>
      <c r="G103" s="488"/>
      <c r="H103" s="488"/>
      <c r="I103" s="488"/>
      <c r="J103" s="488"/>
      <c r="K103" s="584"/>
      <c r="L103" s="321"/>
    </row>
    <row r="104" spans="1:13" s="5" customFormat="1" ht="11.25" customHeight="1">
      <c r="A104" s="655" t="s">
        <v>624</v>
      </c>
      <c r="B104" s="656"/>
      <c r="C104" s="656"/>
      <c r="D104" s="656"/>
      <c r="E104" s="656"/>
      <c r="F104" s="656"/>
      <c r="G104" s="656"/>
      <c r="H104" s="656"/>
      <c r="I104" s="656"/>
      <c r="J104" s="656"/>
      <c r="K104" s="657"/>
      <c r="L104" s="321"/>
      <c r="M104" s="2"/>
    </row>
    <row r="105" spans="1:13" s="5" customFormat="1" ht="30" customHeight="1" thickBot="1">
      <c r="A105" s="714"/>
      <c r="B105" s="715"/>
      <c r="C105" s="715"/>
      <c r="D105" s="715"/>
      <c r="E105" s="715"/>
      <c r="F105" s="715"/>
      <c r="G105" s="715"/>
      <c r="H105" s="715"/>
      <c r="I105" s="715"/>
      <c r="J105" s="715"/>
      <c r="K105" s="716"/>
      <c r="L105" s="321"/>
    </row>
    <row r="106" spans="1:13" s="5" customFormat="1" ht="24" customHeight="1" thickBot="1">
      <c r="A106" s="489" t="s">
        <v>651</v>
      </c>
      <c r="B106" s="803"/>
      <c r="C106" s="803"/>
      <c r="D106" s="803"/>
      <c r="E106" s="803"/>
      <c r="F106" s="803"/>
      <c r="G106" s="489" t="s">
        <v>672</v>
      </c>
      <c r="H106" s="490"/>
      <c r="I106" s="490"/>
      <c r="J106" s="490"/>
      <c r="K106" s="491"/>
      <c r="L106" s="321"/>
    </row>
    <row r="107" spans="1:13" s="5" customFormat="1" ht="51" customHeight="1" thickBot="1">
      <c r="A107" s="468" t="s">
        <v>660</v>
      </c>
      <c r="B107" s="469"/>
      <c r="C107" s="493"/>
      <c r="D107" s="494"/>
      <c r="E107" s="718" t="s">
        <v>1143</v>
      </c>
      <c r="F107" s="719"/>
      <c r="G107" s="720" t="s">
        <v>1697</v>
      </c>
      <c r="H107" s="721"/>
      <c r="I107" s="721"/>
      <c r="J107" s="721"/>
      <c r="K107" s="722"/>
      <c r="L107" s="321"/>
    </row>
    <row r="108" spans="1:13" s="5" customFormat="1" ht="24" customHeight="1" thickBot="1">
      <c r="A108" s="492" t="s">
        <v>1115</v>
      </c>
      <c r="B108" s="469"/>
      <c r="C108" s="493"/>
      <c r="D108" s="494"/>
      <c r="E108" s="723"/>
      <c r="F108" s="724"/>
      <c r="G108" s="627" t="s">
        <v>1695</v>
      </c>
      <c r="H108" s="628"/>
      <c r="I108" s="628"/>
      <c r="J108" s="628"/>
      <c r="K108" s="629"/>
      <c r="L108" s="321"/>
    </row>
    <row r="109" spans="1:13" s="5" customFormat="1" ht="38.25" customHeight="1" thickBot="1">
      <c r="A109" s="468" t="s">
        <v>661</v>
      </c>
      <c r="B109" s="469"/>
      <c r="C109" s="469"/>
      <c r="D109" s="470"/>
      <c r="E109" s="799">
        <v>3</v>
      </c>
      <c r="F109" s="620"/>
      <c r="G109" s="800" t="s">
        <v>1696</v>
      </c>
      <c r="H109" s="801"/>
      <c r="I109" s="801"/>
      <c r="J109" s="801"/>
      <c r="K109" s="802"/>
      <c r="L109" s="321"/>
    </row>
    <row r="110" spans="1:13" s="5" customFormat="1" ht="24" customHeight="1" thickBot="1">
      <c r="A110" s="468" t="s">
        <v>662</v>
      </c>
      <c r="B110" s="469"/>
      <c r="C110" s="469"/>
      <c r="D110" s="470"/>
      <c r="E110" s="471" t="s">
        <v>563</v>
      </c>
      <c r="F110" s="472"/>
      <c r="G110" s="625"/>
      <c r="H110" s="626"/>
      <c r="I110" s="626"/>
      <c r="J110" s="626"/>
      <c r="K110" s="642"/>
      <c r="L110" s="321"/>
    </row>
    <row r="111" spans="1:13" s="5" customFormat="1" ht="24" customHeight="1" thickBot="1">
      <c r="A111" s="468" t="s">
        <v>663</v>
      </c>
      <c r="B111" s="469"/>
      <c r="C111" s="469"/>
      <c r="D111" s="470"/>
      <c r="E111" s="471" t="s">
        <v>564</v>
      </c>
      <c r="F111" s="472"/>
      <c r="G111" s="640"/>
      <c r="H111" s="619"/>
      <c r="I111" s="619"/>
      <c r="J111" s="619"/>
      <c r="K111" s="620"/>
      <c r="L111" s="321"/>
    </row>
    <row r="112" spans="1:13" s="5" customFormat="1" ht="24" customHeight="1" thickBot="1">
      <c r="A112" s="468" t="s">
        <v>664</v>
      </c>
      <c r="B112" s="469"/>
      <c r="C112" s="469"/>
      <c r="D112" s="470"/>
      <c r="E112" s="471" t="s">
        <v>563</v>
      </c>
      <c r="F112" s="472"/>
      <c r="G112" s="640"/>
      <c r="H112" s="619"/>
      <c r="I112" s="619"/>
      <c r="J112" s="619"/>
      <c r="K112" s="620"/>
      <c r="L112" s="321"/>
    </row>
    <row r="113" spans="1:14" s="5" customFormat="1" ht="24" customHeight="1" thickBot="1">
      <c r="A113" s="492" t="s">
        <v>980</v>
      </c>
      <c r="B113" s="469"/>
      <c r="C113" s="469"/>
      <c r="D113" s="470"/>
      <c r="E113" s="471" t="s">
        <v>564</v>
      </c>
      <c r="F113" s="536"/>
      <c r="G113" s="329" t="str">
        <f>E113</f>
        <v>Nein</v>
      </c>
      <c r="H113" s="641" t="s">
        <v>1170</v>
      </c>
      <c r="I113" s="594"/>
      <c r="J113" s="619" t="s">
        <v>1153</v>
      </c>
      <c r="K113" s="620"/>
      <c r="L113" s="321"/>
    </row>
    <row r="114" spans="1:14" s="5" customFormat="1" ht="30" customHeight="1" thickBot="1">
      <c r="A114" s="492" t="s">
        <v>665</v>
      </c>
      <c r="B114" s="469"/>
      <c r="C114" s="469"/>
      <c r="D114" s="470"/>
      <c r="E114" s="621" t="s">
        <v>1146</v>
      </c>
      <c r="F114" s="622"/>
      <c r="G114" s="640"/>
      <c r="H114" s="619"/>
      <c r="I114" s="619"/>
      <c r="J114" s="619"/>
      <c r="K114" s="620"/>
      <c r="L114" s="321"/>
    </row>
    <row r="115" spans="1:14" s="5" customFormat="1" ht="24" customHeight="1" thickBot="1">
      <c r="A115" s="468" t="s">
        <v>666</v>
      </c>
      <c r="B115" s="469"/>
      <c r="C115" s="469"/>
      <c r="D115" s="470"/>
      <c r="E115" s="630" t="s">
        <v>1145</v>
      </c>
      <c r="F115" s="631"/>
      <c r="G115" s="625" t="str">
        <f>IF(E115="TRAFAG","Kleine Skala &amp; Referenzmessung",IF(E115="EMD","Kleine Skala &amp; Referenzmessung",IF(E115="COMDE","Kleine Skala &amp; Referenzmessung",IF(E115="LANSO","Große Skala &amp; Referenzmessung",IF(E115="WIKA","Große Skala &amp; Referenzmessung ",IF(E115="Frei wählbar / not specified","Auswahl obliegt OEN",))))))</f>
        <v>Auswahl obliegt OEN</v>
      </c>
      <c r="H115" s="626"/>
      <c r="I115" s="626"/>
      <c r="J115" s="626"/>
      <c r="K115" s="642"/>
      <c r="L115" s="321"/>
      <c r="M115" s="2"/>
    </row>
    <row r="116" spans="1:14" s="5" customFormat="1" ht="24" customHeight="1" thickBot="1">
      <c r="A116" s="574" t="s">
        <v>695</v>
      </c>
      <c r="B116" s="469"/>
      <c r="C116" s="469"/>
      <c r="D116" s="470"/>
      <c r="E116" s="471" t="s">
        <v>564</v>
      </c>
      <c r="F116" s="472"/>
      <c r="G116" s="329" t="str">
        <f>E116</f>
        <v>Nein</v>
      </c>
      <c r="H116" s="641" t="s">
        <v>670</v>
      </c>
      <c r="I116" s="594"/>
      <c r="J116" s="619" t="s">
        <v>671</v>
      </c>
      <c r="K116" s="620"/>
      <c r="L116" s="321"/>
    </row>
    <row r="117" spans="1:14" s="5" customFormat="1" ht="24" customHeight="1" thickBot="1">
      <c r="A117" s="468" t="s">
        <v>1479</v>
      </c>
      <c r="B117" s="469"/>
      <c r="C117" s="469"/>
      <c r="D117" s="470"/>
      <c r="E117" s="471" t="s">
        <v>564</v>
      </c>
      <c r="F117" s="472"/>
      <c r="G117" s="640"/>
      <c r="H117" s="619"/>
      <c r="I117" s="619"/>
      <c r="J117" s="619"/>
      <c r="K117" s="620"/>
      <c r="L117" s="321"/>
    </row>
    <row r="118" spans="1:14" s="5" customFormat="1" ht="24" customHeight="1" thickBot="1">
      <c r="A118" s="468" t="s">
        <v>673</v>
      </c>
      <c r="B118" s="632"/>
      <c r="C118" s="632"/>
      <c r="D118" s="633"/>
      <c r="E118" s="471" t="s">
        <v>564</v>
      </c>
      <c r="F118" s="472"/>
      <c r="G118" s="533"/>
      <c r="H118" s="534"/>
      <c r="I118" s="534"/>
      <c r="J118" s="534"/>
      <c r="K118" s="535"/>
      <c r="L118" s="321"/>
    </row>
    <row r="119" spans="1:14" s="5" customFormat="1" ht="24" customHeight="1" thickBot="1">
      <c r="A119" s="468" t="s">
        <v>674</v>
      </c>
      <c r="B119" s="469"/>
      <c r="C119" s="469"/>
      <c r="D119" s="470"/>
      <c r="E119" s="471" t="s">
        <v>402</v>
      </c>
      <c r="F119" s="536"/>
      <c r="G119" s="533"/>
      <c r="H119" s="534"/>
      <c r="I119" s="534"/>
      <c r="J119" s="534"/>
      <c r="K119" s="535"/>
      <c r="L119" s="321"/>
    </row>
    <row r="120" spans="1:14" s="5" customFormat="1" ht="24" customHeight="1" thickBot="1">
      <c r="A120" s="529" t="s">
        <v>1410</v>
      </c>
      <c r="B120" s="530"/>
      <c r="C120" s="527" t="s">
        <v>1411</v>
      </c>
      <c r="D120" s="528"/>
      <c r="E120" s="527" t="s">
        <v>1412</v>
      </c>
      <c r="F120" s="528"/>
      <c r="G120" s="527" t="s">
        <v>1413</v>
      </c>
      <c r="H120" s="528"/>
      <c r="I120" s="828" t="s">
        <v>1414</v>
      </c>
      <c r="J120" s="829"/>
      <c r="K120" s="310" t="s">
        <v>675</v>
      </c>
      <c r="L120" s="321"/>
    </row>
    <row r="121" spans="1:14" s="5" customFormat="1" ht="24" customHeight="1" thickBot="1">
      <c r="A121" s="531"/>
      <c r="B121" s="532"/>
      <c r="C121" s="613">
        <v>4.5</v>
      </c>
      <c r="D121" s="614"/>
      <c r="E121" s="793">
        <f>VLOOKUP(C121,Auswahlfelder!I3:K13,2,TRUE)</f>
        <v>4</v>
      </c>
      <c r="F121" s="794"/>
      <c r="G121" s="793">
        <f>VLOOKUP(C121,Auswahlfelder!I3:K13,3,TRUE)</f>
        <v>3.5</v>
      </c>
      <c r="H121" s="794"/>
      <c r="I121" s="738">
        <v>4</v>
      </c>
      <c r="J121" s="739"/>
      <c r="K121" s="227">
        <f>((C121+1)*1.2)-1</f>
        <v>5.6</v>
      </c>
      <c r="L121" s="321"/>
      <c r="M121" s="2"/>
    </row>
    <row r="122" spans="1:14" s="5" customFormat="1" ht="24" customHeight="1" thickBot="1">
      <c r="A122" s="468" t="s">
        <v>676</v>
      </c>
      <c r="B122" s="469"/>
      <c r="C122" s="469"/>
      <c r="D122" s="470"/>
      <c r="E122" s="795">
        <f>E108</f>
        <v>0</v>
      </c>
      <c r="F122" s="796"/>
      <c r="G122" s="625" t="b">
        <f>IF(J2="USA","USA! Avoid input of bar!!!")</f>
        <v>0</v>
      </c>
      <c r="H122" s="626"/>
      <c r="I122" s="627" t="s">
        <v>1700</v>
      </c>
      <c r="J122" s="628"/>
      <c r="K122" s="629"/>
      <c r="L122" s="280"/>
      <c r="N122" s="2"/>
    </row>
    <row r="123" spans="1:14" s="5" customFormat="1" ht="24" customHeight="1" thickBot="1">
      <c r="A123" s="468" t="s">
        <v>678</v>
      </c>
      <c r="B123" s="493"/>
      <c r="C123" s="493"/>
      <c r="D123" s="494"/>
      <c r="E123" s="483" t="s">
        <v>658</v>
      </c>
      <c r="F123" s="484"/>
      <c r="G123" s="741" t="str">
        <f>IF(E119="Clean Air","DN20 mit M50x2 verwenden","")</f>
        <v/>
      </c>
      <c r="H123" s="742"/>
      <c r="I123" s="742"/>
      <c r="J123" s="742"/>
      <c r="K123" s="743"/>
      <c r="L123" s="321"/>
      <c r="M123" s="2"/>
    </row>
    <row r="124" spans="1:14" s="5" customFormat="1" ht="24" customHeight="1" thickBot="1">
      <c r="A124" s="574" t="s">
        <v>981</v>
      </c>
      <c r="B124" s="812"/>
      <c r="C124" s="812"/>
      <c r="D124" s="813"/>
      <c r="E124" s="814" t="s">
        <v>1172</v>
      </c>
      <c r="F124" s="815"/>
      <c r="G124" s="533"/>
      <c r="H124" s="534"/>
      <c r="I124" s="534"/>
      <c r="J124" s="534"/>
      <c r="K124" s="535"/>
      <c r="L124" s="280"/>
    </row>
    <row r="125" spans="1:14" s="5" customFormat="1" ht="12" customHeight="1" thickBot="1">
      <c r="A125" s="254"/>
      <c r="B125" s="311"/>
      <c r="C125" s="311"/>
      <c r="D125" s="311"/>
      <c r="E125" s="312"/>
      <c r="F125" s="313"/>
      <c r="G125" s="314"/>
      <c r="H125" s="315"/>
      <c r="I125" s="315"/>
      <c r="J125" s="315"/>
      <c r="K125" s="316"/>
      <c r="L125" s="321"/>
    </row>
    <row r="126" spans="1:14" s="5" customFormat="1" ht="24" customHeight="1" thickBot="1">
      <c r="A126" s="810" t="s">
        <v>679</v>
      </c>
      <c r="B126" s="560"/>
      <c r="C126" s="560"/>
      <c r="D126" s="560"/>
      <c r="E126" s="559"/>
      <c r="F126" s="811"/>
      <c r="G126" s="489" t="s">
        <v>672</v>
      </c>
      <c r="H126" s="490"/>
      <c r="I126" s="490"/>
      <c r="J126" s="490"/>
      <c r="K126" s="491"/>
      <c r="L126" s="321"/>
    </row>
    <row r="127" spans="1:14" s="5" customFormat="1" ht="24" customHeight="1" thickBot="1">
      <c r="A127" s="822" t="s">
        <v>680</v>
      </c>
      <c r="B127" s="823"/>
      <c r="C127" s="823"/>
      <c r="D127" s="824"/>
      <c r="E127" s="732" t="s">
        <v>1175</v>
      </c>
      <c r="F127" s="733"/>
      <c r="G127" s="807" t="str">
        <f>IF(E127="Klein Guß / small casted","Falls kleiner Guß nicht kompatibel &gt; Auswahl Alu Kasten",IF(E127="Frei wählbar / not specified","Auswahl obliegt OEN",IF(E127="Klein Al / small al","Falls Klein Al nicht möglich &gt; Auswahl Al Kasten Groß",IF(E127="Groß","Asymetrischer Alu- KLemmenkasten",IF(E127="Klein PSVS / small","Scharniere müssen eingebaut werden",IF(E127="Groß PSVS / big","Scharniere müssen eingebaut werden",IF(E127="Sonder PSVS / custom","Nur an 25kVA-Modell verbaubar / Only for 25kVA","")))))))</f>
        <v/>
      </c>
      <c r="H127" s="808"/>
      <c r="I127" s="808"/>
      <c r="J127" s="808"/>
      <c r="K127" s="809"/>
      <c r="L127" s="280"/>
    </row>
    <row r="128" spans="1:14" s="5" customFormat="1" ht="24" customHeight="1" thickBot="1">
      <c r="A128" s="772"/>
      <c r="B128" s="605"/>
      <c r="C128" s="605"/>
      <c r="D128" s="825"/>
      <c r="E128" s="780"/>
      <c r="F128" s="602"/>
      <c r="G128" s="533"/>
      <c r="H128" s="534"/>
      <c r="I128" s="534"/>
      <c r="J128" s="534"/>
      <c r="K128" s="535"/>
      <c r="L128" s="321"/>
    </row>
    <row r="129" spans="1:13" s="5" customFormat="1" ht="24" customHeight="1" thickBot="1">
      <c r="A129" s="772" t="s">
        <v>682</v>
      </c>
      <c r="B129" s="773"/>
      <c r="C129" s="773"/>
      <c r="D129" s="774"/>
      <c r="E129" s="617" t="s">
        <v>692</v>
      </c>
      <c r="F129" s="740"/>
      <c r="G129" s="575" t="s">
        <v>1687</v>
      </c>
      <c r="H129" s="576"/>
      <c r="I129" s="576"/>
      <c r="J129" s="576"/>
      <c r="K129" s="606"/>
      <c r="L129" s="321"/>
    </row>
    <row r="130" spans="1:13" s="5" customFormat="1" ht="24" customHeight="1" thickBot="1">
      <c r="A130" s="468" t="s">
        <v>683</v>
      </c>
      <c r="B130" s="493"/>
      <c r="C130" s="493"/>
      <c r="D130" s="494"/>
      <c r="E130" s="617" t="s">
        <v>692</v>
      </c>
      <c r="F130" s="740"/>
      <c r="G130" s="533" t="s">
        <v>1688</v>
      </c>
      <c r="H130" s="534"/>
      <c r="I130" s="534"/>
      <c r="J130" s="534"/>
      <c r="K130" s="535"/>
      <c r="L130" s="321"/>
    </row>
    <row r="131" spans="1:13" s="5" customFormat="1" ht="24" customHeight="1" thickBot="1">
      <c r="A131" s="468" t="s">
        <v>693</v>
      </c>
      <c r="B131" s="493"/>
      <c r="C131" s="493"/>
      <c r="D131" s="494"/>
      <c r="E131" s="471" t="s">
        <v>564</v>
      </c>
      <c r="F131" s="472"/>
      <c r="G131" s="533"/>
      <c r="H131" s="534"/>
      <c r="I131" s="534"/>
      <c r="J131" s="534"/>
      <c r="K131" s="535"/>
      <c r="L131" s="321"/>
    </row>
    <row r="132" spans="1:13" s="5" customFormat="1" ht="24" customHeight="1" thickBot="1">
      <c r="A132" s="468" t="s">
        <v>1573</v>
      </c>
      <c r="B132" s="493"/>
      <c r="C132" s="493"/>
      <c r="D132" s="494"/>
      <c r="E132" s="471" t="s">
        <v>564</v>
      </c>
      <c r="F132" s="472"/>
      <c r="G132" s="533"/>
      <c r="H132" s="534"/>
      <c r="I132" s="534"/>
      <c r="J132" s="534"/>
      <c r="K132" s="535"/>
      <c r="L132" s="321"/>
    </row>
    <row r="133" spans="1:13" s="5" customFormat="1" ht="24" customHeight="1" thickBot="1">
      <c r="A133" s="574" t="s">
        <v>1572</v>
      </c>
      <c r="B133" s="493"/>
      <c r="C133" s="493"/>
      <c r="D133" s="494"/>
      <c r="E133" s="471" t="s">
        <v>563</v>
      </c>
      <c r="F133" s="472"/>
      <c r="G133" s="634"/>
      <c r="H133" s="635"/>
      <c r="I133" s="534"/>
      <c r="J133" s="534"/>
      <c r="K133" s="535"/>
      <c r="L133" s="321"/>
    </row>
    <row r="134" spans="1:13" s="5" customFormat="1" ht="55.5" customHeight="1" thickBot="1">
      <c r="A134" s="468" t="s">
        <v>1472</v>
      </c>
      <c r="B134" s="493"/>
      <c r="C134" s="493"/>
      <c r="D134" s="494"/>
      <c r="E134" s="572" t="s">
        <v>1181</v>
      </c>
      <c r="F134" s="573"/>
      <c r="G134" s="577" t="s">
        <v>1689</v>
      </c>
      <c r="H134" s="578"/>
      <c r="I134" s="425" t="s">
        <v>1473</v>
      </c>
      <c r="J134" s="619" t="s">
        <v>701</v>
      </c>
      <c r="K134" s="620"/>
      <c r="L134" s="321"/>
    </row>
    <row r="135" spans="1:13" s="5" customFormat="1" ht="24" customHeight="1" thickBot="1">
      <c r="A135" s="574" t="s">
        <v>1574</v>
      </c>
      <c r="B135" s="493"/>
      <c r="C135" s="493"/>
      <c r="D135" s="494"/>
      <c r="E135" s="471" t="s">
        <v>564</v>
      </c>
      <c r="F135" s="472"/>
      <c r="G135" s="575"/>
      <c r="H135" s="576"/>
      <c r="I135" s="534"/>
      <c r="J135" s="534"/>
      <c r="K135" s="535"/>
      <c r="L135" s="321"/>
    </row>
    <row r="136" spans="1:13" s="5" customFormat="1" ht="24" customHeight="1" thickBot="1">
      <c r="A136" s="468" t="s">
        <v>697</v>
      </c>
      <c r="B136" s="493"/>
      <c r="C136" s="493"/>
      <c r="D136" s="494"/>
      <c r="E136" s="471" t="s">
        <v>564</v>
      </c>
      <c r="F136" s="472"/>
      <c r="G136" s="533"/>
      <c r="H136" s="534"/>
      <c r="I136" s="534"/>
      <c r="J136" s="534"/>
      <c r="K136" s="535"/>
      <c r="L136" s="321"/>
    </row>
    <row r="137" spans="1:13" s="5" customFormat="1" ht="24" customHeight="1" thickBot="1">
      <c r="A137" s="468" t="s">
        <v>698</v>
      </c>
      <c r="B137" s="493"/>
      <c r="C137" s="493"/>
      <c r="D137" s="494"/>
      <c r="E137" s="471" t="s">
        <v>564</v>
      </c>
      <c r="F137" s="472"/>
      <c r="G137" s="221" t="str">
        <f>E137</f>
        <v>Nein</v>
      </c>
      <c r="H137" s="712" t="s">
        <v>1415</v>
      </c>
      <c r="I137" s="713"/>
      <c r="J137" s="619"/>
      <c r="K137" s="620"/>
      <c r="L137" s="321"/>
    </row>
    <row r="138" spans="1:13" s="5" customFormat="1" ht="24" customHeight="1" thickBot="1">
      <c r="A138" s="468" t="s">
        <v>702</v>
      </c>
      <c r="B138" s="493"/>
      <c r="C138" s="493"/>
      <c r="D138" s="494"/>
      <c r="E138" s="736" t="s">
        <v>564</v>
      </c>
      <c r="F138" s="737"/>
      <c r="G138" s="533"/>
      <c r="H138" s="534"/>
      <c r="I138" s="534"/>
      <c r="J138" s="534"/>
      <c r="K138" s="535"/>
      <c r="L138" s="321"/>
    </row>
    <row r="139" spans="1:13" s="5" customFormat="1" ht="24" customHeight="1" thickBot="1">
      <c r="A139" s="779" t="s">
        <v>1477</v>
      </c>
      <c r="B139" s="522"/>
      <c r="C139" s="780" t="s">
        <v>564</v>
      </c>
      <c r="D139" s="602"/>
      <c r="E139" s="527" t="s">
        <v>703</v>
      </c>
      <c r="F139" s="528"/>
      <c r="G139" s="592" t="s">
        <v>704</v>
      </c>
      <c r="H139" s="623"/>
      <c r="I139" s="589" t="s">
        <v>705</v>
      </c>
      <c r="J139" s="528"/>
      <c r="K139" s="318" t="s">
        <v>737</v>
      </c>
      <c r="L139" s="321"/>
    </row>
    <row r="140" spans="1:13" s="5" customFormat="1" ht="24" customHeight="1" thickBot="1">
      <c r="A140" s="523"/>
      <c r="B140" s="524"/>
      <c r="C140" s="738" t="s">
        <v>1186</v>
      </c>
      <c r="D140" s="739"/>
      <c r="E140" s="738" t="s">
        <v>711</v>
      </c>
      <c r="F140" s="739"/>
      <c r="G140" s="826" t="s">
        <v>711</v>
      </c>
      <c r="H140" s="827"/>
      <c r="I140" s="781" t="s">
        <v>711</v>
      </c>
      <c r="J140" s="739"/>
      <c r="K140" s="317" t="s">
        <v>711</v>
      </c>
      <c r="L140" s="321"/>
    </row>
    <row r="141" spans="1:13" s="5" customFormat="1" ht="24" customHeight="1" thickBot="1">
      <c r="A141" s="468" t="s">
        <v>713</v>
      </c>
      <c r="B141" s="469"/>
      <c r="C141" s="469"/>
      <c r="D141" s="470"/>
      <c r="E141" s="483" t="s">
        <v>21</v>
      </c>
      <c r="F141" s="484"/>
      <c r="G141" s="319" t="str">
        <f>E141</f>
        <v>Deutsch</v>
      </c>
      <c r="H141" s="534"/>
      <c r="I141" s="534"/>
      <c r="J141" s="534"/>
      <c r="K141" s="535"/>
      <c r="L141" s="321"/>
    </row>
    <row r="142" spans="1:13" s="5" customFormat="1" ht="24" customHeight="1" thickBot="1">
      <c r="A142" s="468" t="s">
        <v>712</v>
      </c>
      <c r="B142" s="469"/>
      <c r="C142" s="469"/>
      <c r="D142" s="470"/>
      <c r="E142" s="617" t="s">
        <v>717</v>
      </c>
      <c r="F142" s="740"/>
      <c r="G142" s="741" t="str">
        <f>IF(E142="Alu schwarz &amp; weiße Schrift","Mehrkosten! Lasern erforderlich / extra costs !!",IF(E142="Edelstahl silber &amp; schwarze Schrift","Mehrkosten! Lasern erforderlich + Mat. Kosten / Extra costs !!",IF(E142="Alu silber &amp; schwarze Schrift","Standard TG",)))</f>
        <v>Standard TG</v>
      </c>
      <c r="H142" s="742"/>
      <c r="I142" s="742"/>
      <c r="J142" s="742"/>
      <c r="K142" s="743"/>
      <c r="L142" s="321"/>
    </row>
    <row r="143" spans="1:13" s="5" customFormat="1" ht="24" customHeight="1" thickBot="1">
      <c r="A143" s="468" t="s">
        <v>744</v>
      </c>
      <c r="B143" s="469"/>
      <c r="C143" s="469"/>
      <c r="D143" s="470"/>
      <c r="E143" s="483" t="s">
        <v>564</v>
      </c>
      <c r="F143" s="484"/>
      <c r="G143" s="477"/>
      <c r="H143" s="478"/>
      <c r="I143" s="478"/>
      <c r="J143" s="478"/>
      <c r="K143" s="479"/>
      <c r="L143" s="321"/>
      <c r="M143" s="2"/>
    </row>
    <row r="144" spans="1:13" s="5" customFormat="1" ht="24" customHeight="1" thickBot="1">
      <c r="A144" s="468" t="s">
        <v>745</v>
      </c>
      <c r="B144" s="469"/>
      <c r="C144" s="469"/>
      <c r="D144" s="470"/>
      <c r="E144" s="732" t="s">
        <v>564</v>
      </c>
      <c r="F144" s="733"/>
      <c r="G144" s="734"/>
      <c r="H144" s="735"/>
      <c r="I144" s="478"/>
      <c r="J144" s="478"/>
      <c r="K144" s="479"/>
      <c r="L144" s="321"/>
      <c r="M144" s="2"/>
    </row>
    <row r="145" spans="1:13" s="5" customFormat="1" ht="24" customHeight="1" thickBot="1">
      <c r="A145" s="468" t="s">
        <v>769</v>
      </c>
      <c r="B145" s="469"/>
      <c r="C145" s="469"/>
      <c r="D145" s="469"/>
      <c r="E145" s="744" t="str">
        <f>CONCATENATE(LEFT(I5,4),D22)</f>
        <v>SVAS420</v>
      </c>
      <c r="F145" s="745"/>
      <c r="G145" s="745"/>
      <c r="H145" s="608"/>
      <c r="I145" s="477"/>
      <c r="J145" s="478"/>
      <c r="K145" s="479"/>
      <c r="L145" s="280"/>
      <c r="M145" s="2"/>
    </row>
    <row r="146" spans="1:13" s="5" customFormat="1" ht="24" customHeight="1" thickBot="1">
      <c r="A146" s="489" t="s">
        <v>718</v>
      </c>
      <c r="B146" s="559"/>
      <c r="C146" s="559"/>
      <c r="D146" s="559"/>
      <c r="E146" s="595"/>
      <c r="F146" s="596"/>
      <c r="G146" s="597" t="s">
        <v>672</v>
      </c>
      <c r="H146" s="598"/>
      <c r="I146" s="490"/>
      <c r="J146" s="490"/>
      <c r="K146" s="491"/>
      <c r="L146" s="321"/>
    </row>
    <row r="147" spans="1:13" s="5" customFormat="1" ht="24" customHeight="1" thickBot="1">
      <c r="A147" s="529" t="s">
        <v>724</v>
      </c>
      <c r="B147" s="590"/>
      <c r="C147" s="527" t="s">
        <v>721</v>
      </c>
      <c r="D147" s="592"/>
      <c r="E147" s="593"/>
      <c r="F147" s="594"/>
      <c r="G147" s="527" t="s">
        <v>719</v>
      </c>
      <c r="H147" s="623"/>
      <c r="I147" s="589" t="s">
        <v>720</v>
      </c>
      <c r="J147" s="528"/>
      <c r="K147" s="265" t="s">
        <v>725</v>
      </c>
      <c r="L147" s="321"/>
    </row>
    <row r="148" spans="1:13" s="5" customFormat="1" ht="24" customHeight="1" thickBot="1">
      <c r="A148" s="531"/>
      <c r="B148" s="591"/>
      <c r="C148" s="882" t="s">
        <v>1622</v>
      </c>
      <c r="D148" s="883"/>
      <c r="E148" s="883"/>
      <c r="F148" s="884"/>
      <c r="G148" s="624" t="s">
        <v>1416</v>
      </c>
      <c r="H148" s="588"/>
      <c r="I148" s="880" t="s">
        <v>723</v>
      </c>
      <c r="J148" s="881"/>
      <c r="K148" s="320"/>
      <c r="L148" s="321"/>
    </row>
    <row r="149" spans="1:13" s="5" customFormat="1" ht="24" customHeight="1" thickBot="1">
      <c r="A149" s="489" t="s">
        <v>726</v>
      </c>
      <c r="B149" s="559"/>
      <c r="C149" s="559"/>
      <c r="D149" s="559"/>
      <c r="E149" s="560"/>
      <c r="F149" s="561"/>
      <c r="G149" s="489" t="s">
        <v>672</v>
      </c>
      <c r="H149" s="490"/>
      <c r="I149" s="615"/>
      <c r="J149" s="615"/>
      <c r="K149" s="616"/>
      <c r="L149" s="321"/>
    </row>
    <row r="150" spans="1:13" s="5" customFormat="1" ht="24" customHeight="1" thickBot="1">
      <c r="A150" s="468" t="s">
        <v>727</v>
      </c>
      <c r="B150" s="469"/>
      <c r="C150" s="605"/>
      <c r="D150" s="605"/>
      <c r="E150" s="617" t="s">
        <v>1189</v>
      </c>
      <c r="F150" s="618"/>
      <c r="G150" s="618"/>
      <c r="H150" s="618"/>
      <c r="I150" s="569"/>
      <c r="J150" s="570"/>
      <c r="K150" s="571"/>
      <c r="L150" s="321"/>
    </row>
    <row r="151" spans="1:13" s="5" customFormat="1" ht="24" customHeight="1" thickBot="1">
      <c r="A151" s="468" t="s">
        <v>728</v>
      </c>
      <c r="B151" s="469"/>
      <c r="C151" s="469"/>
      <c r="D151" s="470"/>
      <c r="E151" s="483" t="s">
        <v>1198</v>
      </c>
      <c r="F151" s="609"/>
      <c r="G151" s="609"/>
      <c r="H151" s="609"/>
      <c r="I151" s="566"/>
      <c r="J151" s="567"/>
      <c r="K151" s="568"/>
      <c r="L151" s="321"/>
      <c r="M151" s="2"/>
    </row>
    <row r="152" spans="1:13" s="5" customFormat="1" ht="24" customHeight="1" thickBot="1">
      <c r="A152" s="468" t="s">
        <v>1116</v>
      </c>
      <c r="B152" s="469"/>
      <c r="C152" s="469"/>
      <c r="D152" s="470"/>
      <c r="E152" s="483" t="s">
        <v>1469</v>
      </c>
      <c r="F152" s="484"/>
      <c r="G152" s="533"/>
      <c r="H152" s="534"/>
      <c r="I152" s="576"/>
      <c r="J152" s="576"/>
      <c r="K152" s="606"/>
      <c r="L152" s="321"/>
      <c r="M152" s="2"/>
    </row>
    <row r="153" spans="1:13" s="5" customFormat="1" ht="24" customHeight="1" thickBot="1">
      <c r="A153" s="468" t="s">
        <v>729</v>
      </c>
      <c r="B153" s="469"/>
      <c r="C153" s="469"/>
      <c r="D153" s="470"/>
      <c r="E153" s="483" t="s">
        <v>564</v>
      </c>
      <c r="F153" s="484"/>
      <c r="G153" s="266" t="s">
        <v>734</v>
      </c>
      <c r="H153" s="575"/>
      <c r="I153" s="576"/>
      <c r="J153" s="576"/>
      <c r="K153" s="606"/>
      <c r="L153" s="321"/>
    </row>
    <row r="154" spans="1:13" s="5" customFormat="1" ht="24" customHeight="1" thickBot="1">
      <c r="A154" s="468" t="s">
        <v>730</v>
      </c>
      <c r="B154" s="469"/>
      <c r="C154" s="469"/>
      <c r="D154" s="470"/>
      <c r="E154" s="607" t="str">
        <f>G141</f>
        <v>Deutsch</v>
      </c>
      <c r="F154" s="608"/>
      <c r="G154" s="603" t="s">
        <v>731</v>
      </c>
      <c r="H154" s="604"/>
      <c r="I154" s="533" t="s">
        <v>7</v>
      </c>
      <c r="J154" s="534"/>
      <c r="K154" s="535"/>
      <c r="L154" s="321"/>
    </row>
    <row r="155" spans="1:13" s="5" customFormat="1" ht="30.75" customHeight="1" thickBot="1">
      <c r="A155" s="468" t="s">
        <v>732</v>
      </c>
      <c r="B155" s="469"/>
      <c r="C155" s="469"/>
      <c r="D155" s="470"/>
      <c r="E155" s="471" t="s">
        <v>564</v>
      </c>
      <c r="F155" s="472"/>
      <c r="G155" s="610" t="str">
        <f>IF(E155="Ja","Nur für Rahmenvertragswandler- oder mit erh. Mehraufwand zu generieren! / Only for Frame Contracts available + huge additional costs! ",IF(E155="Nein","Standard Handbuch wird erstellt! / Standard Manual will be provided",))</f>
        <v>Standard Handbuch wird erstellt! / Standard Manual will be provided</v>
      </c>
      <c r="H155" s="611"/>
      <c r="I155" s="611"/>
      <c r="J155" s="611"/>
      <c r="K155" s="612"/>
      <c r="L155" s="321"/>
    </row>
    <row r="156" spans="1:13" s="5" customFormat="1" ht="24" customHeight="1" thickBot="1">
      <c r="A156" s="521" t="s">
        <v>736</v>
      </c>
      <c r="B156" s="522"/>
      <c r="C156" s="483" t="s">
        <v>564</v>
      </c>
      <c r="D156" s="484"/>
      <c r="E156" s="602" t="s">
        <v>564</v>
      </c>
      <c r="F156" s="602"/>
      <c r="G156" s="483" t="s">
        <v>564</v>
      </c>
      <c r="H156" s="484"/>
      <c r="I156" s="599" t="s">
        <v>743</v>
      </c>
      <c r="J156" s="600"/>
      <c r="K156" s="601"/>
      <c r="L156" s="321"/>
    </row>
    <row r="157" spans="1:13" s="5" customFormat="1" ht="24" customHeight="1" thickBot="1">
      <c r="A157" s="523"/>
      <c r="B157" s="524"/>
      <c r="C157" s="585"/>
      <c r="D157" s="586"/>
      <c r="E157" s="585"/>
      <c r="F157" s="586"/>
      <c r="G157" s="587"/>
      <c r="H157" s="587"/>
      <c r="I157" s="585"/>
      <c r="J157" s="587"/>
      <c r="K157" s="586"/>
      <c r="L157" s="321"/>
    </row>
    <row r="158" spans="1:13" s="5" customFormat="1" ht="24" customHeight="1" thickBot="1">
      <c r="A158" s="489" t="s">
        <v>982</v>
      </c>
      <c r="B158" s="559"/>
      <c r="C158" s="559"/>
      <c r="D158" s="559"/>
      <c r="E158" s="559"/>
      <c r="F158" s="811"/>
      <c r="G158" s="489"/>
      <c r="H158" s="490"/>
      <c r="I158" s="490"/>
      <c r="J158" s="490"/>
      <c r="K158" s="491"/>
      <c r="L158" s="321"/>
    </row>
    <row r="159" spans="1:13" ht="243" customHeight="1" thickBot="1">
      <c r="A159" s="819" t="s">
        <v>1701</v>
      </c>
      <c r="B159" s="820"/>
      <c r="C159" s="820"/>
      <c r="D159" s="820"/>
      <c r="E159" s="820"/>
      <c r="F159" s="820"/>
      <c r="G159" s="820"/>
      <c r="H159" s="820"/>
      <c r="I159" s="820"/>
      <c r="J159" s="820"/>
      <c r="K159" s="821"/>
      <c r="L159" s="280"/>
    </row>
    <row r="160" spans="1:13" s="5" customFormat="1" ht="315" customHeight="1">
      <c r="A160" s="325"/>
      <c r="B160" s="326"/>
      <c r="C160" s="326"/>
      <c r="D160" s="326"/>
      <c r="E160" s="326"/>
      <c r="F160" s="326"/>
      <c r="G160" s="326"/>
      <c r="H160" s="327"/>
      <c r="I160" s="327"/>
      <c r="J160" s="327"/>
      <c r="K160" s="328"/>
      <c r="L160" s="321"/>
    </row>
    <row r="161" spans="1:11" s="5" customFormat="1" ht="22.15" customHeight="1">
      <c r="A161" s="6"/>
      <c r="B161" s="6"/>
      <c r="C161" s="6"/>
      <c r="D161" s="7"/>
      <c r="E161" s="6"/>
      <c r="F161" s="6"/>
      <c r="G161" s="6"/>
      <c r="H161" s="6"/>
      <c r="I161" s="6"/>
      <c r="J161" s="6"/>
      <c r="K161" s="6"/>
    </row>
    <row r="162" spans="1:11">
      <c r="A162" s="5"/>
      <c r="B162" s="3"/>
      <c r="C162" s="3"/>
      <c r="D162" s="4"/>
      <c r="E162" s="3"/>
      <c r="F162" s="3"/>
      <c r="G162" s="3"/>
      <c r="H162" s="3"/>
      <c r="I162" s="3"/>
      <c r="J162" s="3"/>
      <c r="K162" s="3"/>
    </row>
    <row r="163" spans="1:1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</sheetData>
  <sheetProtection algorithmName="SHA-512" hashValue="r6czFSp+LPswBs5pF/pUDD8gdoT582UF2dZAmdkCYZDObRyLIhB633j5+50mrK5lH3FgadWasuIF4k/fjp+i8w==" saltValue="XW+PaptLTSWqdw6wildR4A==" spinCount="100000" sheet="1" formatCells="0" formatRows="0" selectLockedCells="1"/>
  <dataConsolidate function="varp"/>
  <mergeCells count="415">
    <mergeCell ref="A159:K159"/>
    <mergeCell ref="C5:D5"/>
    <mergeCell ref="I5:K5"/>
    <mergeCell ref="A143:D143"/>
    <mergeCell ref="E143:F143"/>
    <mergeCell ref="G143:K143"/>
    <mergeCell ref="A127:D128"/>
    <mergeCell ref="E127:F128"/>
    <mergeCell ref="G128:K128"/>
    <mergeCell ref="G140:H140"/>
    <mergeCell ref="A130:D130"/>
    <mergeCell ref="E130:F130"/>
    <mergeCell ref="A131:D131"/>
    <mergeCell ref="E131:F131"/>
    <mergeCell ref="A132:D132"/>
    <mergeCell ref="E132:F132"/>
    <mergeCell ref="I120:J120"/>
    <mergeCell ref="I121:J121"/>
    <mergeCell ref="A129:D129"/>
    <mergeCell ref="H116:I116"/>
    <mergeCell ref="J116:K116"/>
    <mergeCell ref="A158:F158"/>
    <mergeCell ref="G158:K158"/>
    <mergeCell ref="K83:K84"/>
    <mergeCell ref="A3:B3"/>
    <mergeCell ref="B15:E15"/>
    <mergeCell ref="F15:G15"/>
    <mergeCell ref="E129:F129"/>
    <mergeCell ref="A9:K9"/>
    <mergeCell ref="B13:E13"/>
    <mergeCell ref="G124:K124"/>
    <mergeCell ref="G126:K126"/>
    <mergeCell ref="G127:K127"/>
    <mergeCell ref="A126:F126"/>
    <mergeCell ref="A124:D124"/>
    <mergeCell ref="E124:F124"/>
    <mergeCell ref="A116:D116"/>
    <mergeCell ref="G123:K123"/>
    <mergeCell ref="A122:D122"/>
    <mergeCell ref="A117:D117"/>
    <mergeCell ref="E117:F117"/>
    <mergeCell ref="G117:K117"/>
    <mergeCell ref="E81:E82"/>
    <mergeCell ref="F81:F82"/>
    <mergeCell ref="H81:H82"/>
    <mergeCell ref="G102:G103"/>
    <mergeCell ref="E83:E84"/>
    <mergeCell ref="G7:K7"/>
    <mergeCell ref="G2:H2"/>
    <mergeCell ref="C3:D3"/>
    <mergeCell ref="I73:I74"/>
    <mergeCell ref="E121:F121"/>
    <mergeCell ref="A123:D123"/>
    <mergeCell ref="G121:H121"/>
    <mergeCell ref="G129:K129"/>
    <mergeCell ref="G118:K118"/>
    <mergeCell ref="G115:K115"/>
    <mergeCell ref="A2:B2"/>
    <mergeCell ref="A68:K68"/>
    <mergeCell ref="A66:K66"/>
    <mergeCell ref="K73:K74"/>
    <mergeCell ref="E122:F122"/>
    <mergeCell ref="E2:F2"/>
    <mergeCell ref="E4:F4"/>
    <mergeCell ref="E7:F7"/>
    <mergeCell ref="C2:D2"/>
    <mergeCell ref="A77:B77"/>
    <mergeCell ref="E109:F109"/>
    <mergeCell ref="G109:K109"/>
    <mergeCell ref="A106:F106"/>
    <mergeCell ref="A6:B6"/>
    <mergeCell ref="G89:G90"/>
    <mergeCell ref="A60:B60"/>
    <mergeCell ref="E136:F136"/>
    <mergeCell ref="G136:K136"/>
    <mergeCell ref="C140:D140"/>
    <mergeCell ref="A139:B140"/>
    <mergeCell ref="C139:D139"/>
    <mergeCell ref="G139:H139"/>
    <mergeCell ref="I140:J140"/>
    <mergeCell ref="D83:D84"/>
    <mergeCell ref="D69:K69"/>
    <mergeCell ref="E75:E76"/>
    <mergeCell ref="D73:D74"/>
    <mergeCell ref="A74:B74"/>
    <mergeCell ref="G73:G74"/>
    <mergeCell ref="K71:K72"/>
    <mergeCell ref="A72:B72"/>
    <mergeCell ref="A69:B69"/>
    <mergeCell ref="A70:B70"/>
    <mergeCell ref="F91:F92"/>
    <mergeCell ref="G91:G92"/>
    <mergeCell ref="E118:F118"/>
    <mergeCell ref="K77:K78"/>
    <mergeCell ref="H63:H64"/>
    <mergeCell ref="G63:G64"/>
    <mergeCell ref="A41:D41"/>
    <mergeCell ref="J83:J84"/>
    <mergeCell ref="A1:K1"/>
    <mergeCell ref="C59:C60"/>
    <mergeCell ref="A49:B50"/>
    <mergeCell ref="C49:C50"/>
    <mergeCell ref="A61:B64"/>
    <mergeCell ref="E3:H3"/>
    <mergeCell ref="J3:K3"/>
    <mergeCell ref="J4:K4"/>
    <mergeCell ref="A5:B5"/>
    <mergeCell ref="E5:F5"/>
    <mergeCell ref="G5:H5"/>
    <mergeCell ref="A4:B4"/>
    <mergeCell ref="C4:D4"/>
    <mergeCell ref="G4:H4"/>
    <mergeCell ref="J2:K2"/>
    <mergeCell ref="A7:D7"/>
    <mergeCell ref="A19:B19"/>
    <mergeCell ref="C19:D19"/>
    <mergeCell ref="E19:F19"/>
    <mergeCell ref="G19:H19"/>
    <mergeCell ref="J19:K19"/>
    <mergeCell ref="A59:B59"/>
    <mergeCell ref="G26:H26"/>
    <mergeCell ref="C6:K6"/>
    <mergeCell ref="A21:B21"/>
    <mergeCell ref="I139:J139"/>
    <mergeCell ref="E139:F139"/>
    <mergeCell ref="A138:D138"/>
    <mergeCell ref="A151:D151"/>
    <mergeCell ref="A153:D153"/>
    <mergeCell ref="E153:F153"/>
    <mergeCell ref="J134:K134"/>
    <mergeCell ref="I145:K145"/>
    <mergeCell ref="A144:D144"/>
    <mergeCell ref="E144:F144"/>
    <mergeCell ref="G144:K144"/>
    <mergeCell ref="A145:D145"/>
    <mergeCell ref="E138:F138"/>
    <mergeCell ref="G138:K138"/>
    <mergeCell ref="E140:F140"/>
    <mergeCell ref="A142:D142"/>
    <mergeCell ref="E142:F142"/>
    <mergeCell ref="G142:K142"/>
    <mergeCell ref="A141:D141"/>
    <mergeCell ref="E145:H145"/>
    <mergeCell ref="A152:D152"/>
    <mergeCell ref="G40:K40"/>
    <mergeCell ref="G152:K152"/>
    <mergeCell ref="E137:F137"/>
    <mergeCell ref="H137:I137"/>
    <mergeCell ref="J137:K137"/>
    <mergeCell ref="F83:F84"/>
    <mergeCell ref="E89:E90"/>
    <mergeCell ref="J102:J103"/>
    <mergeCell ref="A105:K105"/>
    <mergeCell ref="K93:K95"/>
    <mergeCell ref="A107:D107"/>
    <mergeCell ref="E107:F107"/>
    <mergeCell ref="G107:K107"/>
    <mergeCell ref="D91:D92"/>
    <mergeCell ref="D102:D103"/>
    <mergeCell ref="A104:K104"/>
    <mergeCell ref="A113:D113"/>
    <mergeCell ref="A108:D108"/>
    <mergeCell ref="E108:F108"/>
    <mergeCell ref="G111:K111"/>
    <mergeCell ref="A112:D112"/>
    <mergeCell ref="E112:F112"/>
    <mergeCell ref="G112:K112"/>
    <mergeCell ref="E40:F40"/>
    <mergeCell ref="G21:H21"/>
    <mergeCell ref="A22:B22"/>
    <mergeCell ref="E22:F22"/>
    <mergeCell ref="G22:H22"/>
    <mergeCell ref="J22:K22"/>
    <mergeCell ref="A25:B25"/>
    <mergeCell ref="J23:K23"/>
    <mergeCell ref="J21:K21"/>
    <mergeCell ref="E25:F25"/>
    <mergeCell ref="E23:F23"/>
    <mergeCell ref="A23:B23"/>
    <mergeCell ref="E24:F24"/>
    <mergeCell ref="G23:H23"/>
    <mergeCell ref="A48:K48"/>
    <mergeCell ref="J59:K64"/>
    <mergeCell ref="H61:H62"/>
    <mergeCell ref="G61:G62"/>
    <mergeCell ref="I61:I62"/>
    <mergeCell ref="F63:F64"/>
    <mergeCell ref="A54:B54"/>
    <mergeCell ref="J26:K26"/>
    <mergeCell ref="D49:I49"/>
    <mergeCell ref="A55:B55"/>
    <mergeCell ref="A53:B53"/>
    <mergeCell ref="A52:B52"/>
    <mergeCell ref="G41:K41"/>
    <mergeCell ref="G44:K44"/>
    <mergeCell ref="E41:F41"/>
    <mergeCell ref="A43:D43"/>
    <mergeCell ref="E43:F43"/>
    <mergeCell ref="D61:D62"/>
    <mergeCell ref="E61:E62"/>
    <mergeCell ref="F61:F62"/>
    <mergeCell ref="A51:B51"/>
    <mergeCell ref="J58:K58"/>
    <mergeCell ref="A58:B58"/>
    <mergeCell ref="A57:B57"/>
    <mergeCell ref="D63:D64"/>
    <mergeCell ref="J51:K51"/>
    <mergeCell ref="J52:K54"/>
    <mergeCell ref="A56:B56"/>
    <mergeCell ref="E63:E64"/>
    <mergeCell ref="A65:K65"/>
    <mergeCell ref="A76:B76"/>
    <mergeCell ref="J79:J80"/>
    <mergeCell ref="H75:H76"/>
    <mergeCell ref="D75:D76"/>
    <mergeCell ref="A79:B79"/>
    <mergeCell ref="E79:E80"/>
    <mergeCell ref="I75:I76"/>
    <mergeCell ref="A78:B78"/>
    <mergeCell ref="A75:B75"/>
    <mergeCell ref="K79:K80"/>
    <mergeCell ref="I63:I64"/>
    <mergeCell ref="F75:F76"/>
    <mergeCell ref="G75:G76"/>
    <mergeCell ref="H73:H74"/>
    <mergeCell ref="J73:J74"/>
    <mergeCell ref="F73:F74"/>
    <mergeCell ref="A73:B73"/>
    <mergeCell ref="J75:J76"/>
    <mergeCell ref="K75:K76"/>
    <mergeCell ref="E73:E74"/>
    <mergeCell ref="I81:I82"/>
    <mergeCell ref="G81:G82"/>
    <mergeCell ref="F79:F80"/>
    <mergeCell ref="D79:D80"/>
    <mergeCell ref="D81:D82"/>
    <mergeCell ref="G114:K114"/>
    <mergeCell ref="H113:I113"/>
    <mergeCell ref="A110:D110"/>
    <mergeCell ref="E110:F110"/>
    <mergeCell ref="G110:K110"/>
    <mergeCell ref="I102:I103"/>
    <mergeCell ref="E102:E103"/>
    <mergeCell ref="F102:F103"/>
    <mergeCell ref="D89:D90"/>
    <mergeCell ref="E91:E92"/>
    <mergeCell ref="K91:K92"/>
    <mergeCell ref="J91:J92"/>
    <mergeCell ref="I91:I92"/>
    <mergeCell ref="G108:K108"/>
    <mergeCell ref="K102:K103"/>
    <mergeCell ref="H102:H103"/>
    <mergeCell ref="J89:J90"/>
    <mergeCell ref="J113:K113"/>
    <mergeCell ref="E114:F114"/>
    <mergeCell ref="E113:F113"/>
    <mergeCell ref="A114:D114"/>
    <mergeCell ref="A134:D134"/>
    <mergeCell ref="I89:I90"/>
    <mergeCell ref="G147:H147"/>
    <mergeCell ref="G148:H148"/>
    <mergeCell ref="C148:F148"/>
    <mergeCell ref="H91:H92"/>
    <mergeCell ref="E120:F120"/>
    <mergeCell ref="G122:H122"/>
    <mergeCell ref="I122:K122"/>
    <mergeCell ref="A115:D115"/>
    <mergeCell ref="E115:F115"/>
    <mergeCell ref="E116:F116"/>
    <mergeCell ref="A118:D118"/>
    <mergeCell ref="G133:K133"/>
    <mergeCell ref="G155:K155"/>
    <mergeCell ref="I154:K154"/>
    <mergeCell ref="A137:D137"/>
    <mergeCell ref="C121:D121"/>
    <mergeCell ref="A154:D154"/>
    <mergeCell ref="E152:F152"/>
    <mergeCell ref="G149:K149"/>
    <mergeCell ref="E150:H150"/>
    <mergeCell ref="E123:F123"/>
    <mergeCell ref="A156:B157"/>
    <mergeCell ref="C156:D156"/>
    <mergeCell ref="G156:H156"/>
    <mergeCell ref="C157:D157"/>
    <mergeCell ref="G157:H157"/>
    <mergeCell ref="H141:K141"/>
    <mergeCell ref="I148:J148"/>
    <mergeCell ref="I147:J147"/>
    <mergeCell ref="A147:B148"/>
    <mergeCell ref="C147:F147"/>
    <mergeCell ref="A146:F146"/>
    <mergeCell ref="G146:K146"/>
    <mergeCell ref="I156:K156"/>
    <mergeCell ref="I157:K157"/>
    <mergeCell ref="E157:F157"/>
    <mergeCell ref="E156:F156"/>
    <mergeCell ref="E141:F141"/>
    <mergeCell ref="A155:D155"/>
    <mergeCell ref="E155:F155"/>
    <mergeCell ref="G154:H154"/>
    <mergeCell ref="A150:D150"/>
    <mergeCell ref="H153:K153"/>
    <mergeCell ref="E154:F154"/>
    <mergeCell ref="E151:H151"/>
    <mergeCell ref="A20:K20"/>
    <mergeCell ref="A34:F34"/>
    <mergeCell ref="C21:D21"/>
    <mergeCell ref="E21:F21"/>
    <mergeCell ref="I151:K151"/>
    <mergeCell ref="I150:K150"/>
    <mergeCell ref="E134:F134"/>
    <mergeCell ref="A136:D136"/>
    <mergeCell ref="G132:K132"/>
    <mergeCell ref="A135:D135"/>
    <mergeCell ref="A133:D133"/>
    <mergeCell ref="E133:F133"/>
    <mergeCell ref="G130:K130"/>
    <mergeCell ref="E135:F135"/>
    <mergeCell ref="G135:K135"/>
    <mergeCell ref="G134:H134"/>
    <mergeCell ref="G131:K131"/>
    <mergeCell ref="G79:G80"/>
    <mergeCell ref="H79:H80"/>
    <mergeCell ref="J81:J82"/>
    <mergeCell ref="I79:I80"/>
    <mergeCell ref="K89:K90"/>
    <mergeCell ref="F89:F90"/>
    <mergeCell ref="A149:F149"/>
    <mergeCell ref="F12:G12"/>
    <mergeCell ref="I12:J12"/>
    <mergeCell ref="I11:J11"/>
    <mergeCell ref="F11:G11"/>
    <mergeCell ref="B12:E12"/>
    <mergeCell ref="B16:E16"/>
    <mergeCell ref="F16:G16"/>
    <mergeCell ref="I16:J16"/>
    <mergeCell ref="B14:E14"/>
    <mergeCell ref="F14:G14"/>
    <mergeCell ref="I14:J14"/>
    <mergeCell ref="B11:E11"/>
    <mergeCell ref="I15:J15"/>
    <mergeCell ref="F13:G13"/>
    <mergeCell ref="I13:J13"/>
    <mergeCell ref="L9:L11"/>
    <mergeCell ref="A45:B46"/>
    <mergeCell ref="A44:D44"/>
    <mergeCell ref="E44:F44"/>
    <mergeCell ref="G120:H120"/>
    <mergeCell ref="A120:B121"/>
    <mergeCell ref="A119:D119"/>
    <mergeCell ref="C120:D120"/>
    <mergeCell ref="G119:K119"/>
    <mergeCell ref="E119:F119"/>
    <mergeCell ref="G27:H27"/>
    <mergeCell ref="G35:K35"/>
    <mergeCell ref="G36:K36"/>
    <mergeCell ref="G39:K39"/>
    <mergeCell ref="G38:K38"/>
    <mergeCell ref="G42:K42"/>
    <mergeCell ref="A26:B26"/>
    <mergeCell ref="C26:D26"/>
    <mergeCell ref="E26:F26"/>
    <mergeCell ref="A39:D39"/>
    <mergeCell ref="D10:E10"/>
    <mergeCell ref="A10:C10"/>
    <mergeCell ref="G10:K10"/>
    <mergeCell ref="A28:B28"/>
    <mergeCell ref="A8:D8"/>
    <mergeCell ref="E8:F8"/>
    <mergeCell ref="G8:K8"/>
    <mergeCell ref="J25:K25"/>
    <mergeCell ref="F17:G17"/>
    <mergeCell ref="B17:E17"/>
    <mergeCell ref="I17:J17"/>
    <mergeCell ref="A18:K18"/>
    <mergeCell ref="A40:D40"/>
    <mergeCell ref="G34:K34"/>
    <mergeCell ref="I27:K27"/>
    <mergeCell ref="J24:K24"/>
    <mergeCell ref="A33:K33"/>
    <mergeCell ref="E39:F39"/>
    <mergeCell ref="A29:K29"/>
    <mergeCell ref="A30:K30"/>
    <mergeCell ref="A31:K31"/>
    <mergeCell ref="E35:F35"/>
    <mergeCell ref="A36:D36"/>
    <mergeCell ref="A27:B27"/>
    <mergeCell ref="A35:D35"/>
    <mergeCell ref="A37:D37"/>
    <mergeCell ref="E37:F37"/>
    <mergeCell ref="E38:F38"/>
    <mergeCell ref="C28:K28"/>
    <mergeCell ref="C25:D25"/>
    <mergeCell ref="A24:B24"/>
    <mergeCell ref="G25:H25"/>
    <mergeCell ref="C24:D24"/>
    <mergeCell ref="A32:K32"/>
    <mergeCell ref="G24:H24"/>
    <mergeCell ref="A111:D111"/>
    <mergeCell ref="E111:F111"/>
    <mergeCell ref="K81:K82"/>
    <mergeCell ref="C46:D46"/>
    <mergeCell ref="G43:K43"/>
    <mergeCell ref="D27:F27"/>
    <mergeCell ref="A42:D42"/>
    <mergeCell ref="G37:K37"/>
    <mergeCell ref="A109:D109"/>
    <mergeCell ref="E36:F36"/>
    <mergeCell ref="A38:D38"/>
    <mergeCell ref="E42:F42"/>
    <mergeCell ref="G83:G84"/>
    <mergeCell ref="H83:H84"/>
    <mergeCell ref="I83:I84"/>
    <mergeCell ref="H89:H90"/>
    <mergeCell ref="G106:K106"/>
  </mergeCells>
  <phoneticPr fontId="1" type="noConversion"/>
  <conditionalFormatting sqref="E107:F107">
    <cfRule type="containsText" dxfId="529" priority="362" operator="containsText" text="Manometer">
      <formula>NOT(ISERROR(SEARCH("Manometer",E107)))</formula>
    </cfRule>
    <cfRule type="containsText" dxfId="528" priority="363" operator="containsText" text="mit / with transmitter">
      <formula>NOT(ISERROR(SEARCH("mit / with transmitter",E107)))</formula>
    </cfRule>
  </conditionalFormatting>
  <conditionalFormatting sqref="E109">
    <cfRule type="containsText" dxfId="527" priority="360" operator="containsText" text="3">
      <formula>NOT(ISERROR(SEARCH("3",E109)))</formula>
    </cfRule>
    <cfRule type="containsText" dxfId="526" priority="361" operator="containsText" text="1">
      <formula>NOT(ISERROR(SEARCH("1",E109)))</formula>
    </cfRule>
  </conditionalFormatting>
  <conditionalFormatting sqref="E110:F110 E47:F47">
    <cfRule type="containsText" dxfId="525" priority="343" operator="containsText" text="Ja">
      <formula>NOT(ISERROR(SEARCH("Ja",E47)))</formula>
    </cfRule>
  </conditionalFormatting>
  <conditionalFormatting sqref="E111:F111">
    <cfRule type="containsText" dxfId="524" priority="342" operator="containsText" text="Ja">
      <formula>NOT(ISERROR(SEARCH("Ja",E111)))</formula>
    </cfRule>
  </conditionalFormatting>
  <conditionalFormatting sqref="E112:F112">
    <cfRule type="containsText" dxfId="523" priority="341" operator="containsText" text="Nein">
      <formula>NOT(ISERROR(SEARCH("Nein",E112)))</formula>
    </cfRule>
  </conditionalFormatting>
  <conditionalFormatting sqref="E113:F113">
    <cfRule type="containsText" dxfId="522" priority="340" operator="containsText" text="Ja">
      <formula>NOT(ISERROR(SEARCH("Ja",E113)))</formula>
    </cfRule>
  </conditionalFormatting>
  <conditionalFormatting sqref="E114">
    <cfRule type="containsText" dxfId="521" priority="336" operator="containsText" text="Öffnend">
      <formula>NOT(ISERROR(SEARCH("Öffnend",E114)))</formula>
    </cfRule>
    <cfRule type="containsText" dxfId="520" priority="337" operator="containsText" text="Wechslend">
      <formula>NOT(ISERROR(SEARCH("Wechslend",E114)))</formula>
    </cfRule>
  </conditionalFormatting>
  <conditionalFormatting sqref="E115:F115">
    <cfRule type="containsText" dxfId="519" priority="332" operator="containsText" text="EMD">
      <formula>NOT(ISERROR(SEARCH("EMD",E115)))</formula>
    </cfRule>
    <cfRule type="containsText" dxfId="518" priority="333" operator="containsText" text="LANSO">
      <formula>NOT(ISERROR(SEARCH("LANSO",E115)))</formula>
    </cfRule>
    <cfRule type="containsText" dxfId="517" priority="334" operator="containsText" text="WIKA">
      <formula>NOT(ISERROR(SEARCH("WIKA",E115)))</formula>
    </cfRule>
    <cfRule type="containsText" dxfId="516" priority="335" operator="containsText" text="COMDE">
      <formula>NOT(ISERROR(SEARCH("COMDE",E115)))</formula>
    </cfRule>
  </conditionalFormatting>
  <conditionalFormatting sqref="E116:F116">
    <cfRule type="containsText" dxfId="515" priority="330" operator="containsText" text="Ja">
      <formula>NOT(ISERROR(SEARCH("Ja",E116)))</formula>
    </cfRule>
  </conditionalFormatting>
  <conditionalFormatting sqref="H116:I116">
    <cfRule type="expression" dxfId="514" priority="328">
      <formula>$G$116="JA"</formula>
    </cfRule>
  </conditionalFormatting>
  <conditionalFormatting sqref="E118:F118">
    <cfRule type="containsText" dxfId="513" priority="327" operator="containsText" text="Ja">
      <formula>NOT(ISERROR(SEARCH("Ja",E118)))</formula>
    </cfRule>
  </conditionalFormatting>
  <conditionalFormatting sqref="E119:F119">
    <cfRule type="containsText" dxfId="512" priority="322" operator="containsText" text="Clean Air">
      <formula>NOT(ISERROR(SEARCH("Clean Air",E119)))</formula>
    </cfRule>
    <cfRule type="containsText" dxfId="511" priority="323" operator="containsText" text="45% SF6 / 55% N2">
      <formula>NOT(ISERROR(SEARCH("45% SF6 / 55% N2",E119)))</formula>
    </cfRule>
    <cfRule type="containsText" dxfId="510" priority="324" operator="containsText" text="50% SF6 / 50% N2">
      <formula>NOT(ISERROR(SEARCH("50% SF6 / 50% N2",E119)))</formula>
    </cfRule>
    <cfRule type="containsText" dxfId="509" priority="325" operator="containsText" text="80% SF6 / 20% N2">
      <formula>NOT(ISERROR(SEARCH("80% SF6 / 20% N2",E119)))</formula>
    </cfRule>
    <cfRule type="containsText" dxfId="508" priority="326" operator="containsText" text="60% SF6 / 40% N2">
      <formula>NOT(ISERROR(SEARCH("60% SF6 / 40% N2",E119)))</formula>
    </cfRule>
  </conditionalFormatting>
  <conditionalFormatting sqref="K121">
    <cfRule type="colorScale" priority="321">
      <colorScale>
        <cfvo type="min"/>
        <cfvo type="num" val="7"/>
        <color theme="0"/>
        <color rgb="FFFF0000"/>
      </colorScale>
    </cfRule>
  </conditionalFormatting>
  <conditionalFormatting sqref="E122:F122">
    <cfRule type="containsText" dxfId="507" priority="318" operator="containsText" text="MPa">
      <formula>NOT(ISERROR(SEARCH("MPa",E122)))</formula>
    </cfRule>
    <cfRule type="containsText" dxfId="506" priority="319" operator="containsText" text="psi">
      <formula>NOT(ISERROR(SEARCH("psi",E122)))</formula>
    </cfRule>
    <cfRule type="containsText" dxfId="505" priority="320" operator="containsText" text="kPa">
      <formula>NOT(ISERROR(SEARCH("kPa",E122)))</formula>
    </cfRule>
  </conditionalFormatting>
  <conditionalFormatting sqref="E123:F123">
    <cfRule type="containsText" dxfId="504" priority="312" operator="containsText" text="DN8">
      <formula>NOT(ISERROR(SEARCH("DN8",E123)))</formula>
    </cfRule>
  </conditionalFormatting>
  <conditionalFormatting sqref="E127">
    <cfRule type="cellIs" dxfId="503" priority="309" operator="equal">
      <formula>"Groß"</formula>
    </cfRule>
    <cfRule type="cellIs" dxfId="502" priority="310" operator="equal">
      <formula>"Klein Alu"</formula>
    </cfRule>
  </conditionalFormatting>
  <conditionalFormatting sqref="M119">
    <cfRule type="cellIs" dxfId="501" priority="303" operator="equal">
      <formula>"Phoenix UK16"</formula>
    </cfRule>
  </conditionalFormatting>
  <conditionalFormatting sqref="E130:F130">
    <cfRule type="cellIs" dxfId="500" priority="266" operator="equal">
      <formula>"Sonderwunsch Kunde &gt; Kommentarfeld"</formula>
    </cfRule>
    <cfRule type="cellIs" dxfId="499" priority="267" operator="equal">
      <formula>"Bolzenklemme M10 (Trench)"</formula>
    </cfRule>
    <cfRule type="cellIs" dxfId="498" priority="268" operator="equal">
      <formula>"Penn Union No. 6000 Series"</formula>
    </cfRule>
    <cfRule type="cellIs" dxfId="497" priority="269" operator="equal">
      <formula>"Wago Zugfederklemme"</formula>
    </cfRule>
    <cfRule type="cellIs" dxfId="496" priority="270" operator="equal">
      <formula>"Phoenix UKK10PV"</formula>
    </cfRule>
    <cfRule type="cellIs" dxfId="495" priority="271" operator="equal">
      <formula>"Phoenix UK10N"</formula>
    </cfRule>
    <cfRule type="cellIs" dxfId="494" priority="272" operator="equal">
      <formula>"Phoenix UK5N"</formula>
    </cfRule>
    <cfRule type="cellIs" dxfId="493" priority="273" operator="equal">
      <formula>"Phoenix UK35"</formula>
    </cfRule>
    <cfRule type="cellIs" dxfId="492" priority="274" operator="equal">
      <formula>"Phoenix UK16"</formula>
    </cfRule>
    <cfRule type="cellIs" dxfId="491" priority="275" operator="equal">
      <formula>"Phoenix UK10"</formula>
    </cfRule>
    <cfRule type="cellIs" dxfId="490" priority="276" operator="equal">
      <formula>"Phoenix UK6"</formula>
    </cfRule>
    <cfRule type="cellIs" dxfId="489" priority="277" operator="equal">
      <formula>"Phoenix ST16"</formula>
    </cfRule>
    <cfRule type="cellIs" dxfId="488" priority="278" operator="equal">
      <formula>"Phoenix ST10"</formula>
    </cfRule>
    <cfRule type="cellIs" dxfId="487" priority="279" operator="equal">
      <formula>"Phoenix ST6"</formula>
    </cfRule>
  </conditionalFormatting>
  <conditionalFormatting sqref="E131:F131">
    <cfRule type="containsText" dxfId="486" priority="265" operator="containsText" text="Ja">
      <formula>NOT(ISERROR(SEARCH("Ja",E131)))</formula>
    </cfRule>
  </conditionalFormatting>
  <conditionalFormatting sqref="E132:F132">
    <cfRule type="containsText" dxfId="485" priority="264" operator="containsText" text="Ja">
      <formula>NOT(ISERROR(SEARCH("Ja",E132)))</formula>
    </cfRule>
  </conditionalFormatting>
  <conditionalFormatting sqref="E134:F134">
    <cfRule type="expression" dxfId="484" priority="263">
      <formula>$E$133="Ja"</formula>
    </cfRule>
  </conditionalFormatting>
  <conditionalFormatting sqref="E136:F136">
    <cfRule type="containsText" dxfId="483" priority="262" operator="containsText" text="Ja">
      <formula>NOT(ISERROR(SEARCH("Ja",E136)))</formula>
    </cfRule>
  </conditionalFormatting>
  <conditionalFormatting sqref="E137:F137">
    <cfRule type="containsText" dxfId="482" priority="261" operator="containsText" text="Ja">
      <formula>NOT(ISERROR(SEARCH("Ja",E137)))</formula>
    </cfRule>
  </conditionalFormatting>
  <conditionalFormatting sqref="I134">
    <cfRule type="expression" dxfId="481" priority="259">
      <formula>$E$134="m. Hilfsschalter / w. auxiliary switch"</formula>
    </cfRule>
  </conditionalFormatting>
  <conditionalFormatting sqref="H137:I137">
    <cfRule type="expression" dxfId="480" priority="258">
      <formula>$G$137="Ja"</formula>
    </cfRule>
  </conditionalFormatting>
  <conditionalFormatting sqref="E138:F138">
    <cfRule type="containsText" dxfId="479" priority="256" operator="containsText" text="Ja">
      <formula>NOT(ISERROR(SEARCH("Ja",E138)))</formula>
    </cfRule>
  </conditionalFormatting>
  <conditionalFormatting sqref="C139:D139">
    <cfRule type="containsText" dxfId="478" priority="252" operator="containsText" text="Ja">
      <formula>NOT(ISERROR(SEARCH("Ja",C139)))</formula>
    </cfRule>
  </conditionalFormatting>
  <conditionalFormatting sqref="C140:D140">
    <cfRule type="expression" dxfId="477" priority="251">
      <formula>$C$139="Ja"</formula>
    </cfRule>
  </conditionalFormatting>
  <conditionalFormatting sqref="E140:F140">
    <cfRule type="expression" dxfId="476" priority="250">
      <formula>$C$139="Ja"</formula>
    </cfRule>
  </conditionalFormatting>
  <conditionalFormatting sqref="G140:H140">
    <cfRule type="expression" dxfId="475" priority="249">
      <formula>$C$139="Ja"</formula>
    </cfRule>
  </conditionalFormatting>
  <conditionalFormatting sqref="I140:J140">
    <cfRule type="expression" dxfId="474" priority="248">
      <formula>$C$139="Ja"</formula>
    </cfRule>
  </conditionalFormatting>
  <conditionalFormatting sqref="K140">
    <cfRule type="expression" dxfId="473" priority="247">
      <formula>$C$139="Ja"</formula>
    </cfRule>
  </conditionalFormatting>
  <conditionalFormatting sqref="E141:F141">
    <cfRule type="cellIs" dxfId="472" priority="3" operator="equal">
      <formula>"Portugiesisch"</formula>
    </cfRule>
    <cfRule type="cellIs" dxfId="471" priority="242" operator="equal">
      <formula>"Polnisch"</formula>
    </cfRule>
    <cfRule type="cellIs" dxfId="470" priority="243" operator="equal">
      <formula>"Spanisch"</formula>
    </cfRule>
    <cfRule type="cellIs" dxfId="469" priority="244" operator="equal">
      <formula>"Tschechisch"</formula>
    </cfRule>
    <cfRule type="cellIs" dxfId="468" priority="245" operator="equal">
      <formula>"Französisch"</formula>
    </cfRule>
    <cfRule type="cellIs" dxfId="467" priority="246" operator="equal">
      <formula>"Russisch"</formula>
    </cfRule>
  </conditionalFormatting>
  <conditionalFormatting sqref="E142:F142">
    <cfRule type="cellIs" dxfId="466" priority="240" operator="equal">
      <formula>"Alu schwarz &amp; weiße Schrift"</formula>
    </cfRule>
    <cfRule type="cellIs" dxfId="465" priority="241" operator="equal">
      <formula>"Edelstahl silber &amp; schwarze Schrift"</formula>
    </cfRule>
  </conditionalFormatting>
  <conditionalFormatting sqref="K148">
    <cfRule type="colorScale" priority="239">
      <colorScale>
        <cfvo type="min"/>
        <cfvo type="num" val="7"/>
        <color theme="0"/>
        <color rgb="FFFF0000"/>
      </colorScale>
    </cfRule>
  </conditionalFormatting>
  <conditionalFormatting sqref="C148:F148">
    <cfRule type="cellIs" dxfId="464" priority="234" operator="equal">
      <formula>"Unter Spannung stehende Teile lackiert in A, Rest lackiert in B"</formula>
    </cfRule>
    <cfRule type="cellIs" dxfId="463" priority="235" operator="equal">
      <formula>"Unter Spannung stehende Teile lackiert in A, Rest unlackiert"</formula>
    </cfRule>
    <cfRule type="cellIs" dxfId="462" priority="236" operator="equal">
      <formula>"Komplettanstrich A inkl. A2 Schrauben"</formula>
    </cfRule>
    <cfRule type="cellIs" dxfId="461" priority="237" operator="equal">
      <formula>"Komplettanstrich A ohne A2 Schrauben"</formula>
    </cfRule>
    <cfRule type="cellIs" dxfId="460" priority="238" operator="equal">
      <formula>"Al ohne Anstrich; St verzinkt + lackiert in A"</formula>
    </cfRule>
  </conditionalFormatting>
  <conditionalFormatting sqref="G148:H148">
    <cfRule type="notContainsText" dxfId="459" priority="225" operator="notContains" text="Keine Lackierung gefordert">
      <formula>ISERROR(SEARCH("Keine Lackierung gefordert",G148))</formula>
    </cfRule>
    <cfRule type="expression" dxfId="458" priority="228">
      <formula>$C$148="Components under electr. Voltage in 'A', others without painting"</formula>
    </cfRule>
    <cfRule type="expression" dxfId="457" priority="229">
      <formula>$C$148="Completly painted in 'A' incl. A2 Bolts"</formula>
    </cfRule>
    <cfRule type="expression" dxfId="456" priority="230">
      <formula>$C$148="Completly painted in 'A' without A2 Bolts"</formula>
    </cfRule>
    <cfRule type="expression" dxfId="455" priority="231">
      <formula>$C$148="Al without painting; St zincked + painted in 'A'"</formula>
    </cfRule>
    <cfRule type="expression" dxfId="454" priority="232">
      <formula>$C$148="Components under electr. Voltage in 'A', other Parts in 'B'"</formula>
    </cfRule>
  </conditionalFormatting>
  <conditionalFormatting sqref="I148:J148">
    <cfRule type="notContainsText" dxfId="453" priority="224" operator="notContains" text="Keine Lackierung gefordert">
      <formula>ISERROR(SEARCH("Keine Lackierung gefordert",I148))</formula>
    </cfRule>
    <cfRule type="expression" dxfId="452" priority="227">
      <formula>$C$148="Components under electr. Voltage in 'A', other Parts in 'B'"</formula>
    </cfRule>
  </conditionalFormatting>
  <conditionalFormatting sqref="E155:F155">
    <cfRule type="containsText" dxfId="451" priority="223" operator="containsText" text="Ja">
      <formula>NOT(ISERROR(SEARCH("Ja",E155)))</formula>
    </cfRule>
  </conditionalFormatting>
  <conditionalFormatting sqref="I154:K154">
    <cfRule type="cellIs" dxfId="450" priority="222" operator="notEqual">
      <formula>"-"</formula>
    </cfRule>
  </conditionalFormatting>
  <conditionalFormatting sqref="G155:K155">
    <cfRule type="expression" dxfId="449" priority="218">
      <formula>$E$155="Ja"</formula>
    </cfRule>
  </conditionalFormatting>
  <conditionalFormatting sqref="E153:F153">
    <cfRule type="cellIs" dxfId="448" priority="217" operator="equal">
      <formula>"Ja"</formula>
    </cfRule>
  </conditionalFormatting>
  <conditionalFormatting sqref="E150 I150">
    <cfRule type="cellIs" dxfId="447" priority="35" operator="equal">
      <formula>"Other specification"</formula>
    </cfRule>
    <cfRule type="cellIs" dxfId="446" priority="210" operator="equal">
      <formula>"Bolzenanschluss / Bolt connection"</formula>
    </cfRule>
    <cfRule type="cellIs" dxfId="445" priority="211" operator="equal">
      <formula>"Al. Flach min. 200x120x20 - 6xØ18,0 Bohrungsabstand 60 mm"</formula>
    </cfRule>
    <cfRule type="cellIs" dxfId="444" priority="212" operator="equal">
      <formula>"Al. Flach/flat 200x120x20 - 4xØ14,0 hole distance 45 mm (GOST)"</formula>
    </cfRule>
    <cfRule type="cellIs" dxfId="443" priority="213" operator="equal">
      <formula>"Al. Flach/flat 210x130x20– 6xD18,0 hole distance 70 mm"</formula>
    </cfRule>
    <cfRule type="cellIs" dxfId="442" priority="214" operator="equal">
      <formula>"Al. Flach/flat 210x120x20– 8xD13,0 hole distance 50 mm"</formula>
    </cfRule>
    <cfRule type="cellIs" dxfId="441" priority="215" operator="equal">
      <formula>"Al. Flach/flat 200x120x20 - 6xØ14,0 hole distance 44,5 mm"</formula>
    </cfRule>
    <cfRule type="cellIs" dxfId="440" priority="216" operator="equal">
      <formula>"Al. Flach/flat 200x120x20 - 8xØ14,0 hole distance 44,5 mm (NEMA)"</formula>
    </cfRule>
  </conditionalFormatting>
  <conditionalFormatting sqref="E151 I151">
    <cfRule type="cellIs" dxfId="439" priority="36" operator="equal">
      <formula>"Other specification"</formula>
    </cfRule>
    <cfRule type="cellIs" dxfId="438" priority="47" operator="equal">
      <formula>"3xØ14,5 hole distance 44,5 und 60 mm (IEC/NEMA)"</formula>
    </cfRule>
    <cfRule type="cellIs" dxfId="437" priority="48" operator="equal">
      <formula>"8xØ14,0 hole distance 44,5 x 44,5 mm (NEMA)"</formula>
    </cfRule>
    <cfRule type="cellIs" dxfId="436" priority="208" operator="equal">
      <formula>"2xØ14,5, hole distance 44,5 mm (NEMA)"</formula>
    </cfRule>
    <cfRule type="cellIs" dxfId="435" priority="209" operator="equal">
      <formula>"4x D14,5, hole distance 44,5 x 60 mm (IEC/NEMA)"</formula>
    </cfRule>
  </conditionalFormatting>
  <conditionalFormatting sqref="G153">
    <cfRule type="expression" dxfId="434" priority="203">
      <formula>$E$153="Ja"</formula>
    </cfRule>
  </conditionalFormatting>
  <conditionalFormatting sqref="E154:F154">
    <cfRule type="cellIs" dxfId="433" priority="202" operator="notEqual">
      <formula>$I$154+$G$154</formula>
    </cfRule>
  </conditionalFormatting>
  <conditionalFormatting sqref="C156:D156">
    <cfRule type="containsText" dxfId="432" priority="194" operator="containsText" text="Ja">
      <formula>NOT(ISERROR(SEARCH("Ja",C156)))</formula>
    </cfRule>
  </conditionalFormatting>
  <conditionalFormatting sqref="E156:F156">
    <cfRule type="containsText" dxfId="431" priority="193" operator="containsText" text="Ja">
      <formula>NOT(ISERROR(SEARCH("Ja",E156)))</formula>
    </cfRule>
  </conditionalFormatting>
  <conditionalFormatting sqref="G156:H156">
    <cfRule type="containsText" dxfId="430" priority="192" operator="containsText" text="Ja">
      <formula>NOT(ISERROR(SEARCH("Ja",G156)))</formula>
    </cfRule>
  </conditionalFormatting>
  <conditionalFormatting sqref="C157:D157">
    <cfRule type="expression" dxfId="429" priority="191">
      <formula>$C$156="Ja"</formula>
    </cfRule>
  </conditionalFormatting>
  <conditionalFormatting sqref="E157:F157">
    <cfRule type="expression" dxfId="428" priority="190">
      <formula>$E$156="Ja"</formula>
    </cfRule>
  </conditionalFormatting>
  <conditionalFormatting sqref="G157:H157">
    <cfRule type="expression" dxfId="427" priority="189">
      <formula>$G$156="Ja"</formula>
    </cfRule>
  </conditionalFormatting>
  <conditionalFormatting sqref="E35:F35">
    <cfRule type="containsText" dxfId="426" priority="183" operator="containsText" text="Ja">
      <formula>NOT(ISERROR(SEARCH("Ja",E35)))</formula>
    </cfRule>
  </conditionalFormatting>
  <conditionalFormatting sqref="E36:F36">
    <cfRule type="containsText" dxfId="425" priority="182" operator="containsText" text="Ja">
      <formula>NOT(ISERROR(SEARCH("Ja",E36)))</formula>
    </cfRule>
  </conditionalFormatting>
  <conditionalFormatting sqref="E38:F38">
    <cfRule type="containsText" dxfId="424" priority="178" operator="containsText" text="Ja">
      <formula>NOT(ISERROR(SEARCH("Ja",E38)))</formula>
    </cfRule>
  </conditionalFormatting>
  <conditionalFormatting sqref="E40:F40">
    <cfRule type="containsText" dxfId="423" priority="176" operator="containsText" text="Ja">
      <formula>NOT(ISERROR(SEARCH("Ja",E40)))</formula>
    </cfRule>
  </conditionalFormatting>
  <conditionalFormatting sqref="E39:F39">
    <cfRule type="containsText" dxfId="422" priority="177" operator="containsText" text="Ja">
      <formula>NOT(ISERROR(SEARCH("Ja",E39)))</formula>
    </cfRule>
  </conditionalFormatting>
  <conditionalFormatting sqref="E37:F37">
    <cfRule type="containsText" dxfId="421" priority="175" operator="containsText" text="Ja">
      <formula>NOT(ISERROR(SEARCH("Ja",E37)))</formula>
    </cfRule>
  </conditionalFormatting>
  <conditionalFormatting sqref="C45">
    <cfRule type="containsText" dxfId="420" priority="168" operator="containsText" text="Ja">
      <formula>NOT(ISERROR(SEARCH("Ja",C45)))</formula>
    </cfRule>
  </conditionalFormatting>
  <conditionalFormatting sqref="E41:F41">
    <cfRule type="containsText" dxfId="419" priority="162" operator="containsText" text="Ja">
      <formula>NOT(ISERROR(SEARCH("Ja",E41)))</formula>
    </cfRule>
  </conditionalFormatting>
  <conditionalFormatting sqref="F12:G12">
    <cfRule type="containsText" dxfId="418" priority="160" operator="containsText" text="*">
      <formula>NOT(ISERROR(SEARCH("*",F12)))</formula>
    </cfRule>
  </conditionalFormatting>
  <conditionalFormatting sqref="I13:J13">
    <cfRule type="containsText" dxfId="417" priority="148" operator="containsText" text="*">
      <formula>NOT(ISERROR(SEARCH("*",I13)))</formula>
    </cfRule>
  </conditionalFormatting>
  <conditionalFormatting sqref="F14:G14">
    <cfRule type="containsText" dxfId="416" priority="154" operator="containsText" text="*">
      <formula>NOT(ISERROR(SEARCH("*",F14)))</formula>
    </cfRule>
  </conditionalFormatting>
  <conditionalFormatting sqref="F16:G16">
    <cfRule type="containsText" dxfId="414" priority="152" operator="containsText" text="*">
      <formula>NOT(ISERROR(SEARCH("*",F16)))</formula>
    </cfRule>
  </conditionalFormatting>
  <conditionalFormatting sqref="F17:G17">
    <cfRule type="containsText" dxfId="413" priority="151" operator="containsText" text="*">
      <formula>NOT(ISERROR(SEARCH("*",F17)))</formula>
    </cfRule>
  </conditionalFormatting>
  <conditionalFormatting sqref="I12:J12">
    <cfRule type="containsText" dxfId="412" priority="150" operator="containsText" text="*">
      <formula>NOT(ISERROR(SEARCH("*",I12)))</formula>
    </cfRule>
  </conditionalFormatting>
  <conditionalFormatting sqref="I17:J17">
    <cfRule type="containsText" dxfId="411" priority="144" operator="containsText" text="*">
      <formula>NOT(ISERROR(SEARCH("*",I17)))</formula>
    </cfRule>
  </conditionalFormatting>
  <conditionalFormatting sqref="I14:J14">
    <cfRule type="containsText" dxfId="410" priority="147" operator="containsText" text="*">
      <formula>NOT(ISERROR(SEARCH("*",I14)))</formula>
    </cfRule>
  </conditionalFormatting>
  <conditionalFormatting sqref="I15:J15">
    <cfRule type="containsText" dxfId="409" priority="146" operator="containsText" text="*">
      <formula>NOT(ISERROR(SEARCH("*",I15)))</formula>
    </cfRule>
  </conditionalFormatting>
  <conditionalFormatting sqref="I16:J16">
    <cfRule type="containsText" dxfId="408" priority="145" operator="containsText" text="*">
      <formula>NOT(ISERROR(SEARCH("*",I16)))</formula>
    </cfRule>
  </conditionalFormatting>
  <conditionalFormatting sqref="C3:D3">
    <cfRule type="containsText" dxfId="407" priority="132" operator="containsText" text="Ja">
      <formula>NOT(ISERROR(SEARCH("Ja",C3)))</formula>
    </cfRule>
  </conditionalFormatting>
  <conditionalFormatting sqref="E7">
    <cfRule type="containsText" dxfId="406" priority="128" operator="containsText" text="AD">
      <formula>NOT(ISERROR(SEARCH("AD",E7)))</formula>
    </cfRule>
  </conditionalFormatting>
  <conditionalFormatting sqref="E7:F7">
    <cfRule type="containsText" dxfId="405" priority="124" operator="containsText" text="CAN/CSA">
      <formula>NOT(ISERROR(SEARCH("CAN/CSA",E7)))</formula>
    </cfRule>
    <cfRule type="containsText" dxfId="404" priority="125" operator="containsText" text="APAVA">
      <formula>NOT(ISERROR(SEARCH("APAVA",E7)))</formula>
    </cfRule>
    <cfRule type="containsText" dxfId="403" priority="126" operator="containsText" text="INAIL">
      <formula>NOT(ISERROR(SEARCH("INAIL",E7)))</formula>
    </cfRule>
    <cfRule type="containsText" dxfId="402" priority="127" operator="containsText" text="SVTI">
      <formula>NOT(ISERROR(SEARCH("SVTI",E7)))</formula>
    </cfRule>
  </conditionalFormatting>
  <conditionalFormatting sqref="E3:H3">
    <cfRule type="expression" dxfId="401" priority="122">
      <formula>$E$7="INAIL"</formula>
    </cfRule>
    <cfRule type="expression" dxfId="400" priority="123">
      <formula>$E$7="SVTI"</formula>
    </cfRule>
  </conditionalFormatting>
  <conditionalFormatting sqref="J3">
    <cfRule type="cellIs" dxfId="399" priority="121" operator="notEqual">
      <formula>"E = Standard"</formula>
    </cfRule>
  </conditionalFormatting>
  <conditionalFormatting sqref="E144:F144">
    <cfRule type="containsText" dxfId="398" priority="119" operator="containsText" text="Ja">
      <formula>NOT(ISERROR(SEARCH("Ja",E144)))</formula>
    </cfRule>
  </conditionalFormatting>
  <conditionalFormatting sqref="E143:F143">
    <cfRule type="containsText" dxfId="397" priority="120" operator="containsText" text="Ja">
      <formula>NOT(ISERROR(SEARCH("Ja",E143)))</formula>
    </cfRule>
  </conditionalFormatting>
  <conditionalFormatting sqref="E145">
    <cfRule type="containsText" dxfId="396" priority="118" operator="containsText" text="Ja">
      <formula>NOT(ISERROR(SEARCH("Ja",E145)))</formula>
    </cfRule>
  </conditionalFormatting>
  <conditionalFormatting sqref="E127:F128">
    <cfRule type="cellIs" dxfId="395" priority="117" operator="equal">
      <formula>"Sonder PSVS"</formula>
    </cfRule>
  </conditionalFormatting>
  <conditionalFormatting sqref="F45">
    <cfRule type="expression" dxfId="394" priority="115">
      <formula>$C$45="Ja"</formula>
    </cfRule>
  </conditionalFormatting>
  <conditionalFormatting sqref="G45:I45">
    <cfRule type="expression" dxfId="393" priority="114">
      <formula>$C$45="Ja"</formula>
    </cfRule>
  </conditionalFormatting>
  <conditionalFormatting sqref="I45:K45">
    <cfRule type="expression" dxfId="392" priority="113">
      <formula>$C$45="Ja"</formula>
    </cfRule>
  </conditionalFormatting>
  <conditionalFormatting sqref="J22:K22">
    <cfRule type="cellIs" dxfId="391" priority="112" operator="notEqual">
      <formula>1000</formula>
    </cfRule>
  </conditionalFormatting>
  <conditionalFormatting sqref="G26:H26">
    <cfRule type="cellIs" dxfId="390" priority="110" operator="notEqual">
      <formula>16</formula>
    </cfRule>
  </conditionalFormatting>
  <conditionalFormatting sqref="J26:K26">
    <cfRule type="cellIs" dxfId="389" priority="109" operator="notEqual">
      <formula>0</formula>
    </cfRule>
  </conditionalFormatting>
  <conditionalFormatting sqref="I27:K27">
    <cfRule type="cellIs" dxfId="388" priority="105" operator="equal">
      <formula>"Hersteller Trench Bamberg"</formula>
    </cfRule>
    <cfRule type="cellIs" dxfId="387" priority="106" operator="equal">
      <formula>"Saver"</formula>
    </cfRule>
  </conditionalFormatting>
  <conditionalFormatting sqref="G45">
    <cfRule type="expression" dxfId="386" priority="103">
      <formula>$C$45="Ja"</formula>
    </cfRule>
  </conditionalFormatting>
  <conditionalFormatting sqref="G45">
    <cfRule type="expression" dxfId="385" priority="101">
      <formula>$C$45="Ja"</formula>
    </cfRule>
  </conditionalFormatting>
  <conditionalFormatting sqref="H45">
    <cfRule type="expression" dxfId="384" priority="100">
      <formula>$C$45="Ja"</formula>
    </cfRule>
  </conditionalFormatting>
  <conditionalFormatting sqref="I45">
    <cfRule type="expression" dxfId="383" priority="99">
      <formula>$C$45="Ja"</formula>
    </cfRule>
  </conditionalFormatting>
  <conditionalFormatting sqref="J45">
    <cfRule type="expression" dxfId="382" priority="98">
      <formula>$C$45="Ja"</formula>
    </cfRule>
  </conditionalFormatting>
  <conditionalFormatting sqref="K45">
    <cfRule type="expression" dxfId="381" priority="97">
      <formula>$C$45="Ja"</formula>
    </cfRule>
  </conditionalFormatting>
  <conditionalFormatting sqref="G45">
    <cfRule type="expression" dxfId="380" priority="96">
      <formula>$C$45="Ja"</formula>
    </cfRule>
  </conditionalFormatting>
  <conditionalFormatting sqref="G46">
    <cfRule type="expression" dxfId="379" priority="95">
      <formula>$C$45="Ja"</formula>
    </cfRule>
  </conditionalFormatting>
  <conditionalFormatting sqref="H45">
    <cfRule type="expression" dxfId="378" priority="94">
      <formula>$C$45="Ja"</formula>
    </cfRule>
  </conditionalFormatting>
  <conditionalFormatting sqref="H46">
    <cfRule type="expression" dxfId="377" priority="93">
      <formula>$C$45="Ja"</formula>
    </cfRule>
  </conditionalFormatting>
  <conditionalFormatting sqref="I45">
    <cfRule type="expression" dxfId="376" priority="92">
      <formula>$C$45="Ja"</formula>
    </cfRule>
  </conditionalFormatting>
  <conditionalFormatting sqref="I46">
    <cfRule type="expression" dxfId="375" priority="91">
      <formula>$C$45="Ja"</formula>
    </cfRule>
  </conditionalFormatting>
  <conditionalFormatting sqref="J45">
    <cfRule type="expression" dxfId="374" priority="90">
      <formula>$C$45="Ja"</formula>
    </cfRule>
  </conditionalFormatting>
  <conditionalFormatting sqref="J46">
    <cfRule type="expression" dxfId="373" priority="89">
      <formula>$C$45="Ja"</formula>
    </cfRule>
  </conditionalFormatting>
  <conditionalFormatting sqref="K45">
    <cfRule type="expression" dxfId="372" priority="88">
      <formula>$C$45="Ja"</formula>
    </cfRule>
  </conditionalFormatting>
  <conditionalFormatting sqref="K46">
    <cfRule type="expression" dxfId="371" priority="87">
      <formula>$C$45="Ja"</formula>
    </cfRule>
  </conditionalFormatting>
  <conditionalFormatting sqref="A31:K31">
    <cfRule type="expression" dxfId="370" priority="86">
      <formula>$A$31="Es müssen Flour Silikon Dichtungen verwendet werden!"</formula>
    </cfRule>
  </conditionalFormatting>
  <conditionalFormatting sqref="A30:K30">
    <cfRule type="cellIs" dxfId="369" priority="85" operator="equal">
      <formula>"Achtung! Umax des ausgewählten Produkts passt nicht mit der ausgewählten Betriebsspannung zusammen!"</formula>
    </cfRule>
  </conditionalFormatting>
  <conditionalFormatting sqref="F46">
    <cfRule type="expression" dxfId="368" priority="83">
      <formula>$C$45="Ja"</formula>
    </cfRule>
  </conditionalFormatting>
  <conditionalFormatting sqref="E108:F108">
    <cfRule type="containsText" dxfId="367" priority="78" operator="containsText" text="MPa">
      <formula>NOT(ISERROR(SEARCH("MPa",E108)))</formula>
    </cfRule>
    <cfRule type="containsText" dxfId="366" priority="79" operator="containsText" text="psi">
      <formula>NOT(ISERROR(SEARCH("psi",E108)))</formula>
    </cfRule>
    <cfRule type="containsText" dxfId="365" priority="80" operator="containsText" text="kPa">
      <formula>NOT(ISERROR(SEARCH("kPa",E108)))</formula>
    </cfRule>
  </conditionalFormatting>
  <conditionalFormatting sqref="G123:K123">
    <cfRule type="cellIs" dxfId="364" priority="77" operator="equal">
      <formula>"DN20 mit M50x2 verwenden"</formula>
    </cfRule>
  </conditionalFormatting>
  <conditionalFormatting sqref="G110:K110">
    <cfRule type="expression" dxfId="363" priority="76">
      <formula>$G$110="Prüfeinrichtung DN8 mit M30x1,5 verwenden"</formula>
    </cfRule>
  </conditionalFormatting>
  <conditionalFormatting sqref="A58:B58">
    <cfRule type="cellIs" dxfId="362" priority="73" operator="equal">
      <formula>"Ja"</formula>
    </cfRule>
  </conditionalFormatting>
  <conditionalFormatting sqref="A56:B56">
    <cfRule type="cellIs" dxfId="361" priority="72" operator="equal">
      <formula>"Ja"</formula>
    </cfRule>
  </conditionalFormatting>
  <conditionalFormatting sqref="C147:F147">
    <cfRule type="expression" dxfId="360" priority="71">
      <formula>#REF!="Ja"</formula>
    </cfRule>
  </conditionalFormatting>
  <conditionalFormatting sqref="E42:F42">
    <cfRule type="containsText" dxfId="359" priority="70" operator="containsText" text="Ja">
      <formula>NOT(ISERROR(SEARCH("Ja",E42)))</formula>
    </cfRule>
  </conditionalFormatting>
  <conditionalFormatting sqref="E43:F43">
    <cfRule type="containsText" dxfId="358" priority="69" operator="containsText" text="Ja">
      <formula>NOT(ISERROR(SEARCH("Ja",E43)))</formula>
    </cfRule>
  </conditionalFormatting>
  <conditionalFormatting sqref="E44:F44">
    <cfRule type="containsText" dxfId="357" priority="68" operator="containsText" text="Ja">
      <formula>NOT(ISERROR(SEARCH("Ja",E44)))</formula>
    </cfRule>
  </conditionalFormatting>
  <conditionalFormatting sqref="G44:K44">
    <cfRule type="expression" dxfId="356" priority="67">
      <formula>$E$44="Ja"</formula>
    </cfRule>
  </conditionalFormatting>
  <conditionalFormatting sqref="H113:I113">
    <cfRule type="expression" dxfId="355" priority="65">
      <formula>$G$113="JA"</formula>
    </cfRule>
  </conditionalFormatting>
  <conditionalFormatting sqref="J113:K113">
    <cfRule type="cellIs" dxfId="354" priority="64" operator="notEqual">
      <formula>"n.a."</formula>
    </cfRule>
  </conditionalFormatting>
  <conditionalFormatting sqref="G2:H2">
    <cfRule type="containsText" dxfId="353" priority="63" operator="containsText" text="Ja">
      <formula>NOT(ISERROR(SEARCH("Ja",G2)))</formula>
    </cfRule>
  </conditionalFormatting>
  <conditionalFormatting sqref="E129:F129">
    <cfRule type="cellIs" dxfId="352" priority="49" operator="equal">
      <formula>"Sonderwunsch Kunde &gt; Kommentarfeld"</formula>
    </cfRule>
    <cfRule type="cellIs" dxfId="351" priority="50" operator="equal">
      <formula>"Bolzenklemme M10 (Trench)"</formula>
    </cfRule>
    <cfRule type="cellIs" dxfId="350" priority="51" operator="equal">
      <formula>"Penn Union No. 6000 Series"</formula>
    </cfRule>
    <cfRule type="cellIs" dxfId="349" priority="52" operator="equal">
      <formula>"Wago Zugfederklemme"</formula>
    </cfRule>
    <cfRule type="cellIs" dxfId="348" priority="53" operator="equal">
      <formula>"Phoenix UKK10PV"</formula>
    </cfRule>
    <cfRule type="cellIs" dxfId="347" priority="54" operator="equal">
      <formula>"Phoenix UK10N"</formula>
    </cfRule>
    <cfRule type="cellIs" dxfId="346" priority="55" operator="equal">
      <formula>"Phoenix UK5N"</formula>
    </cfRule>
    <cfRule type="cellIs" dxfId="345" priority="56" operator="equal">
      <formula>"Phoenix UK35"</formula>
    </cfRule>
    <cfRule type="cellIs" dxfId="344" priority="57" operator="equal">
      <formula>"Phoenix UK16"</formula>
    </cfRule>
    <cfRule type="cellIs" dxfId="343" priority="58" operator="equal">
      <formula>"Phoenix UK10"</formula>
    </cfRule>
    <cfRule type="cellIs" dxfId="342" priority="59" operator="equal">
      <formula>"Phoenix UK6"</formula>
    </cfRule>
    <cfRule type="cellIs" dxfId="341" priority="60" operator="equal">
      <formula>"Phoenix ST16"</formula>
    </cfRule>
    <cfRule type="cellIs" dxfId="340" priority="61" operator="equal">
      <formula>"Phoenix ST10"</formula>
    </cfRule>
    <cfRule type="cellIs" dxfId="339" priority="62" operator="equal">
      <formula>"Phoenix ST6"</formula>
    </cfRule>
  </conditionalFormatting>
  <conditionalFormatting sqref="E152:F152">
    <cfRule type="cellIs" dxfId="338" priority="46" operator="notEqual">
      <formula>"Not specified"</formula>
    </cfRule>
  </conditionalFormatting>
  <conditionalFormatting sqref="E124:F124">
    <cfRule type="cellIs" dxfId="337" priority="45" operator="notEqual">
      <formula>"0,5% / p.a"</formula>
    </cfRule>
  </conditionalFormatting>
  <conditionalFormatting sqref="C25:D25">
    <cfRule type="cellIs" dxfId="336" priority="41" operator="lessThan">
      <formula>-30</formula>
    </cfRule>
  </conditionalFormatting>
  <conditionalFormatting sqref="C2:D2">
    <cfRule type="containsText" dxfId="335" priority="40" operator="containsText" text="Ja">
      <formula>NOT(ISERROR(SEARCH("Ja",C2)))</formula>
    </cfRule>
  </conditionalFormatting>
  <conditionalFormatting sqref="G122:H122">
    <cfRule type="cellIs" dxfId="334" priority="39" operator="equal">
      <formula>"USA! Avoid input of bar!!!"</formula>
    </cfRule>
  </conditionalFormatting>
  <conditionalFormatting sqref="E133:F133">
    <cfRule type="containsText" dxfId="333" priority="37" operator="containsText" text="Ja">
      <formula>NOT(ISERROR(SEARCH("Ja",E133)))</formula>
    </cfRule>
  </conditionalFormatting>
  <conditionalFormatting sqref="K12:K17">
    <cfRule type="expression" priority="34">
      <formula>Wenn+$F$12=ungleich=DATUM</formula>
    </cfRule>
  </conditionalFormatting>
  <conditionalFormatting sqref="E135:F135">
    <cfRule type="containsText" dxfId="332" priority="31" operator="containsText" text="Ja">
      <formula>NOT(ISERROR(SEARCH("Ja",E135)))</formula>
    </cfRule>
  </conditionalFormatting>
  <conditionalFormatting sqref="J134:K134">
    <cfRule type="expression" dxfId="331" priority="30">
      <formula>$E$134="m. Hilfsschalter / w. auxiliary switch"</formula>
    </cfRule>
  </conditionalFormatting>
  <conditionalFormatting sqref="C28:K28">
    <cfRule type="expression" dxfId="330" priority="28">
      <formula>$D$27="Spez. Kundenforderung =&gt; Kommentarfeld"</formula>
    </cfRule>
  </conditionalFormatting>
  <conditionalFormatting sqref="E117:F117">
    <cfRule type="containsText" dxfId="329" priority="27" operator="containsText" text="Ja">
      <formula>NOT(ISERROR(SEARCH("Ja",E117)))</formula>
    </cfRule>
  </conditionalFormatting>
  <conditionalFormatting sqref="A29">
    <cfRule type="cellIs" dxfId="328" priority="26" operator="equal">
      <formula>"Achtung!Bezeichnung Typenschild abweichend!"</formula>
    </cfRule>
  </conditionalFormatting>
  <conditionalFormatting sqref="L5:L6">
    <cfRule type="cellIs" dxfId="327" priority="14" operator="equal">
      <formula>"Projektkategorie F=Keine Risikoanalyse erforderlich"</formula>
    </cfRule>
    <cfRule type="cellIs" dxfId="326" priority="16" operator="equal">
      <formula>"Projektkategorie D=Abwägung ob Risikoanalyse erforderlich"</formula>
    </cfRule>
    <cfRule type="cellIs" dxfId="325" priority="18" operator="equal">
      <formula>"Projektkategorie C=Abwägung ob Risikoanalyse erdorderlich"</formula>
    </cfRule>
    <cfRule type="cellIs" dxfId="324" priority="20" operator="equal">
      <formula>"Projektkategorie B=Risikoanalyse erforderlich"</formula>
    </cfRule>
    <cfRule type="cellIs" dxfId="323" priority="22" operator="equal">
      <formula>"Projektkategorie A=Risikoanalyse erforderlich"</formula>
    </cfRule>
    <cfRule type="cellIs" dxfId="322" priority="25" operator="equal">
      <formula>"Projektkategorie E=Keine Risikoanalyse erforderlich"</formula>
    </cfRule>
  </conditionalFormatting>
  <conditionalFormatting sqref="L4">
    <cfRule type="cellIs" dxfId="321" priority="15" operator="equal">
      <formula>"Projektkategorie F=Keine oder nur maginale Abweichung zu entwickeltem Wandlermodell"</formula>
    </cfRule>
    <cfRule type="cellIs" dxfId="320" priority="17" operator="equal">
      <formula>"Projektkategorie D=Adaption zu entwickeltem Wandlermodell"</formula>
    </cfRule>
    <cfRule type="cellIs" dxfId="319" priority="19" operator="equal">
      <formula>"Projektkategorie C=Adaption zu entwickeltem Wandlermodell"</formula>
    </cfRule>
    <cfRule type="cellIs" dxfId="318" priority="21" operator="equal">
      <formula>"Projektkategorie B=Konstruktiv neu zu entwickelndes Modell"</formula>
    </cfRule>
    <cfRule type="cellIs" dxfId="317" priority="23" operator="equal">
      <formula>"Projektkategorie A=Konstruktiv neu zu entwickelndes Modell"</formula>
    </cfRule>
    <cfRule type="cellIs" dxfId="316" priority="24" operator="equal">
      <formula>"Projektkategorie E=Keine oder nur maginale Abweichung zu entwickeltem Wandlermodell"</formula>
    </cfRule>
  </conditionalFormatting>
  <conditionalFormatting sqref="E8:F8">
    <cfRule type="expression" dxfId="315" priority="8">
      <formula>$J$2="Italy"</formula>
    </cfRule>
  </conditionalFormatting>
  <conditionalFormatting sqref="G8:K8">
    <cfRule type="expression" dxfId="314" priority="6">
      <formula>$J$2="Italy"</formula>
    </cfRule>
  </conditionalFormatting>
  <conditionalFormatting sqref="J24:K24">
    <cfRule type="cellIs" dxfId="313" priority="4" operator="equal">
      <formula>"19kV"</formula>
    </cfRule>
  </conditionalFormatting>
  <conditionalFormatting sqref="F13:G13">
    <cfRule type="containsText" dxfId="312" priority="2" operator="containsText" text="*">
      <formula>NOT(ISERROR(SEARCH("*",F13)))</formula>
    </cfRule>
  </conditionalFormatting>
  <conditionalFormatting sqref="F15:G15">
    <cfRule type="containsText" dxfId="0" priority="1" operator="containsText" text="*">
      <formula>NOT(ISERROR(SEARCH("*",F15)))</formula>
    </cfRule>
  </conditionalFormatting>
  <dataValidations xWindow="261" yWindow="401" count="68">
    <dataValidation type="list" showInputMessage="1" showErrorMessage="1" errorTitle="Änderung nicht möglich !" sqref="I154:K154" xr:uid="{00000000-0002-0000-0000-000002000000}">
      <formula1>Sprachen</formula1>
    </dataValidation>
    <dataValidation type="list" showInputMessage="1" showErrorMessage="1" errorTitle="Änderung nicht möglich !" sqref="E107:F107" xr:uid="{00000000-0002-0000-0000-000003000000}">
      <formula1>Dichtewächter</formula1>
    </dataValidation>
    <dataValidation type="list" showInputMessage="1" showErrorMessage="1" errorTitle="Änderung nicht möglich !" sqref="C121:D121" xr:uid="{00000000-0002-0000-0000-000009000000}">
      <formula1>Fülldrücke</formula1>
    </dataValidation>
    <dataValidation type="list" showInputMessage="1" showErrorMessage="1" errorTitle="Änderung nicht möglich !" sqref="E119:F119" xr:uid="{00000000-0002-0000-0000-00000A000000}">
      <formula1>SF6_Anteil</formula1>
    </dataValidation>
    <dataValidation type="list" allowBlank="1" showInputMessage="1" showErrorMessage="1" sqref="C72" xr:uid="{00000000-0002-0000-0000-00000B000000}">
      <formula1>Norm_Genauigkeitsklasse</formula1>
    </dataValidation>
    <dataValidation type="custom" allowBlank="1" showInputMessage="1" showErrorMessage="1" sqref="K102:K103" xr:uid="{00000000-0002-0000-0000-00000C000000}">
      <formula1>K102="K"</formula1>
    </dataValidation>
    <dataValidation type="list" allowBlank="1" showInputMessage="1" showErrorMessage="1" sqref="D81:J82" xr:uid="{00000000-0002-0000-0000-00000D000000}">
      <formula1>Meßbereich</formula1>
    </dataValidation>
    <dataValidation type="list" allowBlank="1" showInputMessage="1" showErrorMessage="1" sqref="D72:J72" xr:uid="{00000000-0002-0000-0000-00000E000000}">
      <formula1>Genuigkeitsklassen_Kerne</formula1>
    </dataValidation>
    <dataValidation type="whole" operator="lessThan" allowBlank="1" showInputMessage="1" showErrorMessage="1" sqref="C70" xr:uid="{00000000-0002-0000-0000-00000F000000}">
      <formula1>8</formula1>
    </dataValidation>
    <dataValidation type="list" errorStyle="warning" showInputMessage="1" showErrorMessage="1" errorTitle="Abweichender Wert ! " error="Wenn abweichende Eingabe erforderlich, bitte fortfahren und die Zeile selbstständig gelb markieren!" sqref="J2:K2" xr:uid="{00000000-0002-0000-0000-000011000000}">
      <formula1>Länder</formula1>
    </dataValidation>
    <dataValidation type="whole" allowBlank="1" showInputMessage="1" showErrorMessage="1" sqref="J22:K22" xr:uid="{00000000-0002-0000-0000-00001A000000}">
      <formula1>0</formula1>
      <formula2>5000</formula2>
    </dataValidation>
    <dataValidation type="list" showInputMessage="1" showErrorMessage="1" errorTitle="Änderung nicht möglich !" sqref="C26:D26" xr:uid="{00000000-0002-0000-0000-00001B000000}">
      <formula1>Verschmutzungklasse</formula1>
    </dataValidation>
    <dataValidation type="list" errorStyle="warning" showInputMessage="1" showErrorMessage="1" errorTitle="Abweichender Wert !" error="Wenn abweichende Eingabe erforderlich, bitte fortfahren und die Zeile selbstständig gelb markieren !" sqref="D22" xr:uid="{00000000-0002-0000-0000-00001E000000}">
      <formula1>Betriebsspannung</formula1>
    </dataValidation>
    <dataValidation type="list" errorStyle="warning" allowBlank="1" showInputMessage="1" showErrorMessage="1" errorTitle="Abweichender Wert !" error="Wenn abweichende Eingabe erforderlich, bitte fortfahren und die Zeile selbstständig gelb markieren !_x000a_" sqref="G23:H23" xr:uid="{00000000-0002-0000-0000-000021000000}">
      <formula1>Stehwechsel</formula1>
    </dataValidation>
    <dataValidation type="list" errorStyle="warning" allowBlank="1" showInputMessage="1" showErrorMessage="1" errorTitle="Abweichender Wert !" error="Wenn abweichende Eingabe erforderlich, bitte fortfahren und die Zeile selbstständig gelb markieren !_x000a_" sqref="D23" xr:uid="{00000000-0002-0000-0000-000022000000}">
      <formula1>BIL</formula1>
    </dataValidation>
    <dataValidation type="list" errorStyle="warning" allowBlank="1" showInputMessage="1" showErrorMessage="1" errorTitle="Abweichender Wert !" error="Wenn abweichende Eingabe erforderlich, bitte fortfahren und die Zeile selbstständig gelb markieren !" sqref="J23:K23" xr:uid="{00000000-0002-0000-0000-000024000000}">
      <formula1>SIL</formula1>
    </dataValidation>
    <dataValidation showInputMessage="1" showErrorMessage="1" sqref="G26:H26" xr:uid="{00000000-0002-0000-0000-000025000000}"/>
    <dataValidation type="list" showInputMessage="1" showErrorMessage="1" errorTitle="Änderung nicht möglich !" sqref="G24:H24" xr:uid="{00000000-0002-0000-0000-000027000000}">
      <formula1>Prüfwechselsannung_sek</formula1>
    </dataValidation>
    <dataValidation type="list" allowBlank="1" showInputMessage="1" sqref="D75:J76" xr:uid="{00000000-0002-0000-0000-000028000000}">
      <formula1>sek_strom</formula1>
    </dataValidation>
    <dataValidation type="list" allowBlank="1" showInputMessage="1" sqref="D79:J80" xr:uid="{00000000-0002-0000-0000-000029000000}">
      <formula1>Bürden</formula1>
    </dataValidation>
    <dataValidation type="list" allowBlank="1" showInputMessage="1" showErrorMessage="1" sqref="A76 A78" xr:uid="{00000000-0002-0000-0000-00002F000000}">
      <formula1>Umschaltung</formula1>
    </dataValidation>
    <dataValidation type="list" allowBlank="1" showInputMessage="1" showErrorMessage="1" sqref="E155:F155 E47:F47" xr:uid="{3E0BCF49-CCF4-4920-BF5D-AA3D95E2530E}">
      <formula1>Antwort_J</formula1>
    </dataValidation>
    <dataValidation type="list" allowBlank="1" showInputMessage="1" showErrorMessage="1" sqref="A56:B56 A58:B58" xr:uid="{1164392B-EE50-46EF-927C-6790B61F14B5}">
      <formula1>Antwort_N</formula1>
    </dataValidation>
    <dataValidation type="list" showInputMessage="1" showErrorMessage="1" errorTitle="Änderung nicht möglich !" sqref="E115:F115" xr:uid="{D1C0D72F-BE1F-43A5-ACEE-5C2D118B8BE3}">
      <formula1>DW_Hersteller</formula1>
    </dataValidation>
    <dataValidation type="list" allowBlank="1" showInputMessage="1" showErrorMessage="1" errorTitle="Änderung nicht möglich !" sqref="E123:F123" xr:uid="{95F6416F-FC96-415F-8FC7-F97F8E90C88E}">
      <formula1>Druckventil</formula1>
    </dataValidation>
    <dataValidation type="list" showInputMessage="1" showErrorMessage="1" errorTitle="Änderung nicht möglich !" sqref="J116:K116" xr:uid="{894D1D12-410C-49D5-BB26-1050A28B8329}">
      <formula1>Analogsignal</formula1>
    </dataValidation>
    <dataValidation type="list" allowBlank="1" showInputMessage="1" showErrorMessage="1" errorTitle="Änderung nicht möglich !" sqref="I121:J121" xr:uid="{DD80B3EE-258B-42BC-9B7E-6845DD1D813D}">
      <formula1>$E$121:$G$121</formula1>
    </dataValidation>
    <dataValidation type="list" showInputMessage="1" showErrorMessage="1" errorTitle="Änderung nicht möglich !" sqref="E129:F129" xr:uid="{8CB93C88-197C-48E4-8911-B61FD0D089DB}">
      <formula1>Klemmentyp</formula1>
    </dataValidation>
    <dataValidation type="list" showInputMessage="1" showErrorMessage="1" errorTitle="Änderung nicht möglich !" sqref="E131:F131" xr:uid="{76BDDC10-EA58-4D64-9453-4E7082D62EF2}">
      <formula1>Erdung</formula1>
    </dataValidation>
    <dataValidation type="list" showInputMessage="1" showErrorMessage="1" errorTitle="Änderung nicht möglich !" sqref="E134:F134" xr:uid="{689F7B04-87E7-4861-A699-7449AFF8B17C}">
      <formula1>Sicherungen</formula1>
    </dataValidation>
    <dataValidation type="list" showInputMessage="1" showErrorMessage="1" errorTitle="Änderung nicht möglich !" sqref="J134:K134" xr:uid="{0A7973E7-58A5-4FEA-BEDB-7BA73CA6A920}">
      <formula1>Hilfsschalter</formula1>
    </dataValidation>
    <dataValidation type="list" showInputMessage="1" showErrorMessage="1" errorTitle="Änderung nicht möglich !" sqref="C140:D140" xr:uid="{8C432547-8CAF-4743-8CB0-8EA777414048}">
      <formula1>Kabelverschraubungen</formula1>
    </dataValidation>
    <dataValidation type="list" errorStyle="warning" allowBlank="1" showInputMessage="1" showErrorMessage="1" errorTitle="Abweichender Wert !" error="Wenn abweichende Eingabe erforderlich, bitte fortfahren und die Zeile selbstständig gelb markieren! " sqref="E140:K140" xr:uid="{E9D67DAC-1176-4E08-8884-5AC69250D297}">
      <formula1>Anzahl</formula1>
    </dataValidation>
    <dataValidation type="list" showInputMessage="1" showErrorMessage="1" errorTitle="Änderung nicht möglich !" sqref="C148:F148" xr:uid="{A1DBBA0C-E765-4DE8-93D0-6DF887C06087}">
      <formula1>Oberfläche</formula1>
    </dataValidation>
    <dataValidation type="list" allowBlank="1" showInputMessage="1" showErrorMessage="1" errorTitle="Abweichender Wert !" error="Keine Abweichende Eingabe möglich !" sqref="I148:J148" xr:uid="{63E411B5-442D-4A62-93FB-F7AB3B7D7BB9}">
      <formula1>Farbe</formula1>
    </dataValidation>
    <dataValidation type="list" errorStyle="warning" allowBlank="1" showInputMessage="1" showErrorMessage="1" errorTitle="Abweichender Wert !" error="Wenn abweichende Eingabe erforderlich, bitte fortfahren und die Zeile selbstständig gelb markieren !" sqref="C157:H157" xr:uid="{879C99BF-B09E-48EC-ACCE-EE4863766F12}">
      <formula1>Beilage</formula1>
    </dataValidation>
    <dataValidation type="list" errorStyle="warning" showInputMessage="1" showErrorMessage="1" errorTitle="Abweichender Wert !" error="Wenn abweichende Eingabe erforderlich, bitte fortfahren und die Zeile selbstständig gelb markieren!" sqref="C4:D4" xr:uid="{A23BE70A-97D9-454F-81EC-16FC17257009}">
      <formula1>Position</formula1>
    </dataValidation>
    <dataValidation type="list" showInputMessage="1" showErrorMessage="1" errorTitle="Änderung nicht möglich !" sqref="C5:D5" xr:uid="{27AD3BD4-3E10-4079-8C92-C79CE435339D}">
      <formula1>Gruppe</formula1>
    </dataValidation>
    <dataValidation type="list" showInputMessage="1" showErrorMessage="1" errorTitle="Änderung nicht möglich !" sqref="G5:H5" xr:uid="{81AEDDDD-BA4C-417D-8B69-222C90C1C54F}">
      <formula1>Modelle</formula1>
    </dataValidation>
    <dataValidation type="list" errorStyle="warning" showErrorMessage="1" errorTitle="Abweichender Wert !" error="Wenn abweichende Eingabe erforderlich, bitte fortfahren und die Zeile selbstständig gelb markieren!" sqref="C2:D2" xr:uid="{5D892F1C-78AB-48ED-897A-F516802DE38C}">
      <formula1>Auftraggeber</formula1>
    </dataValidation>
    <dataValidation type="list" showInputMessage="1" showErrorMessage="1" errorTitle="Änderung nicht möglich !" sqref="G21:H21" xr:uid="{BCA5C66A-1C37-473E-8619-76BF3D6E43DB}">
      <formula1>Norm</formula1>
    </dataValidation>
    <dataValidation type="list" showInputMessage="1" showErrorMessage="1" errorTitle="Änderung nicht möglich !" sqref="I27:K27" xr:uid="{C4BA7E7D-B5AF-497C-8243-A0BC97B814D5}">
      <formula1>Isolatorhersteller</formula1>
    </dataValidation>
    <dataValidation type="list" allowBlank="1" showInputMessage="1" showErrorMessage="1" sqref="F45:K45" xr:uid="{25DDE926-5882-4E57-AA40-AE058A5D1FA0}">
      <formula1>Stoßzahl</formula1>
    </dataValidation>
    <dataValidation type="list" allowBlank="1" showInputMessage="1" showErrorMessage="1" sqref="F46:K46" xr:uid="{10F53965-ACB6-42BD-B61B-E71E20239D56}">
      <formula1>Negativ</formula1>
    </dataValidation>
    <dataValidation type="list" showInputMessage="1" showErrorMessage="1" errorTitle="Änderung nicht möglich !" sqref="E108:F108" xr:uid="{C31C6FA9-6590-4328-B6D2-6033D8236253}">
      <formula1>Druckangabe_LS</formula1>
    </dataValidation>
    <dataValidation type="list" showInputMessage="1" showErrorMessage="1" errorTitle="Änderung nicht möglich !" sqref="J3:K3" xr:uid="{16DFA80D-D374-426C-BCC3-B9E6A6190C3F}">
      <formula1>Projektkategorie</formula1>
    </dataValidation>
    <dataValidation type="list" showInputMessage="1" showErrorMessage="1" errorTitle="Änderung nicht möglich !" sqref="E7:F7" xr:uid="{D9F0723D-2339-48C2-90CC-39661C94E617}">
      <formula1>Druckbehälter</formula1>
    </dataValidation>
    <dataValidation type="list" showInputMessage="1" showErrorMessage="1" errorTitle="Änderung nicht möglich !" sqref="G22:H22" xr:uid="{7F218D2A-B49C-4FE4-871B-4ED997AA4FA9}">
      <formula1>Frequenz</formula1>
    </dataValidation>
    <dataValidation type="list" allowBlank="1" showInputMessage="1" showErrorMessage="1" errorTitle="Änderung nicht möglicht !" sqref="E35:F35" xr:uid="{929BA25F-2B72-43CD-B240-ADEAB360EBA4}">
      <formula1>Antwort_J</formula1>
    </dataValidation>
    <dataValidation type="list" showInputMessage="1" showErrorMessage="1" errorTitle="Änderung nicht möglicht !" sqref="C45 E36:F44" xr:uid="{2FA3B893-366C-43CE-8071-53BFFC53CF5B}">
      <formula1>Antwort_J</formula1>
    </dataValidation>
    <dataValidation type="list" errorStyle="warning" showInputMessage="1" showErrorMessage="1" errorTitle="Abweichender Wert !" error="Wenn abweichende Eingabe erforderlich, dann fortfahren und die Zeile selbstständig gelb markieren !" sqref="E109:F109" xr:uid="{3D9AF315-81DE-4E9F-8E3F-C5906451130B}">
      <formula1>Schaltkontakte</formula1>
    </dataValidation>
    <dataValidation type="list" allowBlank="1" showInputMessage="1" showErrorMessage="1" errorTitle="Änderung nicht möglich !" sqref="E110:F110 C156:H156 E132:F133 E135:F135" xr:uid="{D72DCFEC-FE9C-434F-9F1C-16B0B42AB2C2}">
      <formula1>Antwort_J</formula1>
    </dataValidation>
    <dataValidation type="list" showInputMessage="1" showErrorMessage="1" errorTitle="Änderung nicht möglich !" sqref="E111:F111 E113:F113 E136:F138 C139:D139 E143:F144 E153:F153 E116:F118" xr:uid="{7692BEC2-D960-4724-9F1A-A2C4E589A518}">
      <formula1>Antwort_J</formula1>
    </dataValidation>
    <dataValidation type="list" showInputMessage="1" showErrorMessage="1" errorTitle="Änderung nicht möglich !" sqref="E112:F112" xr:uid="{F947B89D-30DC-433F-B932-66EBA37CB35B}">
      <formula1>Antwort_N</formula1>
    </dataValidation>
    <dataValidation type="list" showInputMessage="1" showErrorMessage="1" errorTitle="Änderung nicht möglich !" sqref="E114:F114" xr:uid="{0EACBD36-D92B-411D-A4AB-07BAB992661A}">
      <formula1>Art_DW_Kontakte</formula1>
    </dataValidation>
    <dataValidation type="list" allowBlank="1" showInputMessage="1" showErrorMessage="1" errorTitle="Änderung nicht möglich !" sqref="E141:F141" xr:uid="{64257C5D-CA41-4066-81F0-66B97A588816}">
      <formula1>Sprachen</formula1>
    </dataValidation>
    <dataValidation type="list" showInputMessage="1" showErrorMessage="1" errorTitle="Änderung nicht möglich !" sqref="E142:F142" xr:uid="{F9679AF1-BD1D-417E-9D3B-1D6187B15F3C}">
      <formula1>LS</formula1>
    </dataValidation>
    <dataValidation type="list" showInputMessage="1" showErrorMessage="1" errorTitle="Abweichender Wert !" error="Keine Abweichende Eingabe möglich !" sqref="G148:H148" xr:uid="{2CD63333-3B30-44AB-801E-606702AB0505}">
      <formula1>Farbe</formula1>
    </dataValidation>
    <dataValidation type="list" showInputMessage="1" showErrorMessage="1" errorTitle="Änderung nicht möglich !" sqref="E150" xr:uid="{D4D211EB-294A-4386-BD4A-86BEB4656351}">
      <formula1>Primär</formula1>
    </dataValidation>
    <dataValidation type="list" showInputMessage="1" showErrorMessage="1" errorTitle="Änderung nicht möglich !" sqref="E151" xr:uid="{5FE3CD87-0A5F-4C1E-811C-BFEA4D10FFD9}">
      <formula1>Erdungsanschluß</formula1>
    </dataValidation>
    <dataValidation type="list" showInputMessage="1" showErrorMessage="1" errorTitle="Änderung nicht möglich !" sqref="E152:F152" xr:uid="{793466EB-EC37-4703-BA74-8C2546208A1B}">
      <formula1>Material</formula1>
    </dataValidation>
    <dataValidation type="list" showInputMessage="1" showErrorMessage="1" errorTitle="Änderung nicht möglich !" sqref="J113:K113" xr:uid="{DFE3AEC5-FEDB-482F-B590-8FB7B324E0EB}">
      <formula1>Neigung</formula1>
    </dataValidation>
    <dataValidation type="list" allowBlank="1" showInputMessage="1" showErrorMessage="1" sqref="J51:K51" xr:uid="{0C9EFAA2-EB32-4365-8686-7084760676B5}">
      <formula1>A</formula1>
    </dataValidation>
    <dataValidation type="list" allowBlank="1" showInputMessage="1" showErrorMessage="1" sqref="J58:K58" xr:uid="{B512B82B-383B-45B3-9C72-C137D1ADACF3}">
      <formula1>B</formula1>
    </dataValidation>
    <dataValidation type="list" errorStyle="warning" allowBlank="1" showInputMessage="1" showErrorMessage="1" errorTitle="Änderung nicht möglich !" promptTitle="Leckrate" prompt="Bitte Leckrate des Wandlers mit eingeben! _x000a_Achtung! Wert zählt als Basis für die Routineprüfung des Wandlers." sqref="E124:F124" xr:uid="{1A365725-26A9-4E27-84C3-68885CDC0454}">
      <formula1>p.a.</formula1>
    </dataValidation>
    <dataValidation type="list" allowBlank="1" showInputMessage="1" showErrorMessage="1" sqref="J24:K24" xr:uid="{31531C42-BCDD-45E0-A376-ECED6377BF22}">
      <formula1>GroßX</formula1>
    </dataValidation>
    <dataValidation type="list" allowBlank="1" showInputMessage="1" showErrorMessage="1" sqref="L9:L11" xr:uid="{9E3C323B-AD3D-4BC8-AFDF-A7707A6A212C}">
      <formula1>Produkts</formula1>
    </dataValidation>
    <dataValidation type="list" showInputMessage="1" showErrorMessage="1" errorTitle="Änderung nicht möglich !" sqref="E130:F130" xr:uid="{3B2A0FF0-3B3E-4618-A9ED-8D7A2DB693EB}">
      <formula1>Klemmen_DW</formula1>
    </dataValidation>
  </dataValidations>
  <printOptions horizontalCentered="1"/>
  <pageMargins left="0.39370078740157483" right="0.39370078740157483" top="0.62992125984251968" bottom="0.27559055118110237" header="0.35433070866141736" footer="0.11811023622047245"/>
  <pageSetup paperSize="9" scale="60" fitToHeight="3" orientation="portrait" cellComments="asDisplayed" r:id="rId1"/>
  <headerFooter alignWithMargins="0">
    <oddHeader>&amp;C&amp;"Arial,Fett"&amp;20Auftragsdatenblatt GIF</oddHeader>
    <oddFooter>&amp;C&amp;8Vorlage Stand 9.6.2016&amp;R&amp;P von &amp;N&amp;LIntern  &amp;6&amp;Z&amp;F</oddFooter>
  </headerFooter>
  <rowBreaks count="2" manualBreakCount="2">
    <brk id="46" max="10" man="1"/>
    <brk id="124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03" r:id="rId4" name="Speichern">
              <controlPr defaultSize="0" print="0" autoFill="0" autoPict="0" macro="[0]!Speichern">
                <anchor moveWithCells="1" sizeWithCells="1">
                  <from>
                    <xdr:col>10</xdr:col>
                    <xdr:colOff>57150</xdr:colOff>
                    <xdr:row>9</xdr:row>
                    <xdr:rowOff>19050</xdr:rowOff>
                  </from>
                  <to>
                    <xdr:col>10</xdr:col>
                    <xdr:colOff>781050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" name="Group Box 54">
              <controlPr defaultSize="0" autoFill="0" autoPict="0">
                <anchor moveWithCells="1" sizeWithCells="1">
                  <from>
                    <xdr:col>0</xdr:col>
                    <xdr:colOff>0</xdr:colOff>
                    <xdr:row>54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" name="Group Box 61">
              <controlPr defaultSize="0" autoFill="0" autoPict="0">
                <anchor moveWithCells="1" sizeWithCells="1">
                  <from>
                    <xdr:col>0</xdr:col>
                    <xdr:colOff>0</xdr:colOff>
                    <xdr:row>56</xdr:row>
                    <xdr:rowOff>0</xdr:rowOff>
                  </from>
                  <to>
                    <xdr:col>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7" name="Group Box 89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" name="Group Box 89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9" name="Group Box 89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111</xdr:row>
                    <xdr:rowOff>0</xdr:rowOff>
                  </from>
                  <to>
                    <xdr:col>5</xdr:col>
                    <xdr:colOff>781050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0" name="Group Box 90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1" name="Group Box 90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2" name="Group Box 90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3" name="Group Box 91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4" name="Group Box 91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5" name="Group Box 91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6" name="Group Box 92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" name="Group Box 92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8" name="Group Box 92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9" name="Group Box 92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20" name="Group Box 92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21" name="Group Box 92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22" name="Group Box 92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23" name="Group Box 92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24" name="Group Box 92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25" name="Group Box 93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26" name="Group Box 93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27" name="Group Box 93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28" name="Group Box 93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29" name="Group Box 93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30" name="Group Box 93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31" name="Group Box 94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32" name="Group Box 94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33" name="Group Box 94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34" name="Group Box 94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35" name="Group Box 94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36" name="Group Box 94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37" name="Group Box 94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38" name="Group Box 94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39" name="Group Box 94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40" name="Group Box 94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41" name="Group Box 95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42" name="Group Box 95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43" name="Group Box 95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44" name="Group Box 95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45" name="Group Box 95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46" name="Group Box 96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47" name="Group Box 96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48" name="Group Box 1122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138</xdr:row>
                    <xdr:rowOff>0</xdr:rowOff>
                  </from>
                  <to>
                    <xdr:col>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49" name="Group Box 1123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138</xdr:row>
                    <xdr:rowOff>0</xdr:rowOff>
                  </from>
                  <to>
                    <xdr:col>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0" name="Group Box 1124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138</xdr:row>
                    <xdr:rowOff>0</xdr:rowOff>
                  </from>
                  <to>
                    <xdr:col>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1" name="Group Box 1125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138</xdr:row>
                    <xdr:rowOff>0</xdr:rowOff>
                  </from>
                  <to>
                    <xdr:col>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52" name="Group Box 1128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138</xdr:row>
                    <xdr:rowOff>0</xdr:rowOff>
                  </from>
                  <to>
                    <xdr:col>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53" name="Group Box 1129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138</xdr:row>
                    <xdr:rowOff>0</xdr:rowOff>
                  </from>
                  <to>
                    <xdr:col>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54" name="Group Box 1132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138</xdr:row>
                    <xdr:rowOff>0</xdr:rowOff>
                  </from>
                  <to>
                    <xdr:col>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55" name="Group Box 1133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138</xdr:row>
                    <xdr:rowOff>0</xdr:rowOff>
                  </from>
                  <to>
                    <xdr:col>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56" name="Group Box 1134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138</xdr:row>
                    <xdr:rowOff>0</xdr:rowOff>
                  </from>
                  <to>
                    <xdr:col>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57" name="Group Box 1135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138</xdr:row>
                    <xdr:rowOff>0</xdr:rowOff>
                  </from>
                  <to>
                    <xdr:col>4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58" name="Group Box 1198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59" name="Group Box 1199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0" name="Group Box 1200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1" name="Group Box 1201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2" name="Group Box 1202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63" name="Group Box 1203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64" name="Group Box 1204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65" name="Group Box 1205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66" name="Group Box 1206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67" name="Group Box 1207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68" name="Group Box 1208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69" name="Group Box 1209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" name="Group Box 1210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1" name="Group Box 1211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2" name="Group Box 1212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3" name="Group Box 1213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4" name="Group Box 1214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5" name="Group Box 1215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6" name="Group Box 1216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7" name="Group Box 1217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8" name="Group Box 1218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9" name="Group Box 1219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80" name="Group Box 1220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81" name="Group Box 1221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82" name="Group Box 123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83" name="Group Box 123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84" name="Group Box 123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85" name="Group Box 123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86" name="Group Box 123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87" name="Group Box 123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88" name="Group Box 123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89" name="Group Box 123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90" name="Group Box 123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91" name="Group Box 124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92" name="Group Box 124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93" name="Group Box 124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94" name="Group Box 124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95" name="Group Box 124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96" name="Group Box 124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97" name="Group Box 124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98" name="Group Box 124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99" name="Group Box 124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100" name="Group Box 124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101" name="Group Box 125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102" name="Group Box 125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103" name="Group Box 125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104" name="Group Box 125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105" name="Group Box 125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106" name="Group Box 125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107" name="Group Box 125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108" name="Group Box 125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109" name="Group Box 125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110" name="Group Box 125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111" name="Group Box 126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112" name="Group Box 1329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113" name="Group Box 1330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114" name="Group Box 1331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115" name="Group Box 1332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116" name="Group Box 1333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117" name="Group Box 1334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118" name="Group Box 1335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119" name="Group Box 1336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120" name="Group Box 1337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121" name="Group Box 1338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122" name="Group Box 1339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123" name="Group Box 1340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124" name="Group Box 1341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125" name="Group Box 1342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126" name="Group Box 1343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127" name="Group Box 1344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128" name="Group Box 1345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129" name="Group Box 1346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130" name="Group Box 1347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131" name="Group Box 1348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132" name="Group Box 1349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133" name="Group Box 1350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134" name="Group Box 1351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135" name="Group Box 1352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136" name="Group Box 143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137" name="Group Box 143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138" name="Group Box 1464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139" name="Group Box 1465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140" name="Group Box 1466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141" name="Group Box 1467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142" name="Group Box 1468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143" name="Group Box 1469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144" name="Group Box 1470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145" name="Group Box 1471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146" name="Group Box 1472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147" name="Group Box 1473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148" name="Group Box 1474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149" name="Group Box 1475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150" name="Group Box 1476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151" name="Group Box 1477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152" name="Group Box 1478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153" name="Group Box 1479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154" name="Group Box 1480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155" name="Group Box 1481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156" name="Group Box 1482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157" name="Group Box 1483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158" name="Group Box 1484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159" name="Group Box 1485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160" name="Group Box 1486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161" name="Group Box 1487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162" name="Group Box 1488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163" name="Group Box 1489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164" name="Group Box 1490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165" name="Group Box 1491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166" name="Group Box 1492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167" name="Group Box 1493">
              <controlPr defaultSize="0" autoFill="0" autoPict="0" altText="">
                <anchor moveWithCells="1" siz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168" name="Group Box 149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169" name="Group Box 149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170" name="Group Box 149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171" name="Group Box 149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172" name="Group Box 149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173" name="Group Box 149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174" name="Group Box 150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175" name="Group Box 150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176" name="Group Box 150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77" name="Group Box 150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78" name="Group Box 150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79" name="Group Box 150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80" name="Group Box 150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81" name="Group Box 150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82" name="Group Box 150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83" name="Group Box 150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84" name="Group Box 151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85" name="Group Box 151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86" name="Group Box 151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87" name="Group Box 151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88" name="Group Box 151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89" name="Group Box 151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90" name="Group Box 151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91" name="Group Box 151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92" name="Group Box 151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93" name="Group Box 151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94" name="Group Box 152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95" name="Group Box 152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96" name="Group Box 152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97" name="Group Box 152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98" name="Group Box 1885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99" name="Group Box 1886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200" name="Group Box 1887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201" name="Group Box 1888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202" name="Group Box 1889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203" name="Group Box 1890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204" name="Group Box 1891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205" name="Group Box 1892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206" name="Group Box 1893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207" name="Group Box 1894">
              <controlPr defaultSize="0" autoFill="0" autoPict="0" altText="">
                <anchor moveWithCells="1" siz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208" name="Group Box 1895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209" name="Group Box 1896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210" name="Group Box 1897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211" name="Group Box 1898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212" name="Group Box 1899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213" name="Group Box 1900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214" name="Group Box 1901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215" name="Group Box 1902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216" name="Group Box 1903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217" name="Group Box 1904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218" name="Group Box 1905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219" name="Group Box 1906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220" name="Group Box 1907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221" name="Group Box 1908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222" name="Group Box 1909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223" name="Group Box 1910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224" name="Group Box 1911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225" name="Group Box 1912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226" name="Group Box 1913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227" name="Group Box 1914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228" name="Group Box 1915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229" name="Group Box 1916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230" name="Group Box 1917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231" name="Group Box 1918">
              <controlPr defaultSize="0" autoFill="0" autoPict="0" altText="">
                <anchor moveWithCells="1" siz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8" r:id="rId232" name="Group Box 211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9" r:id="rId233" name="Group Box 211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0" r:id="rId234" name="Group Box 211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1" r:id="rId235" name="Group Box 211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2" r:id="rId236" name="Group Box 212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3" r:id="rId237" name="Group Box 212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4" r:id="rId238" name="Group Box 212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5" r:id="rId239" name="Group Box 212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6" r:id="rId240" name="Group Box 212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7" r:id="rId241" name="Group Box 212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8" r:id="rId242" name="Group Box 212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9" r:id="rId243" name="Group Box 212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0" r:id="rId244" name="Group Box 212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1" r:id="rId245" name="Group Box 212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2" r:id="rId246" name="Group Box 213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3" r:id="rId247" name="Group Box 213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4" r:id="rId248" name="Group Box 213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5" r:id="rId249" name="Group Box 213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6" r:id="rId250" name="Group Box 213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7" r:id="rId251" name="Group Box 213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8" r:id="rId252" name="Group Box 213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9" r:id="rId253" name="Group Box 213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0" r:id="rId254" name="Group Box 213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1" r:id="rId255" name="Group Box 213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2" r:id="rId256" name="Group Box 214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3" r:id="rId257" name="Group Box 214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4" r:id="rId258" name="Group Box 214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5" r:id="rId259" name="Group Box 214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6" r:id="rId260" name="Group Box 214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7" r:id="rId261" name="Group Box 214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8" r:id="rId262" name="Group Box 214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9" r:id="rId263" name="Group Box 214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0" r:id="rId264" name="Group Box 214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1" r:id="rId265" name="Group Box 214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2" r:id="rId266" name="Group Box 215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3" r:id="rId267" name="Group Box 215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4" r:id="rId268" name="Group Box 215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5" r:id="rId269" name="Group Box 215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6" r:id="rId270" name="Group Box 215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7" r:id="rId271" name="Group Box 215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8" r:id="rId272" name="Group Box 215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9" r:id="rId273" name="Group Box 215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0" r:id="rId274" name="Group Box 215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1" r:id="rId275" name="Group Box 215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2" r:id="rId276" name="Group Box 216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3" r:id="rId277" name="Group Box 216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4" r:id="rId278" name="Group Box 216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5" r:id="rId279" name="Group Box 216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6" r:id="rId280" name="Group Box 216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7" r:id="rId281" name="Group Box 216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8" r:id="rId282" name="Group Box 216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9" r:id="rId283" name="Group Box 216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0" r:id="rId284" name="Group Box 216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1" r:id="rId285" name="Group Box 216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2" r:id="rId286" name="Group Box 217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3" r:id="rId287" name="Group Box 217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4" r:id="rId288" name="Group Box 217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5" r:id="rId289" name="Group Box 217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6" r:id="rId290" name="Group Box 217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7" r:id="rId291" name="Group Box 217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8" r:id="rId292" name="Group Box 217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9" r:id="rId293" name="Group Box 217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0" r:id="rId294" name="Group Box 217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1" r:id="rId295" name="Group Box 217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2" r:id="rId296" name="Group Box 218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3" r:id="rId297" name="Group Box 218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4" r:id="rId298" name="Group Box 218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5" r:id="rId299" name="Group Box 218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6" r:id="rId300" name="Group Box 218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7" r:id="rId301" name="Group Box 218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8" r:id="rId302" name="Group Box 218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9" r:id="rId303" name="Group Box 218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0" r:id="rId304" name="Group Box 218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1" r:id="rId305" name="Group Box 218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2" r:id="rId306" name="Group Box 219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3" r:id="rId307" name="Group Box 219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4" r:id="rId308" name="Group Box 219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5" r:id="rId309" name="Group Box 219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6" r:id="rId310" name="Group Box 219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7" r:id="rId311" name="Group Box 219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8" r:id="rId312" name="Group Box 219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9" r:id="rId313" name="Group Box 219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0" r:id="rId314" name="Group Box 219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1" r:id="rId315" name="Group Box 219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2" r:id="rId316" name="Group Box 220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3" r:id="rId317" name="Group Box 220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4" r:id="rId318" name="Group Box 220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5" r:id="rId319" name="Group Box 220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6" r:id="rId320" name="Group Box 220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7" r:id="rId321" name="Group Box 220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8" r:id="rId322" name="Group Box 220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9" r:id="rId323" name="Group Box 220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0" r:id="rId324" name="Group Box 220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1" r:id="rId325" name="Group Box 220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2" r:id="rId326" name="Group Box 221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3" r:id="rId327" name="Group Box 221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4" r:id="rId328" name="Group Box 221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5" r:id="rId329" name="Group Box 221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6" r:id="rId330" name="Group Box 221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7" r:id="rId331" name="Group Box 221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8" r:id="rId332" name="Group Box 221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9" r:id="rId333" name="Group Box 221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0" r:id="rId334" name="Group Box 221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1" r:id="rId335" name="Group Box 221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2" r:id="rId336" name="Group Box 222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3" r:id="rId337" name="Group Box 222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4" r:id="rId338" name="Group Box 222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5" r:id="rId339" name="Group Box 222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6" r:id="rId340" name="Group Box 222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7" r:id="rId341" name="Group Box 222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8" r:id="rId342" name="Group Box 222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9" r:id="rId343" name="Group Box 222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0" r:id="rId344" name="Group Box 2228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1" r:id="rId345" name="Group Box 222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2" r:id="rId346" name="Group Box 223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3" r:id="rId347" name="Group Box 223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4" r:id="rId348" name="Group Box 2232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5" r:id="rId349" name="Group Box 223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6" r:id="rId350" name="Group Box 223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1" r:id="rId351" name="Group Box 2239">
              <controlPr defaultSize="0" autoFill="0" autoPict="0">
                <anchor moveWithCells="1" sizeWithCells="1">
                  <from>
                    <xdr:col>0</xdr:col>
                    <xdr:colOff>0</xdr:colOff>
                    <xdr:row>56</xdr:row>
                    <xdr:rowOff>0</xdr:rowOff>
                  </from>
                  <to>
                    <xdr:col>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2" r:id="rId352" name="Group Box 2240">
              <controlPr defaultSize="0" autoFill="0" autoPict="0">
                <anchor moveWithCells="1" sizeWithCells="1">
                  <from>
                    <xdr:col>0</xdr:col>
                    <xdr:colOff>0</xdr:colOff>
                    <xdr:row>54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3" r:id="rId353" name="Group Box 2241">
              <controlPr defaultSize="0" autoFill="0" autoPict="0">
                <anchor moveWithCells="1" sizeWithCells="1">
                  <from>
                    <xdr:col>0</xdr:col>
                    <xdr:colOff>0</xdr:colOff>
                    <xdr:row>54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6" r:id="rId354" name="Group Box 2244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7" r:id="rId355" name="Group Box 2245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8" r:id="rId356" name="Group Box 2246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9" r:id="rId357" name="Group Box 2247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1" r:id="rId358" name="Group Box 2249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2" r:id="rId359" name="Group Box 2250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3" r:id="rId360" name="Group Box 2251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5" r:id="rId361" name="Group Box 2253">
              <controlPr defaultSize="0" autoFill="0" autoPict="0" altText="">
                <anchor moveWithCells="1" sizeWithCells="1">
                  <from>
                    <xdr:col>4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261" yWindow="401" count="9">
        <x14:dataValidation type="list" allowBlank="1" showInputMessage="1" showErrorMessage="1" xr:uid="{00000000-0002-0000-0000-000031000000}">
          <x14:formula1>
            <xm:f>Auswahlfelder!$U$2:$U$9</xm:f>
          </x14:formula1>
          <xm:sqref>D75:J76</xm:sqref>
        </x14:dataValidation>
        <x14:dataValidation type="list" showInputMessage="1" promptTitle="Klasse" xr:uid="{00000000-0002-0000-0000-000032000000}">
          <x14:formula1>
            <xm:f>Auswahlfelder!$S$2:$S$22</xm:f>
          </x14:formula1>
          <xm:sqref>D73:J74</xm:sqref>
        </x14:dataValidation>
        <x14:dataValidation type="list" allowBlank="1" showInputMessage="1" showErrorMessage="1" promptTitle="erweiterter Meßbereich" xr:uid="{00000000-0002-0000-0000-000033000000}">
          <x14:formula1>
            <xm:f>Auswahlfelder!$V$2:$V$8</xm:f>
          </x14:formula1>
          <xm:sqref>D81:J82</xm:sqref>
        </x14:dataValidation>
        <x14:dataValidation type="list" allowBlank="1" showInputMessage="1" showErrorMessage="1" promptTitle="Wicklung Kalibiriert" prompt="Bitte Eingabe ob Wicklung kalibirerit werden soll_x000a_" xr:uid="{00000000-0002-0000-0000-000034000000}">
          <x14:formula1>
            <xm:f>Auswahlfelder!$B$40:$B$41</xm:f>
          </x14:formula1>
          <xm:sqref>D61:H64</xm:sqref>
        </x14:dataValidation>
        <x14:dataValidation type="list" allowBlank="1" showInputMessage="1" showErrorMessage="1" promptTitle="Kern Kalibiriert" prompt="Bitte Eingabe ob Kern kalibiriert werden soll_x000a_" xr:uid="{00000000-0002-0000-0000-000035000000}">
          <x14:formula1>
            <xm:f>Auswahlfelder!$B$40:$B$41</xm:f>
          </x14:formula1>
          <xm:sqref>D102:J103</xm:sqref>
        </x14:dataValidation>
        <x14:dataValidation type="list" errorStyle="warning" allowBlank="1" showInputMessage="1" showErrorMessage="1" promptTitle="Leckrate" prompt="Bitte Leckrate des Wandlers mit eingeben! _x000a_Achtung! Wert zählt als Basis für die Routineprüfung des Wandlers." xr:uid="{00000000-0002-0000-0000-000036000000}">
          <x14:formula1>
            <xm:f>Auswahlfelder!$L$15:$L$16</xm:f>
          </x14:formula1>
          <xm:sqref>E125:F125</xm:sqref>
        </x14:dataValidation>
        <x14:dataValidation type="list" allowBlank="1" showInputMessage="1" showErrorMessage="1" xr:uid="{4F1A4652-8922-4390-9AD0-DB61EA60AD66}">
          <x14:formula1>
            <xm:f>Revisionen!$A$1:$A$7</xm:f>
          </x14:formula1>
          <xm:sqref>D60:I60</xm:sqref>
        </x14:dataValidation>
        <x14:dataValidation type="list" allowBlank="1" showInputMessage="1" showErrorMessage="1" xr:uid="{78A8578F-72E4-417E-BCD3-6755BF1D41A5}">
          <x14:formula1>
            <xm:f>'bedingte Auswahlfelder'!$AO$3:$AO$13</xm:f>
          </x14:formula1>
          <xm:sqref>D27:F27</xm:sqref>
        </x14:dataValidation>
        <x14:dataValidation type="list" showInputMessage="1" showErrorMessage="1" errorTitle="Änderung nicht möglich !" xr:uid="{D72E3FED-1162-4638-B79E-F1E97BB42BCB}">
          <x14:formula1>
            <xm:f>Auswahlfelder!$G$41:$G$47</xm:f>
          </x14:formula1>
          <xm:sqref>E127:F128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C58C-D55B-4708-8274-FCC2D32DA318}">
  <dimension ref="A2:I88"/>
  <sheetViews>
    <sheetView workbookViewId="0">
      <selection activeCell="A10" sqref="A10"/>
    </sheetView>
  </sheetViews>
  <sheetFormatPr baseColWidth="10" defaultColWidth="11" defaultRowHeight="14.25"/>
  <cols>
    <col min="1" max="1" width="52.75" bestFit="1" customWidth="1"/>
    <col min="2" max="2" width="52" bestFit="1" customWidth="1"/>
  </cols>
  <sheetData>
    <row r="2" spans="1:9">
      <c r="I2" s="2" t="s">
        <v>22</v>
      </c>
    </row>
    <row r="3" spans="1:9">
      <c r="I3" s="2" t="s">
        <v>21</v>
      </c>
    </row>
    <row r="4" spans="1:9">
      <c r="A4" s="115" t="s">
        <v>1332</v>
      </c>
      <c r="B4" s="115" t="s">
        <v>1333</v>
      </c>
      <c r="C4" s="115" t="s">
        <v>1334</v>
      </c>
      <c r="D4" s="115" t="s">
        <v>1335</v>
      </c>
      <c r="I4" s="2" t="s">
        <v>1334</v>
      </c>
    </row>
    <row r="5" spans="1:9">
      <c r="A5" s="415" t="s">
        <v>1405</v>
      </c>
      <c r="B5" s="415" t="s">
        <v>1406</v>
      </c>
      <c r="C5" s="115"/>
      <c r="D5" s="115"/>
      <c r="E5" s="2"/>
      <c r="F5" s="2"/>
      <c r="G5" s="2"/>
      <c r="I5" s="2" t="s">
        <v>1335</v>
      </c>
    </row>
    <row r="6" spans="1:9">
      <c r="A6" s="415" t="s">
        <v>1336</v>
      </c>
      <c r="B6" s="415" t="s">
        <v>1337</v>
      </c>
      <c r="C6" s="414"/>
      <c r="D6" s="414"/>
      <c r="E6" s="81"/>
      <c r="F6" s="81"/>
      <c r="G6" s="81"/>
    </row>
    <row r="7" spans="1:9">
      <c r="A7" s="415" t="s">
        <v>1213</v>
      </c>
      <c r="B7" s="415" t="s">
        <v>755</v>
      </c>
      <c r="C7" s="415"/>
      <c r="D7" s="415"/>
      <c r="E7" s="81"/>
      <c r="F7" s="81"/>
      <c r="G7" s="81"/>
    </row>
    <row r="8" spans="1:9">
      <c r="A8" s="415" t="s">
        <v>1222</v>
      </c>
      <c r="B8" s="415" t="s">
        <v>1338</v>
      </c>
      <c r="C8" s="415"/>
      <c r="D8" s="415"/>
      <c r="E8" s="81"/>
      <c r="F8" s="81"/>
      <c r="G8" s="81"/>
    </row>
    <row r="9" spans="1:9">
      <c r="A9" s="415" t="s">
        <v>1226</v>
      </c>
      <c r="B9" s="415" t="s">
        <v>283</v>
      </c>
      <c r="C9" s="415"/>
      <c r="D9" s="415"/>
      <c r="E9" s="81"/>
      <c r="F9" s="81"/>
      <c r="G9" s="81"/>
    </row>
    <row r="10" spans="1:9">
      <c r="A10" s="415" t="s">
        <v>1234</v>
      </c>
      <c r="B10" s="415" t="s">
        <v>1339</v>
      </c>
      <c r="C10" s="415"/>
      <c r="D10" s="415"/>
      <c r="E10" s="81"/>
      <c r="F10" s="81"/>
      <c r="G10" s="81"/>
    </row>
    <row r="11" spans="1:9">
      <c r="A11" s="415" t="s">
        <v>1238</v>
      </c>
      <c r="B11" s="415" t="s">
        <v>1340</v>
      </c>
      <c r="C11" s="415"/>
      <c r="D11" s="415"/>
      <c r="E11" s="81"/>
      <c r="F11" s="81"/>
      <c r="G11" s="81"/>
    </row>
    <row r="12" spans="1:9">
      <c r="A12" s="415" t="s">
        <v>1242</v>
      </c>
      <c r="B12" s="415" t="s">
        <v>519</v>
      </c>
      <c r="C12" s="415"/>
      <c r="D12" s="415"/>
      <c r="E12" s="81"/>
      <c r="F12" s="81"/>
      <c r="G12" s="81"/>
    </row>
    <row r="13" spans="1:9">
      <c r="A13" s="415" t="s">
        <v>1244</v>
      </c>
      <c r="B13" s="415" t="s">
        <v>1244</v>
      </c>
      <c r="C13" s="415"/>
      <c r="D13" s="415"/>
      <c r="E13" s="81"/>
      <c r="F13" s="81"/>
      <c r="G13" s="81"/>
    </row>
    <row r="14" spans="1:9">
      <c r="A14" s="415" t="s">
        <v>1249</v>
      </c>
      <c r="B14" s="415" t="s">
        <v>1341</v>
      </c>
      <c r="C14" s="415"/>
      <c r="D14" s="415"/>
      <c r="E14" s="81"/>
      <c r="F14" s="81"/>
      <c r="G14" s="81"/>
    </row>
    <row r="15" spans="1:9">
      <c r="A15" s="415" t="s">
        <v>1254</v>
      </c>
      <c r="B15" s="415" t="s">
        <v>1342</v>
      </c>
      <c r="C15" s="415"/>
      <c r="D15" s="415"/>
      <c r="E15" s="81"/>
      <c r="F15" s="81"/>
      <c r="G15" s="81"/>
    </row>
    <row r="16" spans="1:9">
      <c r="A16" s="415" t="s">
        <v>1256</v>
      </c>
      <c r="B16" s="415" t="s">
        <v>1343</v>
      </c>
      <c r="C16" s="415"/>
      <c r="D16" s="415"/>
      <c r="E16" s="81"/>
      <c r="F16" s="81"/>
      <c r="G16" s="81"/>
    </row>
    <row r="17" spans="1:7">
      <c r="A17" s="415" t="s">
        <v>1260</v>
      </c>
      <c r="B17" s="415" t="s">
        <v>1344</v>
      </c>
      <c r="C17" s="415"/>
      <c r="D17" s="415"/>
      <c r="E17" s="81"/>
      <c r="F17" s="81"/>
      <c r="G17" s="81"/>
    </row>
    <row r="18" spans="1:7">
      <c r="A18" s="415" t="s">
        <v>1269</v>
      </c>
      <c r="B18" s="415" t="s">
        <v>1345</v>
      </c>
      <c r="C18" s="415"/>
      <c r="D18" s="415"/>
      <c r="E18" s="81"/>
      <c r="F18" s="81"/>
      <c r="G18" s="81"/>
    </row>
    <row r="19" spans="1:7">
      <c r="A19" s="415" t="s">
        <v>1273</v>
      </c>
      <c r="B19" s="415" t="s">
        <v>1346</v>
      </c>
      <c r="C19" s="415"/>
      <c r="D19" s="415"/>
      <c r="E19" s="81"/>
      <c r="F19" s="81"/>
      <c r="G19" s="81"/>
    </row>
    <row r="20" spans="1:7">
      <c r="A20" s="415" t="s">
        <v>1276</v>
      </c>
      <c r="B20" s="415" t="s">
        <v>1347</v>
      </c>
      <c r="C20" s="415"/>
      <c r="D20" s="415"/>
      <c r="E20" s="81"/>
      <c r="F20" s="81"/>
      <c r="G20" s="81"/>
    </row>
    <row r="21" spans="1:7">
      <c r="A21" s="415" t="s">
        <v>1280</v>
      </c>
      <c r="B21" s="415" t="s">
        <v>1348</v>
      </c>
      <c r="C21" s="415"/>
      <c r="D21" s="415"/>
      <c r="E21" s="81"/>
      <c r="F21" s="81"/>
      <c r="G21" s="81"/>
    </row>
    <row r="22" spans="1:7">
      <c r="A22" s="415" t="s">
        <v>1283</v>
      </c>
      <c r="B22" s="415" t="s">
        <v>1349</v>
      </c>
      <c r="C22" s="415"/>
      <c r="D22" s="415"/>
      <c r="E22" s="81"/>
      <c r="F22" s="81"/>
      <c r="G22" s="81"/>
    </row>
    <row r="23" spans="1:7">
      <c r="A23" s="415" t="s">
        <v>1286</v>
      </c>
      <c r="B23" s="415" t="s">
        <v>1350</v>
      </c>
      <c r="C23" s="415"/>
      <c r="D23" s="415"/>
      <c r="E23" s="81"/>
      <c r="F23" s="81"/>
      <c r="G23" s="81"/>
    </row>
    <row r="24" spans="1:7">
      <c r="A24" s="415" t="s">
        <v>1288</v>
      </c>
      <c r="B24" s="415" t="s">
        <v>1351</v>
      </c>
      <c r="C24" s="415"/>
      <c r="D24" s="415"/>
      <c r="E24" s="81"/>
      <c r="F24" s="81"/>
      <c r="G24" s="81"/>
    </row>
    <row r="25" spans="1:7">
      <c r="A25" s="415" t="s">
        <v>1291</v>
      </c>
      <c r="B25" s="415" t="s">
        <v>1352</v>
      </c>
      <c r="C25" s="415"/>
      <c r="D25" s="415"/>
      <c r="E25" s="81"/>
      <c r="F25" s="81"/>
      <c r="G25" s="81"/>
    </row>
    <row r="26" spans="1:7">
      <c r="A26" s="415" t="s">
        <v>1323</v>
      </c>
      <c r="B26" s="415" t="s">
        <v>1353</v>
      </c>
      <c r="C26" s="415"/>
      <c r="D26" s="415"/>
      <c r="E26" s="81"/>
      <c r="F26" s="81"/>
      <c r="G26" s="81"/>
    </row>
    <row r="27" spans="1:7">
      <c r="A27" s="415" t="s">
        <v>1299</v>
      </c>
      <c r="B27" s="415" t="s">
        <v>1354</v>
      </c>
      <c r="C27" s="415"/>
      <c r="D27" s="415"/>
      <c r="E27" s="81"/>
      <c r="F27" s="81"/>
      <c r="G27" s="81"/>
    </row>
    <row r="28" spans="1:7">
      <c r="A28" s="415" t="s">
        <v>1304</v>
      </c>
      <c r="B28" s="415" t="s">
        <v>1355</v>
      </c>
      <c r="C28" s="415"/>
      <c r="D28" s="415"/>
      <c r="E28" s="81"/>
      <c r="F28" s="81"/>
      <c r="G28" s="81"/>
    </row>
    <row r="29" spans="1:7">
      <c r="A29" s="415" t="s">
        <v>1308</v>
      </c>
      <c r="B29" s="415" t="s">
        <v>1356</v>
      </c>
      <c r="C29" s="415"/>
      <c r="D29" s="415"/>
      <c r="E29" s="81"/>
      <c r="F29" s="81"/>
      <c r="G29" s="81"/>
    </row>
    <row r="30" spans="1:7">
      <c r="A30" s="415" t="s">
        <v>1309</v>
      </c>
      <c r="B30" s="415" t="s">
        <v>1357</v>
      </c>
      <c r="C30" s="415"/>
      <c r="D30" s="415"/>
      <c r="E30" s="81"/>
      <c r="F30" s="81"/>
      <c r="G30" s="81"/>
    </row>
    <row r="31" spans="1:7">
      <c r="A31" s="415" t="s">
        <v>1311</v>
      </c>
      <c r="B31" s="415" t="s">
        <v>1358</v>
      </c>
      <c r="C31" s="415"/>
      <c r="D31" s="415"/>
      <c r="E31" s="81"/>
      <c r="F31" s="81"/>
      <c r="G31" s="81"/>
    </row>
    <row r="32" spans="1:7">
      <c r="A32" s="400" t="s">
        <v>1359</v>
      </c>
      <c r="B32" s="415" t="s">
        <v>1360</v>
      </c>
      <c r="C32" s="415"/>
      <c r="D32" s="415"/>
      <c r="E32" s="81"/>
      <c r="F32" s="81"/>
      <c r="G32" s="81"/>
    </row>
    <row r="33" spans="1:7">
      <c r="A33" s="415" t="s">
        <v>1316</v>
      </c>
      <c r="B33" s="415" t="s">
        <v>1361</v>
      </c>
      <c r="C33" s="415"/>
      <c r="D33" s="415"/>
      <c r="E33" s="81"/>
      <c r="F33" s="81"/>
      <c r="G33" s="81"/>
    </row>
    <row r="34" spans="1:7">
      <c r="A34" s="415" t="s">
        <v>1326</v>
      </c>
      <c r="B34" s="415" t="s">
        <v>1362</v>
      </c>
      <c r="C34" s="415"/>
      <c r="D34" s="415"/>
      <c r="E34" s="81"/>
      <c r="F34" s="81"/>
      <c r="G34" s="81"/>
    </row>
    <row r="35" spans="1:7">
      <c r="A35" s="415" t="s">
        <v>1217</v>
      </c>
      <c r="B35" s="415" t="s">
        <v>1363</v>
      </c>
      <c r="C35" s="415"/>
      <c r="D35" s="415"/>
      <c r="E35" s="81"/>
      <c r="F35" s="81"/>
      <c r="G35" s="81"/>
    </row>
    <row r="36" spans="1:7">
      <c r="A36" s="415" t="s">
        <v>1373</v>
      </c>
      <c r="B36" s="415" t="s">
        <v>1371</v>
      </c>
      <c r="C36" s="415"/>
      <c r="D36" s="415"/>
      <c r="E36" s="81"/>
      <c r="F36" s="81"/>
      <c r="G36" s="81"/>
    </row>
    <row r="37" spans="1:7">
      <c r="A37" s="415" t="s">
        <v>1230</v>
      </c>
      <c r="B37" s="415" t="s">
        <v>1364</v>
      </c>
      <c r="C37" s="415"/>
      <c r="D37" s="415"/>
      <c r="E37" s="81"/>
      <c r="F37" s="81"/>
      <c r="G37" s="81"/>
    </row>
    <row r="38" spans="1:7">
      <c r="A38" s="415" t="s">
        <v>1232</v>
      </c>
      <c r="B38" s="415" t="s">
        <v>1365</v>
      </c>
      <c r="C38" s="415"/>
      <c r="D38" s="415"/>
      <c r="E38" s="81"/>
      <c r="F38" s="81"/>
      <c r="G38" s="81"/>
    </row>
    <row r="39" spans="1:7">
      <c r="A39" s="415" t="s">
        <v>1235</v>
      </c>
      <c r="B39" s="415" t="s">
        <v>1366</v>
      </c>
      <c r="C39" s="415"/>
      <c r="D39" s="415"/>
    </row>
    <row r="40" spans="1:7">
      <c r="A40" s="415" t="s">
        <v>1317</v>
      </c>
      <c r="B40" s="415" t="s">
        <v>1367</v>
      </c>
      <c r="C40" s="27"/>
      <c r="D40" s="27"/>
    </row>
    <row r="41" spans="1:7">
      <c r="A41" s="415" t="s">
        <v>1329</v>
      </c>
      <c r="B41" s="415" t="s">
        <v>1368</v>
      </c>
      <c r="C41" s="27"/>
      <c r="D41" s="27"/>
    </row>
    <row r="42" spans="1:7">
      <c r="A42" s="415" t="s">
        <v>1247</v>
      </c>
      <c r="B42" s="415" t="s">
        <v>1369</v>
      </c>
      <c r="C42" s="27"/>
      <c r="D42" s="27"/>
      <c r="E42" s="81"/>
      <c r="F42" s="81"/>
      <c r="G42" s="81"/>
    </row>
    <row r="43" spans="1:7">
      <c r="A43" s="415" t="s">
        <v>1372</v>
      </c>
      <c r="B43" s="415" t="s">
        <v>1370</v>
      </c>
      <c r="C43" s="415"/>
      <c r="D43" s="415"/>
    </row>
    <row r="44" spans="1:7">
      <c r="A44" s="415" t="s">
        <v>1261</v>
      </c>
      <c r="B44" s="415" t="s">
        <v>1375</v>
      </c>
      <c r="C44" s="27"/>
      <c r="D44" s="27"/>
    </row>
    <row r="45" spans="1:7">
      <c r="A45" s="415" t="s">
        <v>1264</v>
      </c>
      <c r="B45" s="415" t="s">
        <v>1376</v>
      </c>
      <c r="C45" s="27"/>
      <c r="D45" s="27"/>
    </row>
    <row r="46" spans="1:7">
      <c r="A46" s="415" t="s">
        <v>1271</v>
      </c>
      <c r="B46" s="415" t="s">
        <v>1377</v>
      </c>
      <c r="C46" s="27"/>
      <c r="D46" s="27"/>
    </row>
    <row r="47" spans="1:7">
      <c r="A47" s="415" t="s">
        <v>1275</v>
      </c>
      <c r="B47" s="415" t="s">
        <v>1378</v>
      </c>
      <c r="C47" s="27"/>
      <c r="D47" s="27"/>
    </row>
    <row r="48" spans="1:7">
      <c r="A48" s="415" t="s">
        <v>1278</v>
      </c>
      <c r="B48" s="415" t="s">
        <v>1379</v>
      </c>
      <c r="C48" s="27"/>
      <c r="D48" s="27"/>
    </row>
    <row r="49" spans="1:4">
      <c r="A49" s="415" t="s">
        <v>1328</v>
      </c>
      <c r="B49" s="415" t="s">
        <v>383</v>
      </c>
      <c r="C49" s="27"/>
      <c r="D49" s="27"/>
    </row>
    <row r="50" spans="1:4">
      <c r="A50" s="415" t="s">
        <v>1281</v>
      </c>
      <c r="B50" s="415" t="s">
        <v>1380</v>
      </c>
      <c r="C50" s="27"/>
      <c r="D50" s="27"/>
    </row>
    <row r="51" spans="1:4">
      <c r="A51" s="415" t="s">
        <v>1284</v>
      </c>
      <c r="B51" s="415" t="s">
        <v>1381</v>
      </c>
      <c r="C51" s="27"/>
      <c r="D51" s="27"/>
    </row>
    <row r="52" spans="1:4">
      <c r="A52" s="415" t="s">
        <v>1287</v>
      </c>
      <c r="B52" s="415" t="s">
        <v>1382</v>
      </c>
      <c r="C52" s="27"/>
      <c r="D52" s="27"/>
    </row>
    <row r="53" spans="1:4">
      <c r="A53" s="415" t="s">
        <v>1289</v>
      </c>
      <c r="B53" s="415" t="s">
        <v>1383</v>
      </c>
      <c r="C53" s="27"/>
      <c r="D53" s="27"/>
    </row>
    <row r="54" spans="1:4">
      <c r="A54" s="415" t="s">
        <v>1292</v>
      </c>
      <c r="B54" s="415" t="s">
        <v>1384</v>
      </c>
      <c r="C54" s="27"/>
      <c r="D54" s="27"/>
    </row>
    <row r="55" spans="1:4">
      <c r="A55" s="415" t="s">
        <v>1295</v>
      </c>
      <c r="B55" s="415" t="s">
        <v>293</v>
      </c>
      <c r="C55" s="27"/>
      <c r="D55" s="27"/>
    </row>
    <row r="56" spans="1:4">
      <c r="A56" s="415" t="s">
        <v>1297</v>
      </c>
      <c r="B56" s="415" t="s">
        <v>389</v>
      </c>
      <c r="C56" s="27"/>
      <c r="D56" s="27"/>
    </row>
    <row r="57" spans="1:4">
      <c r="A57" s="415" t="s">
        <v>1300</v>
      </c>
      <c r="B57" s="415" t="s">
        <v>1385</v>
      </c>
      <c r="C57" s="27"/>
      <c r="D57" s="27"/>
    </row>
    <row r="58" spans="1:4">
      <c r="A58" s="415" t="s">
        <v>1302</v>
      </c>
      <c r="B58" s="415" t="s">
        <v>1386</v>
      </c>
      <c r="C58" s="27"/>
      <c r="D58" s="27"/>
    </row>
    <row r="59" spans="1:4">
      <c r="A59" s="415" t="s">
        <v>1305</v>
      </c>
      <c r="B59" s="415" t="s">
        <v>406</v>
      </c>
      <c r="C59" s="27"/>
      <c r="D59" s="27"/>
    </row>
    <row r="60" spans="1:4">
      <c r="A60" s="415" t="s">
        <v>1307</v>
      </c>
      <c r="B60" s="415" t="s">
        <v>405</v>
      </c>
      <c r="C60" s="27"/>
      <c r="D60" s="27"/>
    </row>
    <row r="61" spans="1:4">
      <c r="A61" s="415" t="s">
        <v>1310</v>
      </c>
      <c r="B61" s="415" t="s">
        <v>407</v>
      </c>
      <c r="C61" s="27"/>
      <c r="D61" s="27"/>
    </row>
    <row r="62" spans="1:4">
      <c r="A62" s="415" t="s">
        <v>1312</v>
      </c>
      <c r="B62" s="415" t="s">
        <v>408</v>
      </c>
      <c r="C62" s="27"/>
      <c r="D62" s="27"/>
    </row>
    <row r="63" spans="1:4">
      <c r="A63" s="415" t="s">
        <v>1313</v>
      </c>
      <c r="B63" s="415" t="s">
        <v>409</v>
      </c>
      <c r="C63" s="27"/>
      <c r="D63" s="27"/>
    </row>
    <row r="64" spans="1:4">
      <c r="A64" s="415" t="s">
        <v>1315</v>
      </c>
      <c r="B64" s="415" t="s">
        <v>537</v>
      </c>
      <c r="C64" s="27"/>
      <c r="D64" s="27"/>
    </row>
    <row r="65" spans="1:7">
      <c r="A65" s="415" t="s">
        <v>1212</v>
      </c>
      <c r="B65" s="415" t="s">
        <v>1387</v>
      </c>
      <c r="C65" s="27"/>
      <c r="D65" s="27"/>
    </row>
    <row r="66" spans="1:7">
      <c r="A66" s="415" t="s">
        <v>1215</v>
      </c>
      <c r="B66" s="415" t="s">
        <v>1215</v>
      </c>
      <c r="C66" s="27"/>
      <c r="D66" s="27"/>
    </row>
    <row r="67" spans="1:7">
      <c r="A67" s="415" t="s">
        <v>1214</v>
      </c>
      <c r="B67" s="415" t="s">
        <v>1338</v>
      </c>
      <c r="C67" s="27"/>
      <c r="D67" s="27"/>
    </row>
    <row r="68" spans="1:7" ht="15">
      <c r="A68" s="415" t="s">
        <v>1219</v>
      </c>
      <c r="B68" s="415" t="s">
        <v>1388</v>
      </c>
      <c r="C68" s="27"/>
      <c r="D68" s="27"/>
    </row>
    <row r="69" spans="1:7">
      <c r="A69" s="415" t="s">
        <v>1223</v>
      </c>
      <c r="B69" s="415" t="s">
        <v>1389</v>
      </c>
      <c r="C69" s="27"/>
      <c r="D69" s="27"/>
    </row>
    <row r="70" spans="1:7">
      <c r="A70" s="415" t="s">
        <v>1325</v>
      </c>
      <c r="B70" s="415" t="s">
        <v>1390</v>
      </c>
      <c r="C70" s="27"/>
      <c r="D70" s="27"/>
    </row>
    <row r="71" spans="1:7">
      <c r="A71" s="415" t="s">
        <v>1236</v>
      </c>
      <c r="B71" s="415" t="s">
        <v>313</v>
      </c>
      <c r="C71" s="27"/>
      <c r="D71" s="27"/>
    </row>
    <row r="72" spans="1:7">
      <c r="A72" s="415" t="s">
        <v>1240</v>
      </c>
      <c r="B72" s="415" t="s">
        <v>1391</v>
      </c>
      <c r="C72" s="27"/>
      <c r="D72" s="27"/>
    </row>
    <row r="73" spans="1:7">
      <c r="A73" s="415" t="s">
        <v>1318</v>
      </c>
      <c r="B73" s="415" t="s">
        <v>1392</v>
      </c>
      <c r="C73" s="27"/>
      <c r="D73" s="27"/>
    </row>
    <row r="74" spans="1:7">
      <c r="A74" s="415" t="s">
        <v>1319</v>
      </c>
      <c r="B74" s="415" t="s">
        <v>1393</v>
      </c>
      <c r="C74" s="27"/>
      <c r="D74" s="27"/>
    </row>
    <row r="75" spans="1:7">
      <c r="A75" s="415" t="s">
        <v>1320</v>
      </c>
      <c r="B75" s="415" t="s">
        <v>26</v>
      </c>
      <c r="C75" s="27"/>
      <c r="D75" s="27"/>
    </row>
    <row r="76" spans="1:7">
      <c r="A76" s="415" t="s">
        <v>1327</v>
      </c>
      <c r="B76" s="415" t="s">
        <v>1394</v>
      </c>
      <c r="C76" s="27"/>
      <c r="D76" s="27"/>
    </row>
    <row r="77" spans="1:7">
      <c r="A77" s="415" t="s">
        <v>1321</v>
      </c>
      <c r="B77" s="415" t="s">
        <v>1395</v>
      </c>
      <c r="C77" s="27"/>
      <c r="D77" s="27"/>
    </row>
    <row r="78" spans="1:7">
      <c r="A78" s="415" t="s">
        <v>1322</v>
      </c>
      <c r="B78" s="415" t="s">
        <v>1396</v>
      </c>
      <c r="C78" s="27"/>
      <c r="D78" s="27"/>
    </row>
    <row r="79" spans="1:7">
      <c r="A79" s="415" t="s">
        <v>1252</v>
      </c>
      <c r="B79" s="415" t="s">
        <v>1397</v>
      </c>
      <c r="C79" s="27"/>
      <c r="D79" s="27"/>
      <c r="E79" s="387"/>
      <c r="F79" s="387"/>
      <c r="G79" s="387"/>
    </row>
    <row r="80" spans="1:7">
      <c r="A80" s="415" t="s">
        <v>1258</v>
      </c>
      <c r="B80" s="415" t="s">
        <v>1398</v>
      </c>
      <c r="C80" s="380"/>
      <c r="D80" s="380"/>
      <c r="E80" s="387"/>
      <c r="F80" s="387"/>
      <c r="G80" s="387"/>
    </row>
    <row r="81" spans="1:7">
      <c r="A81" s="415" t="s">
        <v>1263</v>
      </c>
      <c r="B81" s="415" t="s">
        <v>1263</v>
      </c>
      <c r="C81" s="380"/>
      <c r="D81" s="380"/>
      <c r="E81" s="387"/>
      <c r="F81" s="387"/>
      <c r="G81" s="387"/>
    </row>
    <row r="82" spans="1:7">
      <c r="A82" s="415" t="s">
        <v>1266</v>
      </c>
      <c r="B82" s="415" t="s">
        <v>1399</v>
      </c>
      <c r="C82" s="380"/>
      <c r="D82" s="380"/>
      <c r="E82" s="387"/>
      <c r="F82" s="387"/>
      <c r="G82" s="387"/>
    </row>
    <row r="83" spans="1:7">
      <c r="A83" s="415" t="s">
        <v>1268</v>
      </c>
      <c r="B83" s="415" t="s">
        <v>1400</v>
      </c>
      <c r="C83" s="380"/>
      <c r="D83" s="380"/>
      <c r="E83" s="387"/>
      <c r="F83" s="387"/>
      <c r="G83" s="387"/>
    </row>
    <row r="84" spans="1:7">
      <c r="A84" s="415" t="s">
        <v>1270</v>
      </c>
      <c r="B84" s="415" t="s">
        <v>714</v>
      </c>
      <c r="C84" s="380"/>
      <c r="D84" s="380"/>
      <c r="E84" s="387"/>
      <c r="F84" s="387"/>
      <c r="G84" s="387"/>
    </row>
    <row r="85" spans="1:7">
      <c r="A85" s="415" t="s">
        <v>1272</v>
      </c>
      <c r="B85" s="415" t="s">
        <v>1401</v>
      </c>
      <c r="C85" s="380"/>
      <c r="D85" s="380"/>
      <c r="E85" s="387"/>
      <c r="F85" s="387"/>
      <c r="G85" s="387"/>
    </row>
    <row r="86" spans="1:7">
      <c r="A86" s="415" t="s">
        <v>1279</v>
      </c>
      <c r="B86" s="415" t="s">
        <v>1402</v>
      </c>
      <c r="C86" s="380"/>
      <c r="D86" s="380"/>
      <c r="E86" s="387"/>
      <c r="F86" s="387"/>
      <c r="G86" s="387"/>
    </row>
    <row r="87" spans="1:7">
      <c r="A87" s="415" t="s">
        <v>1293</v>
      </c>
      <c r="B87" s="415" t="s">
        <v>1403</v>
      </c>
      <c r="C87" s="380"/>
      <c r="D87" s="380"/>
      <c r="E87" s="387"/>
      <c r="F87" s="387"/>
      <c r="G87" s="387"/>
    </row>
    <row r="88" spans="1:7">
      <c r="A88" s="415" t="s">
        <v>1298</v>
      </c>
      <c r="B88" s="415" t="s">
        <v>1404</v>
      </c>
      <c r="C88" s="380"/>
      <c r="D88" s="380"/>
    </row>
  </sheetData>
  <conditionalFormatting sqref="E34:G34 C35:D35">
    <cfRule type="expression" dxfId="4" priority="13">
      <formula>$Q$15="n.a"</formula>
    </cfRule>
    <cfRule type="expression" dxfId="3" priority="14">
      <formula>$Q$15="n.a"</formula>
    </cfRule>
    <cfRule type="expression" dxfId="2" priority="15">
      <formula>$Q$15&lt;1</formula>
    </cfRule>
  </conditionalFormatting>
  <conditionalFormatting sqref="E34:G34 C35:D35">
    <cfRule type="expression" dxfId="1" priority="12">
      <formula>$Q$15="n.a."</formula>
    </cfRule>
  </conditionalFormatting>
  <pageMargins left="0.7" right="0.7" top="0.78740157499999996" bottom="0.78740157499999996" header="0.3" footer="0.3"/>
  <pageSetup paperSize="9" orientation="portrait" horizontalDpi="300" verticalDpi="0" r:id="rId1"/>
  <headerFooter>
    <oddFooter xml:space="preserve">&amp;LIntern </oddFooter>
    <evenFooter xml:space="preserve">&amp;LIntern </evenFooter>
    <firstFooter xml:space="preserve">&amp;LIntern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3067-1406-403B-8235-282488D47FAC}">
  <dimension ref="A1:I21"/>
  <sheetViews>
    <sheetView workbookViewId="0">
      <selection activeCell="I23" sqref="I23"/>
    </sheetView>
  </sheetViews>
  <sheetFormatPr baseColWidth="10" defaultRowHeight="14.25"/>
  <cols>
    <col min="2" max="2" width="37" customWidth="1"/>
    <col min="3" max="3" width="2.75" customWidth="1"/>
    <col min="4" max="4" width="3.125" customWidth="1"/>
    <col min="5" max="5" width="2.75" customWidth="1"/>
    <col min="6" max="7" width="2.875" customWidth="1"/>
    <col min="8" max="8" width="3.125" customWidth="1"/>
    <col min="9" max="9" width="38.625" customWidth="1"/>
    <col min="12" max="12" width="10.875" customWidth="1"/>
  </cols>
  <sheetData>
    <row r="1" spans="1:9">
      <c r="A1" s="449">
        <f ca="1">$A$5+0.1</f>
        <v>39.1</v>
      </c>
      <c r="B1" s="450" t="s">
        <v>1702</v>
      </c>
      <c r="C1" s="450"/>
      <c r="D1" s="450"/>
      <c r="E1" s="450"/>
      <c r="F1" s="450"/>
      <c r="G1" s="450"/>
      <c r="H1" s="450"/>
      <c r="I1" s="450" t="s">
        <v>1703</v>
      </c>
    </row>
    <row r="2" spans="1:9" ht="22.5">
      <c r="A2" s="451">
        <f t="shared" ref="A2:A13" ca="1" si="0">A1+0.01</f>
        <v>39.11</v>
      </c>
      <c r="B2" s="452" t="s">
        <v>1704</v>
      </c>
      <c r="C2" s="452" t="s">
        <v>1705</v>
      </c>
      <c r="D2" s="452"/>
      <c r="E2" s="452"/>
      <c r="F2" s="452"/>
      <c r="G2" s="452"/>
      <c r="H2" s="452" t="s">
        <v>1706</v>
      </c>
      <c r="I2" s="452"/>
    </row>
    <row r="3" spans="1:9" ht="33.75">
      <c r="A3" s="451">
        <f t="shared" ca="1" si="0"/>
        <v>39.119999999999997</v>
      </c>
      <c r="B3" s="452" t="s">
        <v>1707</v>
      </c>
      <c r="C3" s="452" t="s">
        <v>1705</v>
      </c>
      <c r="D3" s="452"/>
      <c r="E3" s="452"/>
      <c r="F3" s="452"/>
      <c r="G3" s="452"/>
      <c r="H3" s="452" t="s">
        <v>1706</v>
      </c>
      <c r="I3" s="452" t="s">
        <v>1708</v>
      </c>
    </row>
    <row r="4" spans="1:9" ht="22.5">
      <c r="A4" s="451">
        <f t="shared" ca="1" si="0"/>
        <v>39.129999999999995</v>
      </c>
      <c r="B4" s="452" t="s">
        <v>1709</v>
      </c>
      <c r="C4" s="452" t="s">
        <v>1705</v>
      </c>
      <c r="D4" s="452"/>
      <c r="E4" s="452"/>
      <c r="F4" s="452"/>
      <c r="G4" s="452"/>
      <c r="H4" s="452" t="s">
        <v>1706</v>
      </c>
      <c r="I4" s="452" t="s">
        <v>1710</v>
      </c>
    </row>
    <row r="5" spans="1:9" ht="22.5">
      <c r="A5" s="451">
        <f t="shared" ca="1" si="0"/>
        <v>39.139999999999993</v>
      </c>
      <c r="B5" s="452" t="s">
        <v>1711</v>
      </c>
      <c r="C5" s="452" t="s">
        <v>1705</v>
      </c>
      <c r="D5" s="452"/>
      <c r="E5" s="452"/>
      <c r="F5" s="452"/>
      <c r="G5" s="452"/>
      <c r="H5" s="452" t="s">
        <v>1706</v>
      </c>
      <c r="I5" s="452"/>
    </row>
    <row r="6" spans="1:9" ht="123.75">
      <c r="A6" s="451">
        <f t="shared" ca="1" si="0"/>
        <v>39.149999999999991</v>
      </c>
      <c r="B6" s="452" t="s">
        <v>1712</v>
      </c>
      <c r="C6" s="452" t="s">
        <v>1705</v>
      </c>
      <c r="D6" s="452" t="s">
        <v>1713</v>
      </c>
      <c r="E6" s="452"/>
      <c r="F6" s="452" t="s">
        <v>1714</v>
      </c>
      <c r="G6" s="452"/>
      <c r="H6" s="452" t="s">
        <v>1706</v>
      </c>
      <c r="I6" s="452" t="s">
        <v>1715</v>
      </c>
    </row>
    <row r="7" spans="1:9" ht="22.5">
      <c r="A7" s="451">
        <f t="shared" ca="1" si="0"/>
        <v>39.159999999999989</v>
      </c>
      <c r="B7" s="452" t="s">
        <v>1716</v>
      </c>
      <c r="C7" s="452" t="s">
        <v>1705</v>
      </c>
      <c r="D7" s="452"/>
      <c r="E7" s="452"/>
      <c r="F7" s="452"/>
      <c r="G7" s="452"/>
      <c r="H7" s="452" t="s">
        <v>1706</v>
      </c>
      <c r="I7" s="452"/>
    </row>
    <row r="8" spans="1:9" ht="22.5">
      <c r="A8" s="451">
        <f t="shared" ca="1" si="0"/>
        <v>39.169999999999987</v>
      </c>
      <c r="B8" s="452" t="s">
        <v>1717</v>
      </c>
      <c r="C8" s="452" t="s">
        <v>1705</v>
      </c>
      <c r="D8" s="452"/>
      <c r="E8" s="452"/>
      <c r="F8" s="452"/>
      <c r="G8" s="452"/>
      <c r="H8" s="452" t="s">
        <v>1706</v>
      </c>
      <c r="I8" s="452"/>
    </row>
    <row r="9" spans="1:9" ht="22.5">
      <c r="A9" s="451">
        <f t="shared" ca="1" si="0"/>
        <v>39.179999999999986</v>
      </c>
      <c r="B9" s="452" t="s">
        <v>1718</v>
      </c>
      <c r="C9" s="452" t="s">
        <v>1705</v>
      </c>
      <c r="D9" s="452" t="s">
        <v>1713</v>
      </c>
      <c r="E9" s="452"/>
      <c r="F9" s="452"/>
      <c r="G9" s="452" t="s">
        <v>531</v>
      </c>
      <c r="H9" s="452" t="s">
        <v>1706</v>
      </c>
      <c r="I9" s="452" t="s">
        <v>1719</v>
      </c>
    </row>
    <row r="10" spans="1:9" ht="22.5">
      <c r="A10" s="451">
        <f t="shared" ca="1" si="0"/>
        <v>39.189999999999984</v>
      </c>
      <c r="B10" s="452" t="s">
        <v>1720</v>
      </c>
      <c r="C10" s="452" t="s">
        <v>1705</v>
      </c>
      <c r="D10" s="452"/>
      <c r="E10" s="452"/>
      <c r="F10" s="452"/>
      <c r="G10" s="452"/>
      <c r="H10" s="452" t="s">
        <v>1706</v>
      </c>
      <c r="I10" s="452"/>
    </row>
    <row r="11" spans="1:9" ht="22.5">
      <c r="A11" s="451">
        <f t="shared" ca="1" si="0"/>
        <v>39.199999999999982</v>
      </c>
      <c r="B11" s="452" t="s">
        <v>1721</v>
      </c>
      <c r="C11" s="452" t="s">
        <v>1705</v>
      </c>
      <c r="D11" s="452"/>
      <c r="E11" s="452"/>
      <c r="F11" s="452"/>
      <c r="G11" s="452"/>
      <c r="H11" s="452" t="s">
        <v>1706</v>
      </c>
      <c r="I11" s="452"/>
    </row>
    <row r="12" spans="1:9" ht="22.5">
      <c r="A12" s="451">
        <f t="shared" ca="1" si="0"/>
        <v>39.20999999999998</v>
      </c>
      <c r="B12" s="452" t="s">
        <v>1722</v>
      </c>
      <c r="C12" s="452" t="s">
        <v>1705</v>
      </c>
      <c r="D12" s="452"/>
      <c r="E12" s="452"/>
      <c r="F12" s="452"/>
      <c r="G12" s="452"/>
      <c r="H12" s="452" t="s">
        <v>1706</v>
      </c>
      <c r="I12" s="452"/>
    </row>
    <row r="13" spans="1:9" ht="22.5">
      <c r="A13" s="451">
        <f t="shared" ca="1" si="0"/>
        <v>39.219999999999978</v>
      </c>
      <c r="B13" s="452" t="s">
        <v>1723</v>
      </c>
      <c r="C13" s="452" t="s">
        <v>1705</v>
      </c>
      <c r="D13" s="452"/>
      <c r="E13" s="452"/>
      <c r="F13" s="452"/>
      <c r="G13" s="452"/>
      <c r="H13" s="452" t="s">
        <v>1706</v>
      </c>
      <c r="I13" s="452"/>
    </row>
    <row r="14" spans="1:9">
      <c r="A14" s="449">
        <f ca="1">$A$5+0.3</f>
        <v>39.299999999999997</v>
      </c>
      <c r="B14" s="450" t="s">
        <v>1724</v>
      </c>
      <c r="C14" s="450"/>
      <c r="D14" s="450"/>
      <c r="E14" s="450"/>
      <c r="F14" s="450"/>
      <c r="G14" s="450"/>
      <c r="H14" s="450"/>
      <c r="I14" s="450" t="s">
        <v>1725</v>
      </c>
    </row>
    <row r="15" spans="1:9" ht="22.5">
      <c r="A15" s="451">
        <f ca="1">A14+0.01</f>
        <v>39.309999999999995</v>
      </c>
      <c r="B15" s="452" t="s">
        <v>1726</v>
      </c>
      <c r="C15" s="452" t="s">
        <v>1705</v>
      </c>
      <c r="D15" s="452"/>
      <c r="E15" s="452"/>
      <c r="F15" s="452"/>
      <c r="G15" s="452"/>
      <c r="H15" s="452" t="s">
        <v>1706</v>
      </c>
      <c r="I15" s="452"/>
    </row>
    <row r="16" spans="1:9" ht="22.5">
      <c r="A16" s="451">
        <f ca="1">A15+0.01</f>
        <v>39.319999999999993</v>
      </c>
      <c r="B16" s="452" t="s">
        <v>1727</v>
      </c>
      <c r="C16" s="452" t="s">
        <v>1705</v>
      </c>
      <c r="D16" s="452"/>
      <c r="E16" s="452"/>
      <c r="F16" s="452"/>
      <c r="G16" s="452"/>
      <c r="H16" s="452" t="s">
        <v>1706</v>
      </c>
      <c r="I16" s="452"/>
    </row>
    <row r="17" spans="1:9" ht="22.5">
      <c r="A17" s="451">
        <f ca="1">A16+0.01</f>
        <v>39.329999999999991</v>
      </c>
      <c r="B17" s="452" t="s">
        <v>1728</v>
      </c>
      <c r="C17" s="452" t="s">
        <v>1705</v>
      </c>
      <c r="D17" s="452"/>
      <c r="E17" s="452"/>
      <c r="F17" s="452"/>
      <c r="G17" s="452"/>
      <c r="H17" s="452" t="s">
        <v>1706</v>
      </c>
      <c r="I17" s="452"/>
    </row>
    <row r="18" spans="1:9">
      <c r="A18" s="449">
        <f ca="1">$A$5+0.4</f>
        <v>39.4</v>
      </c>
      <c r="B18" s="450" t="s">
        <v>1729</v>
      </c>
      <c r="C18" s="450"/>
      <c r="D18" s="450"/>
      <c r="E18" s="450"/>
      <c r="F18" s="450"/>
      <c r="G18" s="450"/>
      <c r="H18" s="450"/>
      <c r="I18" s="450"/>
    </row>
    <row r="19" spans="1:9">
      <c r="A19" s="451"/>
      <c r="B19" s="453" t="s">
        <v>1730</v>
      </c>
      <c r="C19" s="452"/>
      <c r="D19" s="452"/>
      <c r="E19" s="452"/>
      <c r="F19" s="452"/>
      <c r="G19" s="452"/>
      <c r="H19" s="452"/>
      <c r="I19" s="453" t="s">
        <v>1731</v>
      </c>
    </row>
    <row r="20" spans="1:9" ht="33.75">
      <c r="A20" s="451">
        <f ca="1">A18+0.01</f>
        <v>39.409999999999997</v>
      </c>
      <c r="B20" s="452" t="s">
        <v>1732</v>
      </c>
      <c r="C20" s="452" t="s">
        <v>1705</v>
      </c>
      <c r="D20" s="452" t="s">
        <v>17</v>
      </c>
      <c r="E20" s="452"/>
      <c r="F20" s="452" t="s">
        <v>1733</v>
      </c>
      <c r="G20" s="452"/>
      <c r="H20" s="452" t="s">
        <v>1734</v>
      </c>
      <c r="I20" s="452"/>
    </row>
    <row r="21" spans="1:9" ht="33.75">
      <c r="A21" s="451">
        <f ca="1">A20+0.01</f>
        <v>39.419999999999995</v>
      </c>
      <c r="B21" s="452" t="s">
        <v>1735</v>
      </c>
      <c r="C21" s="452" t="s">
        <v>1705</v>
      </c>
      <c r="D21" s="452" t="s">
        <v>17</v>
      </c>
      <c r="E21" s="452"/>
      <c r="F21" s="452" t="s">
        <v>1733</v>
      </c>
      <c r="G21" s="452"/>
      <c r="H21" s="452" t="s">
        <v>1734</v>
      </c>
      <c r="I21" s="452"/>
    </row>
  </sheetData>
  <pageMargins left="0.7" right="0.7" top="0.78740157499999996" bottom="0.78740157499999996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A818-F6CB-429B-A66D-924144C941C0}">
  <sheetPr codeName="Tabelle6"/>
  <dimension ref="A1:C26"/>
  <sheetViews>
    <sheetView workbookViewId="0">
      <selection activeCell="C24" sqref="C24"/>
    </sheetView>
  </sheetViews>
  <sheetFormatPr baseColWidth="10" defaultColWidth="11" defaultRowHeight="14.25"/>
  <cols>
    <col min="2" max="2" width="23.125" customWidth="1"/>
    <col min="3" max="3" width="79.5" customWidth="1"/>
  </cols>
  <sheetData>
    <row r="1" spans="1:3" ht="15" thickBot="1"/>
    <row r="2" spans="1:3" ht="15" thickBot="1">
      <c r="A2" s="436" t="s">
        <v>1598</v>
      </c>
      <c r="B2" s="441" t="s">
        <v>1599</v>
      </c>
      <c r="C2" s="437" t="s">
        <v>1600</v>
      </c>
    </row>
    <row r="3" spans="1:3">
      <c r="A3" s="439" t="s">
        <v>1601</v>
      </c>
      <c r="B3" s="440">
        <v>44736</v>
      </c>
      <c r="C3" s="439" t="s">
        <v>1602</v>
      </c>
    </row>
    <row r="4" spans="1:3">
      <c r="A4" s="414" t="s">
        <v>1601</v>
      </c>
      <c r="B4" s="440">
        <v>44736</v>
      </c>
      <c r="C4" s="438" t="s">
        <v>1559</v>
      </c>
    </row>
    <row r="5" spans="1:3">
      <c r="A5" s="414" t="s">
        <v>1601</v>
      </c>
      <c r="B5" s="440">
        <v>44736</v>
      </c>
      <c r="C5" s="438" t="s">
        <v>1595</v>
      </c>
    </row>
    <row r="6" spans="1:3">
      <c r="A6" s="414" t="s">
        <v>1601</v>
      </c>
      <c r="B6" s="440">
        <v>44736</v>
      </c>
      <c r="C6" s="438" t="s">
        <v>1562</v>
      </c>
    </row>
    <row r="7" spans="1:3">
      <c r="A7" s="414" t="s">
        <v>1601</v>
      </c>
      <c r="B7" s="440">
        <v>44736</v>
      </c>
      <c r="C7" s="438" t="s">
        <v>1568</v>
      </c>
    </row>
    <row r="8" spans="1:3">
      <c r="A8" s="414" t="s">
        <v>1601</v>
      </c>
      <c r="B8" s="440">
        <v>44736</v>
      </c>
      <c r="C8" s="438" t="s">
        <v>1596</v>
      </c>
    </row>
    <row r="9" spans="1:3">
      <c r="A9" s="414" t="s">
        <v>1601</v>
      </c>
      <c r="B9" s="440">
        <v>44736</v>
      </c>
      <c r="C9" s="27" t="s">
        <v>1597</v>
      </c>
    </row>
    <row r="10" spans="1:3">
      <c r="A10" s="414" t="s">
        <v>1601</v>
      </c>
      <c r="B10" s="440">
        <v>44736</v>
      </c>
      <c r="C10" s="414" t="s">
        <v>1608</v>
      </c>
    </row>
    <row r="11" spans="1:3">
      <c r="A11" s="414" t="s">
        <v>1601</v>
      </c>
      <c r="B11" s="440">
        <v>44736</v>
      </c>
      <c r="C11" s="414" t="s">
        <v>1627</v>
      </c>
    </row>
    <row r="12" spans="1:3">
      <c r="A12" s="414" t="s">
        <v>1601</v>
      </c>
      <c r="B12" s="440">
        <v>44746</v>
      </c>
      <c r="C12" s="414" t="s">
        <v>1639</v>
      </c>
    </row>
    <row r="13" spans="1:3">
      <c r="A13" s="414" t="s">
        <v>1601</v>
      </c>
      <c r="B13" s="440">
        <v>44753</v>
      </c>
      <c r="C13" s="414" t="s">
        <v>1640</v>
      </c>
    </row>
    <row r="14" spans="1:3">
      <c r="A14" s="27"/>
      <c r="B14" s="27"/>
      <c r="C14" s="27"/>
    </row>
    <row r="15" spans="1:3">
      <c r="A15" s="27"/>
      <c r="B15" s="27"/>
      <c r="C15" s="27"/>
    </row>
    <row r="16" spans="1:3">
      <c r="A16" s="27"/>
      <c r="B16" s="27"/>
      <c r="C16" s="27"/>
    </row>
    <row r="17" spans="1:3">
      <c r="A17" s="27"/>
      <c r="B17" s="27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  <row r="21" spans="1:3">
      <c r="A21" s="27"/>
      <c r="B21" s="27"/>
      <c r="C21" s="27"/>
    </row>
    <row r="22" spans="1:3">
      <c r="A22" s="27"/>
      <c r="B22" s="27"/>
      <c r="C22" s="27"/>
    </row>
    <row r="23" spans="1:3">
      <c r="A23" s="27"/>
      <c r="B23" s="27"/>
      <c r="C23" s="27"/>
    </row>
    <row r="24" spans="1:3">
      <c r="A24" s="27"/>
      <c r="B24" s="27"/>
      <c r="C24" s="27"/>
    </row>
    <row r="25" spans="1:3">
      <c r="A25" s="27"/>
      <c r="B25" s="27"/>
      <c r="C25" s="27"/>
    </row>
    <row r="26" spans="1:3">
      <c r="A26" s="27"/>
      <c r="B26" s="27"/>
      <c r="C26" s="27"/>
    </row>
  </sheetData>
  <sheetProtection algorithmName="SHA-512" hashValue="1NYf3oOQj3QdfsaQOf5WDtNiym4MhMxziMhzioYFK7pJEkdO3gsWtSc1I2XxfENlRVNXIIktDqcvVcsY/HfYkA==" saltValue="nPZz8sj+iymSzDD3MueTHg==" spinCount="100000" sheet="1" objects="1" scenarios="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02C9-71A7-4BC1-A9FF-C12B8AEA1F2D}">
  <sheetPr codeName="Tabelle7"/>
  <dimension ref="A1:D3"/>
  <sheetViews>
    <sheetView workbookViewId="0">
      <selection activeCell="C42" sqref="C42"/>
    </sheetView>
  </sheetViews>
  <sheetFormatPr baseColWidth="10" defaultColWidth="11" defaultRowHeight="14.25"/>
  <cols>
    <col min="3" max="3" width="75.75" customWidth="1"/>
  </cols>
  <sheetData>
    <row r="1" spans="1:4">
      <c r="A1" s="2"/>
      <c r="B1" s="191">
        <v>44120</v>
      </c>
      <c r="C1" s="2" t="s">
        <v>636</v>
      </c>
    </row>
    <row r="2" spans="1:4">
      <c r="A2" s="2" t="s">
        <v>17</v>
      </c>
      <c r="B2" s="191">
        <v>44872</v>
      </c>
      <c r="C2" s="2" t="s">
        <v>1664</v>
      </c>
    </row>
    <row r="3" spans="1:4">
      <c r="A3" s="2" t="s">
        <v>621</v>
      </c>
      <c r="B3" s="191">
        <v>44889</v>
      </c>
      <c r="C3" s="2" t="s">
        <v>1671</v>
      </c>
      <c r="D3" s="2" t="s">
        <v>1667</v>
      </c>
    </row>
  </sheetData>
  <dataValidations count="1">
    <dataValidation type="list" allowBlank="1" showInputMessage="1" showErrorMessage="1" sqref="A1:A3" xr:uid="{477826AE-9188-4A6A-A6D5-DBEAB4C6FEAA}">
      <formula1>$A$1:$A$2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V74"/>
  <sheetViews>
    <sheetView topLeftCell="D1" zoomScale="85" zoomScaleNormal="85" workbookViewId="0">
      <selection activeCell="E48" sqref="E48"/>
    </sheetView>
  </sheetViews>
  <sheetFormatPr baseColWidth="10" defaultColWidth="11" defaultRowHeight="14.25"/>
  <cols>
    <col min="1" max="1" width="38.625" style="34" customWidth="1"/>
    <col min="2" max="2" width="21.25" customWidth="1"/>
    <col min="3" max="3" width="18.25" customWidth="1"/>
    <col min="4" max="4" width="12.25" bestFit="1" customWidth="1"/>
    <col min="5" max="5" width="32.75" customWidth="1"/>
    <col min="6" max="6" width="37.625" customWidth="1"/>
    <col min="7" max="7" width="13.5" customWidth="1"/>
    <col min="8" max="8" width="17.5" customWidth="1"/>
    <col min="9" max="9" width="28.625" customWidth="1"/>
    <col min="10" max="10" width="19.25" customWidth="1"/>
    <col min="11" max="11" width="16.75" customWidth="1"/>
    <col min="12" max="12" width="14" customWidth="1"/>
    <col min="13" max="13" width="39" bestFit="1" customWidth="1"/>
    <col min="14" max="14" width="51" customWidth="1"/>
    <col min="15" max="15" width="17.75" customWidth="1"/>
    <col min="16" max="16" width="14.125" customWidth="1"/>
    <col min="17" max="17" width="45.25" style="9" customWidth="1"/>
    <col min="18" max="18" width="30.25" bestFit="1" customWidth="1"/>
    <col min="19" max="19" width="3.125" customWidth="1"/>
    <col min="20" max="20" width="13.25" customWidth="1"/>
    <col min="21" max="21" width="22.25" customWidth="1"/>
    <col min="22" max="22" width="12.625" customWidth="1"/>
    <col min="24" max="24" width="15.125" bestFit="1" customWidth="1"/>
    <col min="25" max="25" width="22.625" bestFit="1" customWidth="1"/>
  </cols>
  <sheetData>
    <row r="1" spans="1:20" s="12" customFormat="1" ht="30">
      <c r="A1" s="39" t="s">
        <v>0</v>
      </c>
      <c r="B1" s="73" t="s">
        <v>361</v>
      </c>
      <c r="C1" s="51" t="s">
        <v>57</v>
      </c>
      <c r="D1" s="51" t="s">
        <v>58</v>
      </c>
      <c r="E1" s="51" t="s">
        <v>45</v>
      </c>
      <c r="F1" s="51" t="s">
        <v>47</v>
      </c>
      <c r="G1" s="61" t="s">
        <v>360</v>
      </c>
      <c r="H1" s="51" t="s">
        <v>27</v>
      </c>
      <c r="I1" s="50" t="s">
        <v>18</v>
      </c>
      <c r="J1" s="51" t="s">
        <v>310</v>
      </c>
      <c r="K1" s="48" t="s">
        <v>309</v>
      </c>
      <c r="L1" s="61" t="s">
        <v>356</v>
      </c>
      <c r="M1" s="47" t="s">
        <v>523</v>
      </c>
      <c r="N1" s="35" t="s">
        <v>312</v>
      </c>
      <c r="O1" s="52" t="s">
        <v>530</v>
      </c>
      <c r="P1" s="47" t="s">
        <v>538</v>
      </c>
      <c r="Q1" s="35" t="s">
        <v>311</v>
      </c>
    </row>
    <row r="2" spans="1:20" ht="15">
      <c r="A2" s="248" t="s">
        <v>29</v>
      </c>
      <c r="B2" s="120" t="s">
        <v>33</v>
      </c>
      <c r="C2" s="44">
        <f>VLOOKUP('DB GIF'!$G$5,Modellliste!A1:K408,5,FALSE)</f>
        <v>420</v>
      </c>
      <c r="D2" s="44">
        <f>VLOOKUP('DB GIF'!$G$5,Modellliste!A1:K408,8,FALSE)</f>
        <v>630</v>
      </c>
      <c r="E2" s="44">
        <f>VLOOKUP('DB GIF'!$G$5,Modellliste!A1:K408,7,FALSE)</f>
        <v>1425</v>
      </c>
      <c r="F2" s="44">
        <f>VLOOKUP('DB GIF'!$G$5,Modellliste!A1:K408,9,FALSE)</f>
        <v>1050</v>
      </c>
      <c r="G2" s="44">
        <f>VLOOKUP('DB GIF'!$G$5,Modellliste!A1:K408,10,FALSE)</f>
        <v>1638.7499999999998</v>
      </c>
      <c r="H2" s="261">
        <f>VLOOKUP('DB GIF'!$G$5,Modellliste!A1:K408,6,FALSE)</f>
        <v>3000</v>
      </c>
      <c r="I2" s="167">
        <f>'DB GIF'!$C$121</f>
        <v>4.5</v>
      </c>
      <c r="J2" s="74">
        <f>VLOOKUP(I2,I3:K13,2,FALSE)</f>
        <v>4</v>
      </c>
      <c r="K2" s="209">
        <f>VLOOKUP(I2,I3:K13,3,FALSE)</f>
        <v>3.5</v>
      </c>
      <c r="L2" s="26" t="s">
        <v>1144</v>
      </c>
      <c r="M2" s="231" t="s">
        <v>1470</v>
      </c>
      <c r="N2" s="217" t="s">
        <v>1198</v>
      </c>
      <c r="O2" s="56" t="s">
        <v>469</v>
      </c>
      <c r="P2" s="228" t="s">
        <v>565</v>
      </c>
      <c r="Q2" s="408" t="s">
        <v>723</v>
      </c>
    </row>
    <row r="3" spans="1:20" ht="15.75" thickBot="1">
      <c r="A3" s="248" t="s">
        <v>764</v>
      </c>
      <c r="B3" s="120" t="s">
        <v>33</v>
      </c>
      <c r="C3" s="125"/>
      <c r="D3" s="125"/>
      <c r="E3" s="125"/>
      <c r="F3" s="125"/>
      <c r="G3" s="125"/>
      <c r="H3" s="125"/>
      <c r="I3" s="168">
        <v>2.9</v>
      </c>
      <c r="J3" s="75">
        <v>2.5</v>
      </c>
      <c r="K3" s="210">
        <v>2</v>
      </c>
      <c r="L3" s="224" t="s">
        <v>1169</v>
      </c>
      <c r="M3" s="232" t="s">
        <v>1623</v>
      </c>
      <c r="N3" s="217" t="s">
        <v>1199</v>
      </c>
      <c r="O3" s="56" t="s">
        <v>532</v>
      </c>
      <c r="P3" s="228" t="s">
        <v>539</v>
      </c>
      <c r="Q3" s="409" t="s">
        <v>1417</v>
      </c>
      <c r="R3" s="404" t="s">
        <v>574</v>
      </c>
    </row>
    <row r="4" spans="1:20" ht="15">
      <c r="A4" s="248" t="s">
        <v>30</v>
      </c>
      <c r="B4" s="120" t="s">
        <v>284</v>
      </c>
      <c r="F4" s="63"/>
      <c r="I4" s="168">
        <v>3.5</v>
      </c>
      <c r="J4" s="75">
        <v>3</v>
      </c>
      <c r="K4" s="210">
        <v>2.5</v>
      </c>
      <c r="L4" s="200" t="s">
        <v>1167</v>
      </c>
      <c r="M4" s="232" t="s">
        <v>1622</v>
      </c>
      <c r="N4" s="217" t="s">
        <v>1200</v>
      </c>
      <c r="O4" s="56" t="s">
        <v>533</v>
      </c>
      <c r="P4" s="228" t="s">
        <v>540</v>
      </c>
      <c r="Q4" s="409" t="s">
        <v>1418</v>
      </c>
      <c r="R4" s="404" t="s">
        <v>722</v>
      </c>
      <c r="T4" s="26"/>
    </row>
    <row r="5" spans="1:20" ht="15">
      <c r="A5" s="40" t="s">
        <v>765</v>
      </c>
      <c r="B5" s="120" t="s">
        <v>34</v>
      </c>
      <c r="F5" s="63"/>
      <c r="I5" s="168">
        <v>3.9</v>
      </c>
      <c r="J5" s="75">
        <v>3.5</v>
      </c>
      <c r="K5" s="210">
        <v>3</v>
      </c>
      <c r="L5" s="224" t="s">
        <v>1168</v>
      </c>
      <c r="M5" s="232" t="s">
        <v>1624</v>
      </c>
      <c r="N5" s="218" t="s">
        <v>1201</v>
      </c>
      <c r="O5" s="56" t="s">
        <v>534</v>
      </c>
      <c r="P5" s="228" t="s">
        <v>542</v>
      </c>
      <c r="Q5" s="409" t="s">
        <v>1419</v>
      </c>
      <c r="R5" s="405" t="s">
        <v>567</v>
      </c>
      <c r="T5" s="9"/>
    </row>
    <row r="6" spans="1:20" ht="15">
      <c r="A6" s="248" t="s">
        <v>31</v>
      </c>
      <c r="B6" s="120" t="s">
        <v>34</v>
      </c>
      <c r="F6" s="63"/>
      <c r="I6" s="168">
        <v>4.5</v>
      </c>
      <c r="J6" s="75">
        <v>4</v>
      </c>
      <c r="K6" s="210">
        <v>3.5</v>
      </c>
      <c r="L6" s="133"/>
      <c r="M6" s="232" t="s">
        <v>1625</v>
      </c>
      <c r="N6" s="218" t="s">
        <v>1202</v>
      </c>
      <c r="O6" s="56" t="s">
        <v>531</v>
      </c>
      <c r="P6" s="228" t="s">
        <v>541</v>
      </c>
      <c r="Q6" s="409" t="s">
        <v>1420</v>
      </c>
      <c r="R6" s="405" t="s">
        <v>604</v>
      </c>
    </row>
    <row r="7" spans="1:20" ht="15.75" thickBot="1">
      <c r="A7" s="41" t="s">
        <v>32</v>
      </c>
      <c r="B7" s="166" t="s">
        <v>34</v>
      </c>
      <c r="F7" s="63"/>
      <c r="I7" s="168">
        <v>5</v>
      </c>
      <c r="J7" s="75">
        <v>4.5</v>
      </c>
      <c r="K7" s="210">
        <v>4</v>
      </c>
      <c r="L7" s="133"/>
      <c r="M7" s="232" t="s">
        <v>1626</v>
      </c>
      <c r="N7" s="218" t="s">
        <v>1203</v>
      </c>
      <c r="O7" s="56" t="s">
        <v>535</v>
      </c>
      <c r="P7" s="228" t="s">
        <v>543</v>
      </c>
      <c r="Q7" s="409" t="s">
        <v>1421</v>
      </c>
      <c r="R7" s="405" t="s">
        <v>580</v>
      </c>
      <c r="T7" s="9"/>
    </row>
    <row r="8" spans="1:20" ht="15.75" customHeight="1" thickBot="1">
      <c r="A8" s="24"/>
      <c r="B8" s="11"/>
      <c r="F8" s="63"/>
      <c r="I8" s="170">
        <v>5.5</v>
      </c>
      <c r="J8" s="76">
        <v>5</v>
      </c>
      <c r="K8" s="211">
        <v>4.5</v>
      </c>
      <c r="L8" s="225"/>
      <c r="M8" s="233"/>
      <c r="N8" s="218" t="s">
        <v>1204</v>
      </c>
      <c r="O8" s="169" t="s">
        <v>536</v>
      </c>
      <c r="P8" s="228" t="s">
        <v>559</v>
      </c>
      <c r="Q8" s="409" t="s">
        <v>1422</v>
      </c>
      <c r="R8" s="405" t="s">
        <v>605</v>
      </c>
    </row>
    <row r="9" spans="1:20" ht="27" thickBot="1">
      <c r="A9" s="73" t="s">
        <v>386</v>
      </c>
      <c r="F9" s="63"/>
      <c r="I9" s="170">
        <v>6</v>
      </c>
      <c r="J9" s="76">
        <v>5.5</v>
      </c>
      <c r="K9" s="211">
        <v>5</v>
      </c>
      <c r="L9" s="226"/>
      <c r="M9" s="234"/>
      <c r="N9" s="218" t="s">
        <v>1471</v>
      </c>
      <c r="O9" s="49"/>
      <c r="P9" s="229" t="s">
        <v>633</v>
      </c>
      <c r="Q9" s="409" t="s">
        <v>1423</v>
      </c>
      <c r="R9" s="405" t="s">
        <v>596</v>
      </c>
    </row>
    <row r="10" spans="1:20" ht="15">
      <c r="A10" s="72">
        <v>3</v>
      </c>
      <c r="F10" s="63"/>
      <c r="I10" s="170">
        <v>6.5</v>
      </c>
      <c r="J10" s="76">
        <v>6</v>
      </c>
      <c r="K10" s="211">
        <v>5.5</v>
      </c>
      <c r="N10" s="217"/>
      <c r="O10" s="129" t="s">
        <v>733</v>
      </c>
      <c r="P10" s="106"/>
      <c r="Q10" s="409" t="s">
        <v>1424</v>
      </c>
      <c r="R10" s="405" t="s">
        <v>597</v>
      </c>
    </row>
    <row r="11" spans="1:20" ht="15">
      <c r="A11" s="72">
        <v>4</v>
      </c>
      <c r="F11" s="63"/>
      <c r="I11" s="170">
        <v>12.5</v>
      </c>
      <c r="J11" s="76">
        <v>12</v>
      </c>
      <c r="K11" s="211">
        <v>11.5</v>
      </c>
      <c r="N11" s="217"/>
      <c r="O11" s="130" t="s">
        <v>1469</v>
      </c>
      <c r="P11" s="106"/>
      <c r="Q11" s="409" t="s">
        <v>1425</v>
      </c>
      <c r="R11" s="405" t="s">
        <v>590</v>
      </c>
    </row>
    <row r="12" spans="1:20" ht="15.75" thickBot="1">
      <c r="A12" s="332" t="s">
        <v>1140</v>
      </c>
      <c r="F12" s="63"/>
      <c r="I12" s="170">
        <v>13</v>
      </c>
      <c r="J12" s="76">
        <v>12</v>
      </c>
      <c r="K12" s="211">
        <v>11.5</v>
      </c>
      <c r="N12" s="217"/>
      <c r="O12" s="130" t="s">
        <v>1205</v>
      </c>
      <c r="P12" s="106"/>
      <c r="Q12" s="409" t="s">
        <v>1426</v>
      </c>
      <c r="R12" s="405" t="s">
        <v>577</v>
      </c>
    </row>
    <row r="13" spans="1:20" ht="15.75" thickBot="1">
      <c r="A13" s="176"/>
      <c r="F13" s="63"/>
      <c r="H13" s="170">
        <v>12.5</v>
      </c>
      <c r="I13" s="76"/>
      <c r="J13" s="211"/>
      <c r="K13" s="211"/>
      <c r="N13" s="107"/>
      <c r="O13" s="230" t="s">
        <v>1206</v>
      </c>
      <c r="P13" s="106"/>
      <c r="Q13" s="409" t="s">
        <v>1427</v>
      </c>
      <c r="R13" s="405" t="s">
        <v>599</v>
      </c>
    </row>
    <row r="14" spans="1:20" ht="15">
      <c r="A14" s="176"/>
      <c r="E14" s="73" t="s">
        <v>645</v>
      </c>
      <c r="F14" s="47" t="s">
        <v>639</v>
      </c>
      <c r="G14" s="47" t="s">
        <v>646</v>
      </c>
      <c r="H14" s="47" t="s">
        <v>647</v>
      </c>
      <c r="I14" s="212" t="s">
        <v>637</v>
      </c>
      <c r="J14" s="213" t="s">
        <v>26</v>
      </c>
      <c r="K14" s="214" t="s">
        <v>401</v>
      </c>
      <c r="L14" s="216"/>
      <c r="M14" s="73" t="s">
        <v>286</v>
      </c>
      <c r="N14" s="35" t="s">
        <v>313</v>
      </c>
      <c r="O14" s="230" t="s">
        <v>1183</v>
      </c>
      <c r="P14" s="106"/>
      <c r="Q14" s="409" t="s">
        <v>1428</v>
      </c>
      <c r="R14" s="405" t="s">
        <v>600</v>
      </c>
    </row>
    <row r="15" spans="1:20" ht="15">
      <c r="E15" s="89" t="s">
        <v>1145</v>
      </c>
      <c r="F15" s="195" t="s">
        <v>1570</v>
      </c>
      <c r="G15" s="195" t="s">
        <v>563</v>
      </c>
      <c r="H15" s="192" t="s">
        <v>563</v>
      </c>
      <c r="I15" s="192">
        <v>1</v>
      </c>
      <c r="J15" s="89" t="s">
        <v>1143</v>
      </c>
      <c r="K15" s="133" t="s">
        <v>402</v>
      </c>
      <c r="L15" s="70"/>
      <c r="M15" s="217" t="s">
        <v>1145</v>
      </c>
      <c r="N15" s="217" t="s">
        <v>1189</v>
      </c>
      <c r="O15" s="36"/>
      <c r="P15" s="106"/>
      <c r="Q15" s="409" t="s">
        <v>1429</v>
      </c>
      <c r="R15" s="405" t="s">
        <v>584</v>
      </c>
    </row>
    <row r="16" spans="1:20" ht="15.75" thickBot="1">
      <c r="E16" s="89" t="s">
        <v>640</v>
      </c>
      <c r="F16" s="192" t="s">
        <v>1571</v>
      </c>
      <c r="G16" s="193" t="s">
        <v>564</v>
      </c>
      <c r="H16" s="171" t="s">
        <v>564</v>
      </c>
      <c r="I16" s="171">
        <v>2</v>
      </c>
      <c r="J16" s="196" t="s">
        <v>1142</v>
      </c>
      <c r="K16" s="200" t="s">
        <v>1541</v>
      </c>
      <c r="L16" s="215"/>
      <c r="M16" s="217" t="s">
        <v>684</v>
      </c>
      <c r="N16" s="217" t="s">
        <v>1190</v>
      </c>
      <c r="O16" s="60"/>
      <c r="P16" s="106"/>
      <c r="Q16" s="409" t="s">
        <v>1430</v>
      </c>
      <c r="R16" s="405" t="s">
        <v>614</v>
      </c>
    </row>
    <row r="17" spans="1:18" ht="15.75" thickBot="1">
      <c r="A17" s="35" t="s">
        <v>283</v>
      </c>
      <c r="E17" s="196" t="s">
        <v>641</v>
      </c>
      <c r="F17" s="192" t="s">
        <v>1146</v>
      </c>
      <c r="G17" s="195"/>
      <c r="H17" s="195"/>
      <c r="I17" s="192">
        <v>3</v>
      </c>
      <c r="J17" s="196" t="s">
        <v>638</v>
      </c>
      <c r="K17" s="201" t="s">
        <v>1540</v>
      </c>
      <c r="L17" s="220" t="s">
        <v>694</v>
      </c>
      <c r="M17" s="217" t="s">
        <v>685</v>
      </c>
      <c r="N17" s="218" t="s">
        <v>1191</v>
      </c>
      <c r="Q17" s="409" t="s">
        <v>1431</v>
      </c>
      <c r="R17" s="405" t="s">
        <v>592</v>
      </c>
    </row>
    <row r="18" spans="1:18" ht="16.5" customHeight="1">
      <c r="A18" s="407" t="s">
        <v>1553</v>
      </c>
      <c r="B18" s="73" t="s">
        <v>545</v>
      </c>
      <c r="C18" s="48" t="s">
        <v>285</v>
      </c>
      <c r="D18" s="35" t="s">
        <v>2</v>
      </c>
      <c r="E18" s="196" t="s">
        <v>642</v>
      </c>
      <c r="F18" s="195"/>
      <c r="G18" s="171"/>
      <c r="H18" s="171"/>
      <c r="I18" s="171"/>
      <c r="J18" s="198"/>
      <c r="K18" s="201" t="s">
        <v>1539</v>
      </c>
      <c r="L18" s="37" t="s">
        <v>564</v>
      </c>
      <c r="M18" s="217" t="s">
        <v>686</v>
      </c>
      <c r="N18" s="218" t="s">
        <v>1192</v>
      </c>
      <c r="Q18" s="409" t="s">
        <v>1432</v>
      </c>
      <c r="R18" s="405" t="s">
        <v>578</v>
      </c>
    </row>
    <row r="19" spans="1:18" ht="15.75" thickBot="1">
      <c r="A19" s="37" t="s">
        <v>1554</v>
      </c>
      <c r="B19" s="130" t="s">
        <v>1643</v>
      </c>
      <c r="C19" s="446" t="s">
        <v>1647</v>
      </c>
      <c r="D19" s="42">
        <v>16.6666666666667</v>
      </c>
      <c r="E19" s="196" t="s">
        <v>643</v>
      </c>
      <c r="F19" s="194"/>
      <c r="G19" s="194"/>
      <c r="H19" s="194"/>
      <c r="I19" s="194"/>
      <c r="J19" s="197"/>
      <c r="K19" s="201" t="s">
        <v>634</v>
      </c>
      <c r="L19" s="206" t="s">
        <v>1183</v>
      </c>
      <c r="M19" s="218" t="s">
        <v>690</v>
      </c>
      <c r="N19" s="218" t="s">
        <v>1193</v>
      </c>
      <c r="Q19" s="409" t="s">
        <v>1433</v>
      </c>
      <c r="R19" s="405" t="s">
        <v>579</v>
      </c>
    </row>
    <row r="20" spans="1:18" ht="15">
      <c r="A20" s="37" t="s">
        <v>1555</v>
      </c>
      <c r="B20" s="130" t="s">
        <v>1644</v>
      </c>
      <c r="C20" s="446" t="s">
        <v>1648</v>
      </c>
      <c r="D20" s="42">
        <v>25</v>
      </c>
      <c r="E20" s="196" t="s">
        <v>644</v>
      </c>
      <c r="G20" s="205" t="s">
        <v>656</v>
      </c>
      <c r="H20" s="205" t="s">
        <v>667</v>
      </c>
      <c r="I20" s="205" t="s">
        <v>714</v>
      </c>
      <c r="K20" s="201" t="s">
        <v>427</v>
      </c>
      <c r="L20" s="206" t="s">
        <v>1184</v>
      </c>
      <c r="M20" s="218" t="s">
        <v>1658</v>
      </c>
      <c r="N20" s="218" t="s">
        <v>1194</v>
      </c>
      <c r="Q20" s="409" t="s">
        <v>1434</v>
      </c>
      <c r="R20" s="405" t="s">
        <v>601</v>
      </c>
    </row>
    <row r="21" spans="1:18" ht="15.75" thickBot="1">
      <c r="A21" s="37" t="s">
        <v>1556</v>
      </c>
      <c r="B21" s="130" t="s">
        <v>1645</v>
      </c>
      <c r="C21" s="446" t="s">
        <v>1649</v>
      </c>
      <c r="D21" s="43">
        <v>50</v>
      </c>
      <c r="E21" s="196"/>
      <c r="F21" s="8"/>
      <c r="G21" s="37" t="s">
        <v>653</v>
      </c>
      <c r="H21" s="37" t="s">
        <v>671</v>
      </c>
      <c r="I21" s="37" t="s">
        <v>717</v>
      </c>
      <c r="K21" s="201" t="s">
        <v>528</v>
      </c>
      <c r="L21" s="37"/>
      <c r="M21" s="218" t="s">
        <v>687</v>
      </c>
      <c r="N21" s="218" t="s">
        <v>1195</v>
      </c>
      <c r="Q21" s="409" t="s">
        <v>1435</v>
      </c>
      <c r="R21" s="405" t="s">
        <v>616</v>
      </c>
    </row>
    <row r="22" spans="1:18" ht="15.75" thickBot="1">
      <c r="A22" s="69" t="s">
        <v>1557</v>
      </c>
      <c r="B22" s="130" t="s">
        <v>1646</v>
      </c>
      <c r="C22" s="446" t="s">
        <v>1650</v>
      </c>
      <c r="D22" s="202">
        <v>60</v>
      </c>
      <c r="E22" s="203" t="s">
        <v>648</v>
      </c>
      <c r="F22" s="204"/>
      <c r="G22" s="206" t="s">
        <v>652</v>
      </c>
      <c r="H22" s="37" t="s">
        <v>669</v>
      </c>
      <c r="I22" s="206" t="s">
        <v>715</v>
      </c>
      <c r="K22" s="196" t="s">
        <v>529</v>
      </c>
      <c r="L22" s="60"/>
      <c r="M22" s="218" t="s">
        <v>688</v>
      </c>
      <c r="N22" s="218" t="s">
        <v>1196</v>
      </c>
      <c r="Q22" s="409" t="s">
        <v>1436</v>
      </c>
      <c r="R22" s="405" t="s">
        <v>591</v>
      </c>
    </row>
    <row r="23" spans="1:18" ht="15.75" thickBot="1">
      <c r="A23" s="69" t="s">
        <v>626</v>
      </c>
      <c r="B23" s="130" t="s">
        <v>560</v>
      </c>
      <c r="C23" s="446" t="s">
        <v>1651</v>
      </c>
      <c r="D23" s="205" t="s">
        <v>657</v>
      </c>
      <c r="E23" s="199" t="s">
        <v>649</v>
      </c>
      <c r="G23" s="206" t="s">
        <v>531</v>
      </c>
      <c r="H23" s="37" t="s">
        <v>668</v>
      </c>
      <c r="I23" s="206" t="s">
        <v>716</v>
      </c>
      <c r="M23" s="218" t="s">
        <v>689</v>
      </c>
      <c r="N23" s="218" t="s">
        <v>1197</v>
      </c>
      <c r="Q23" s="409" t="s">
        <v>1437</v>
      </c>
      <c r="R23" s="405" t="s">
        <v>586</v>
      </c>
    </row>
    <row r="24" spans="1:18" ht="15.75" thickBot="1">
      <c r="A24" s="69" t="s">
        <v>625</v>
      </c>
      <c r="B24" s="130" t="s">
        <v>561</v>
      </c>
      <c r="C24" s="446" t="s">
        <v>1653</v>
      </c>
      <c r="D24" s="37" t="s">
        <v>658</v>
      </c>
      <c r="E24" s="208" t="s">
        <v>650</v>
      </c>
      <c r="F24" s="125"/>
      <c r="G24" s="206" t="s">
        <v>759</v>
      </c>
      <c r="H24" s="58" t="s">
        <v>979</v>
      </c>
      <c r="I24" s="47" t="s">
        <v>48</v>
      </c>
      <c r="J24" s="35" t="s">
        <v>37</v>
      </c>
      <c r="K24" s="48" t="s">
        <v>36</v>
      </c>
      <c r="L24" s="50" t="s">
        <v>20</v>
      </c>
      <c r="M24" s="218" t="s">
        <v>691</v>
      </c>
      <c r="N24" s="218" t="s">
        <v>1471</v>
      </c>
      <c r="Q24" s="409" t="s">
        <v>1438</v>
      </c>
      <c r="R24" s="405" t="s">
        <v>595</v>
      </c>
    </row>
    <row r="25" spans="1:18" ht="15">
      <c r="A25" s="37" t="s">
        <v>1134</v>
      </c>
      <c r="B25" s="130" t="s">
        <v>562</v>
      </c>
      <c r="C25" s="446" t="s">
        <v>1654</v>
      </c>
      <c r="D25" s="206" t="s">
        <v>659</v>
      </c>
      <c r="G25" s="206" t="s">
        <v>654</v>
      </c>
      <c r="H25" s="276"/>
      <c r="I25" s="55" t="s">
        <v>38</v>
      </c>
      <c r="J25" s="284" t="s">
        <v>43</v>
      </c>
      <c r="K25" s="56" t="s">
        <v>1609</v>
      </c>
      <c r="L25" s="195" t="s">
        <v>7</v>
      </c>
      <c r="M25" s="218" t="s">
        <v>366</v>
      </c>
      <c r="N25" s="217"/>
      <c r="Q25" s="409" t="s">
        <v>1439</v>
      </c>
      <c r="R25" s="405" t="s">
        <v>606</v>
      </c>
    </row>
    <row r="26" spans="1:18" ht="15">
      <c r="A26" s="37" t="s">
        <v>1135</v>
      </c>
      <c r="B26" s="130" t="s">
        <v>1141</v>
      </c>
      <c r="C26" s="447" t="s">
        <v>1652</v>
      </c>
      <c r="D26" s="36"/>
      <c r="G26" s="207" t="s">
        <v>655</v>
      </c>
      <c r="H26" s="135"/>
      <c r="I26" s="70" t="s">
        <v>520</v>
      </c>
      <c r="J26" s="284" t="s">
        <v>38</v>
      </c>
      <c r="K26" s="56" t="s">
        <v>1610</v>
      </c>
      <c r="L26" s="55" t="s">
        <v>21</v>
      </c>
      <c r="M26" s="219" t="s">
        <v>1180</v>
      </c>
      <c r="N26" s="217"/>
      <c r="Q26" s="409" t="s">
        <v>1440</v>
      </c>
      <c r="R26" s="405" t="s">
        <v>576</v>
      </c>
    </row>
    <row r="27" spans="1:18" ht="15.75" thickBot="1">
      <c r="A27" s="37" t="s">
        <v>1136</v>
      </c>
      <c r="B27" s="166"/>
      <c r="C27" s="49"/>
      <c r="D27" s="60"/>
      <c r="E27" s="2" t="s">
        <v>425</v>
      </c>
      <c r="G27" s="60"/>
      <c r="H27" s="244"/>
      <c r="I27" s="286" t="s">
        <v>42</v>
      </c>
      <c r="J27" s="284" t="s">
        <v>39</v>
      </c>
      <c r="K27" s="56" t="s">
        <v>1611</v>
      </c>
      <c r="L27" s="195" t="s">
        <v>22</v>
      </c>
      <c r="M27" s="219" t="s">
        <v>1324</v>
      </c>
      <c r="N27" s="235"/>
      <c r="Q27" s="409" t="s">
        <v>1441</v>
      </c>
      <c r="R27" s="405" t="s">
        <v>598</v>
      </c>
    </row>
    <row r="28" spans="1:18" ht="15.75" thickBot="1">
      <c r="A28" s="37" t="s">
        <v>1137</v>
      </c>
      <c r="B28" s="70"/>
      <c r="E28" s="122" t="s">
        <v>423</v>
      </c>
      <c r="F28" s="100"/>
      <c r="G28" s="123"/>
      <c r="H28" s="277"/>
      <c r="I28" s="70" t="s">
        <v>521</v>
      </c>
      <c r="J28" s="120" t="s">
        <v>40</v>
      </c>
      <c r="K28" s="56" t="s">
        <v>1612</v>
      </c>
      <c r="L28" s="192" t="s">
        <v>23</v>
      </c>
      <c r="M28" s="218" t="s">
        <v>692</v>
      </c>
      <c r="N28" s="217"/>
      <c r="Q28" s="409" t="s">
        <v>1442</v>
      </c>
      <c r="R28" s="405" t="s">
        <v>593</v>
      </c>
    </row>
    <row r="29" spans="1:18" ht="15.75" thickBot="1">
      <c r="A29" s="37" t="s">
        <v>1138</v>
      </c>
      <c r="E29" s="57">
        <f>F29</f>
        <v>0</v>
      </c>
      <c r="G29" s="53"/>
      <c r="H29" s="276" t="s">
        <v>696</v>
      </c>
      <c r="I29" s="195" t="s">
        <v>1133</v>
      </c>
      <c r="J29" s="120" t="s">
        <v>41</v>
      </c>
      <c r="K29" s="56" t="s">
        <v>1613</v>
      </c>
      <c r="L29" s="192" t="s">
        <v>25</v>
      </c>
      <c r="M29" s="57"/>
      <c r="N29" s="36"/>
      <c r="Q29" s="409" t="s">
        <v>1443</v>
      </c>
      <c r="R29" s="405" t="s">
        <v>615</v>
      </c>
    </row>
    <row r="30" spans="1:18" ht="15.75" thickBot="1">
      <c r="A30" s="37" t="s">
        <v>359</v>
      </c>
      <c r="C30" s="112" t="s">
        <v>410</v>
      </c>
      <c r="E30" s="124" t="s">
        <v>424</v>
      </c>
      <c r="F30" s="125"/>
      <c r="G30" s="53"/>
      <c r="H30" s="135" t="s">
        <v>1185</v>
      </c>
      <c r="I30" s="55" t="s">
        <v>59</v>
      </c>
      <c r="J30" s="120" t="s">
        <v>42</v>
      </c>
      <c r="K30" s="56" t="s">
        <v>1614</v>
      </c>
      <c r="L30" s="192" t="s">
        <v>24</v>
      </c>
      <c r="M30" s="448" t="s">
        <v>1668</v>
      </c>
      <c r="N30" s="36"/>
      <c r="Q30" s="409" t="s">
        <v>1444</v>
      </c>
      <c r="R30" s="405" t="s">
        <v>610</v>
      </c>
    </row>
    <row r="31" spans="1:18" ht="15.75" thickBot="1">
      <c r="A31" s="37" t="s">
        <v>1558</v>
      </c>
      <c r="C31" s="107" t="str">
        <f>IFERROR('DB GIF'!#REF!*'DB GIF'!#REF!,"")</f>
        <v/>
      </c>
      <c r="E31" s="122" t="s">
        <v>742</v>
      </c>
      <c r="F31" s="220" t="s">
        <v>755</v>
      </c>
      <c r="G31" s="165" t="s">
        <v>711</v>
      </c>
      <c r="H31" s="278" t="s">
        <v>1182</v>
      </c>
      <c r="I31" s="70" t="s">
        <v>544</v>
      </c>
      <c r="J31" s="120" t="s">
        <v>53</v>
      </c>
      <c r="K31" s="56" t="s">
        <v>1615</v>
      </c>
      <c r="L31" s="222" t="s">
        <v>525</v>
      </c>
      <c r="M31" s="135" t="s">
        <v>684</v>
      </c>
      <c r="N31" s="36"/>
      <c r="Q31" s="409" t="s">
        <v>1445</v>
      </c>
      <c r="R31" s="405" t="s">
        <v>594</v>
      </c>
    </row>
    <row r="32" spans="1:18" ht="15">
      <c r="A32" s="37"/>
      <c r="E32" s="244" t="s">
        <v>46</v>
      </c>
      <c r="F32" s="36">
        <v>10</v>
      </c>
      <c r="G32" s="245" t="s">
        <v>706</v>
      </c>
      <c r="H32" s="278" t="s">
        <v>1181</v>
      </c>
      <c r="I32" s="55" t="s">
        <v>54</v>
      </c>
      <c r="J32" s="120" t="s">
        <v>55</v>
      </c>
      <c r="K32" s="56" t="s">
        <v>1616</v>
      </c>
      <c r="L32" s="222" t="s">
        <v>558</v>
      </c>
      <c r="M32" s="135" t="s">
        <v>690</v>
      </c>
      <c r="N32" s="129" t="s">
        <v>519</v>
      </c>
      <c r="Q32" s="409" t="s">
        <v>1446</v>
      </c>
      <c r="R32" s="405" t="s">
        <v>589</v>
      </c>
    </row>
    <row r="33" spans="1:22" ht="15.75" thickBot="1">
      <c r="A33" s="37"/>
      <c r="E33" s="244" t="s">
        <v>735</v>
      </c>
      <c r="F33" s="36">
        <v>20</v>
      </c>
      <c r="G33" s="245" t="s">
        <v>707</v>
      </c>
      <c r="H33" s="278"/>
      <c r="I33" s="70" t="s">
        <v>1132</v>
      </c>
      <c r="J33" s="120" t="s">
        <v>56</v>
      </c>
      <c r="K33" s="56" t="s">
        <v>368</v>
      </c>
      <c r="L33" s="222" t="s">
        <v>1655</v>
      </c>
      <c r="M33" s="135" t="s">
        <v>687</v>
      </c>
      <c r="N33" s="130" t="s">
        <v>1173</v>
      </c>
      <c r="Q33" s="409" t="s">
        <v>1447</v>
      </c>
      <c r="R33" s="405" t="s">
        <v>583</v>
      </c>
    </row>
    <row r="34" spans="1:22" ht="15">
      <c r="A34" s="37"/>
      <c r="C34" s="832" t="s">
        <v>517</v>
      </c>
      <c r="D34" s="833"/>
      <c r="E34" s="244" t="s">
        <v>738</v>
      </c>
      <c r="F34" s="36">
        <v>30</v>
      </c>
      <c r="G34" s="245" t="s">
        <v>708</v>
      </c>
      <c r="H34" s="279" t="s">
        <v>701</v>
      </c>
      <c r="I34" s="55" t="s">
        <v>39</v>
      </c>
      <c r="J34" s="120" t="s">
        <v>59</v>
      </c>
      <c r="K34" s="56" t="s">
        <v>1617</v>
      </c>
      <c r="L34" s="222" t="s">
        <v>1673</v>
      </c>
      <c r="M34" s="135" t="s">
        <v>1669</v>
      </c>
      <c r="N34" s="130" t="s">
        <v>1172</v>
      </c>
      <c r="Q34" s="409" t="s">
        <v>1448</v>
      </c>
      <c r="R34" s="405" t="s">
        <v>569</v>
      </c>
    </row>
    <row r="35" spans="1:22" ht="15">
      <c r="A35" s="37"/>
      <c r="C35" s="126">
        <f>'DB GIF'!D$63</f>
        <v>0</v>
      </c>
      <c r="D35" s="133" t="s">
        <v>518</v>
      </c>
      <c r="E35" s="244" t="s">
        <v>739</v>
      </c>
      <c r="F35" s="36">
        <v>40</v>
      </c>
      <c r="G35" s="245" t="s">
        <v>709</v>
      </c>
      <c r="H35" s="280" t="s">
        <v>699</v>
      </c>
      <c r="I35" s="55" t="s">
        <v>43</v>
      </c>
      <c r="J35" s="120" t="s">
        <v>314</v>
      </c>
      <c r="K35" s="56" t="s">
        <v>367</v>
      </c>
      <c r="L35" s="93"/>
      <c r="M35" s="135" t="s">
        <v>1180</v>
      </c>
      <c r="N35" s="130" t="s">
        <v>1171</v>
      </c>
      <c r="Q35" s="409" t="s">
        <v>1631</v>
      </c>
      <c r="R35" s="405" t="s">
        <v>570</v>
      </c>
    </row>
    <row r="36" spans="1:22" ht="15.75" thickBot="1">
      <c r="A36" s="38"/>
      <c r="C36" s="126">
        <f>'DB GIF'!E$63</f>
        <v>0</v>
      </c>
      <c r="D36" s="133" t="s">
        <v>518</v>
      </c>
      <c r="E36" s="244" t="s">
        <v>740</v>
      </c>
      <c r="F36" s="36">
        <v>50</v>
      </c>
      <c r="G36" s="246" t="s">
        <v>710</v>
      </c>
      <c r="H36" s="280" t="s">
        <v>700</v>
      </c>
      <c r="I36" s="286" t="s">
        <v>49</v>
      </c>
      <c r="J36" s="130" t="s">
        <v>520</v>
      </c>
      <c r="K36" s="56" t="s">
        <v>1618</v>
      </c>
      <c r="L36" s="93"/>
      <c r="M36" s="135" t="s">
        <v>1324</v>
      </c>
      <c r="N36" s="217"/>
      <c r="Q36" s="409" t="s">
        <v>1632</v>
      </c>
      <c r="R36" s="405" t="s">
        <v>568</v>
      </c>
    </row>
    <row r="37" spans="1:22" ht="15.75" thickBot="1">
      <c r="C37" s="126">
        <f>'DB GIF'!F$63</f>
        <v>0</v>
      </c>
      <c r="D37" s="133" t="s">
        <v>518</v>
      </c>
      <c r="E37" s="244" t="s">
        <v>741</v>
      </c>
      <c r="F37" s="36">
        <v>60</v>
      </c>
      <c r="H37" s="281" t="s">
        <v>1186</v>
      </c>
      <c r="I37" s="286" t="s">
        <v>50</v>
      </c>
      <c r="J37" s="130" t="s">
        <v>521</v>
      </c>
      <c r="K37" s="56" t="s">
        <v>1619</v>
      </c>
      <c r="L37" s="93"/>
      <c r="M37" s="135" t="s">
        <v>692</v>
      </c>
      <c r="N37" s="336"/>
      <c r="Q37" s="409" t="s">
        <v>1633</v>
      </c>
      <c r="R37" s="405" t="s">
        <v>611</v>
      </c>
    </row>
    <row r="38" spans="1:22" ht="15.75" thickBot="1">
      <c r="C38" s="126">
        <f>'DB GIF'!G$63</f>
        <v>0</v>
      </c>
      <c r="D38" s="133" t="s">
        <v>518</v>
      </c>
      <c r="E38" s="57"/>
      <c r="F38" s="36">
        <v>70</v>
      </c>
      <c r="H38" s="282" t="s">
        <v>1187</v>
      </c>
      <c r="I38" s="286" t="s">
        <v>51</v>
      </c>
      <c r="J38" s="37"/>
      <c r="K38" s="56" t="s">
        <v>526</v>
      </c>
      <c r="L38" s="93"/>
      <c r="M38" s="36"/>
      <c r="N38" s="433" t="s">
        <v>1563</v>
      </c>
      <c r="Q38" s="409" t="s">
        <v>1628</v>
      </c>
      <c r="R38" s="405" t="s">
        <v>612</v>
      </c>
    </row>
    <row r="39" spans="1:22" ht="15.75" thickBot="1">
      <c r="A39" s="6" t="s">
        <v>563</v>
      </c>
      <c r="B39" s="129" t="s">
        <v>537</v>
      </c>
      <c r="C39" s="126">
        <f>'DB GIF'!H$63</f>
        <v>0</v>
      </c>
      <c r="D39" s="133" t="s">
        <v>518</v>
      </c>
      <c r="E39" s="251" t="s">
        <v>45</v>
      </c>
      <c r="F39" s="53">
        <v>80</v>
      </c>
      <c r="H39" s="283" t="s">
        <v>1188</v>
      </c>
      <c r="I39" s="286" t="s">
        <v>52</v>
      </c>
      <c r="J39" s="285"/>
      <c r="K39" s="56" t="s">
        <v>1620</v>
      </c>
      <c r="L39" s="93"/>
      <c r="M39" s="36"/>
      <c r="N39" s="217" t="s">
        <v>7</v>
      </c>
      <c r="Q39" s="409" t="s">
        <v>1629</v>
      </c>
      <c r="R39" s="405" t="s">
        <v>581</v>
      </c>
    </row>
    <row r="40" spans="1:22" ht="15.75" thickBot="1">
      <c r="A40" s="6" t="s">
        <v>564</v>
      </c>
      <c r="B40" s="130" t="s">
        <v>524</v>
      </c>
      <c r="C40" s="126">
        <f>'DB GIF'!D$102</f>
        <v>0</v>
      </c>
      <c r="D40" s="133" t="s">
        <v>518</v>
      </c>
      <c r="E40" s="36">
        <v>15</v>
      </c>
      <c r="F40">
        <v>90</v>
      </c>
      <c r="G40" s="205" t="s">
        <v>681</v>
      </c>
      <c r="H40" s="333" t="s">
        <v>1147</v>
      </c>
      <c r="I40" s="70" t="s">
        <v>41</v>
      </c>
      <c r="J40" s="285"/>
      <c r="K40" s="56" t="s">
        <v>527</v>
      </c>
      <c r="L40" s="95"/>
      <c r="M40" s="36"/>
      <c r="N40" s="217" t="s">
        <v>1564</v>
      </c>
      <c r="Q40" s="409" t="s">
        <v>1630</v>
      </c>
      <c r="R40" s="405" t="s">
        <v>587</v>
      </c>
    </row>
    <row r="41" spans="1:22" ht="15.75" thickBot="1">
      <c r="B41" s="131"/>
      <c r="C41" s="126">
        <f>'DB GIF'!E$102</f>
        <v>0</v>
      </c>
      <c r="D41" s="133" t="s">
        <v>518</v>
      </c>
      <c r="E41" s="36"/>
      <c r="F41">
        <v>100</v>
      </c>
      <c r="G41" s="37" t="s">
        <v>1145</v>
      </c>
      <c r="H41" s="282" t="s">
        <v>1153</v>
      </c>
      <c r="I41" s="70"/>
      <c r="J41" s="285"/>
      <c r="K41" s="56" t="s">
        <v>1621</v>
      </c>
      <c r="M41" s="60"/>
      <c r="N41" s="217" t="s">
        <v>1566</v>
      </c>
      <c r="Q41" s="409" t="s">
        <v>1449</v>
      </c>
      <c r="R41" s="405" t="s">
        <v>572</v>
      </c>
    </row>
    <row r="42" spans="1:22" ht="15.75" thickBot="1">
      <c r="C42" s="126">
        <f>'DB GIF'!F$102</f>
        <v>0</v>
      </c>
      <c r="D42" s="133" t="s">
        <v>518</v>
      </c>
      <c r="E42" s="60"/>
      <c r="F42">
        <v>110</v>
      </c>
      <c r="G42" s="37" t="s">
        <v>1174</v>
      </c>
      <c r="H42" s="244" t="s">
        <v>1148</v>
      </c>
      <c r="I42" s="135"/>
      <c r="J42" s="285"/>
      <c r="K42" s="53"/>
      <c r="M42" s="129" t="s">
        <v>789</v>
      </c>
      <c r="N42" s="336" t="s">
        <v>1565</v>
      </c>
      <c r="O42" s="9"/>
      <c r="P42" s="9"/>
      <c r="Q42" s="409" t="s">
        <v>1450</v>
      </c>
      <c r="R42" s="405" t="s">
        <v>585</v>
      </c>
      <c r="T42" s="9"/>
      <c r="U42" s="9"/>
      <c r="V42" s="9"/>
    </row>
    <row r="43" spans="1:22" ht="15">
      <c r="B43" t="b">
        <f>OR('DB GIF'!D63="K",'DB GIF'!E63="K",'DB GIF'!F63="K",'DB GIF'!G63="K",'DB GIF'!H63="K",'DB GIF'!D102="K",'DB GIF'!E102="K",'DB GIF'!F102="K",'DB GIF'!G102="K",'DB GIF'!H102="K",I86="K",J86="K")</f>
        <v>0</v>
      </c>
      <c r="C43" s="126">
        <f>'DB GIF'!G$102</f>
        <v>0</v>
      </c>
      <c r="D43" s="133" t="s">
        <v>518</v>
      </c>
      <c r="E43" s="251" t="s">
        <v>771</v>
      </c>
      <c r="F43">
        <v>120</v>
      </c>
      <c r="G43" s="206" t="s">
        <v>1176</v>
      </c>
      <c r="H43" s="244" t="s">
        <v>1149</v>
      </c>
      <c r="I43" s="135"/>
      <c r="J43" s="36"/>
      <c r="K43" s="53"/>
      <c r="M43" s="37" t="s">
        <v>1145</v>
      </c>
      <c r="N43" s="434" t="s">
        <v>1603</v>
      </c>
      <c r="O43" s="31"/>
      <c r="P43" s="9"/>
      <c r="Q43" s="409" t="s">
        <v>1451</v>
      </c>
      <c r="R43" s="405" t="s">
        <v>617</v>
      </c>
      <c r="U43" s="9"/>
      <c r="V43" s="9"/>
    </row>
    <row r="44" spans="1:22" ht="15">
      <c r="B44" s="9" t="str">
        <f>IF(B43="FALSCH","","S")</f>
        <v>S</v>
      </c>
      <c r="C44" s="126">
        <f>'DB GIF'!H$102</f>
        <v>0</v>
      </c>
      <c r="D44" s="133" t="s">
        <v>518</v>
      </c>
      <c r="E44" s="36">
        <v>2</v>
      </c>
      <c r="F44">
        <v>130</v>
      </c>
      <c r="G44" s="250" t="s">
        <v>1175</v>
      </c>
      <c r="H44" s="244" t="s">
        <v>1150</v>
      </c>
      <c r="I44" s="135"/>
      <c r="J44" s="36"/>
      <c r="K44" s="53"/>
      <c r="M44" s="206" t="s">
        <v>790</v>
      </c>
      <c r="N44" s="435" t="s">
        <v>1604</v>
      </c>
      <c r="Q44" s="409" t="s">
        <v>1452</v>
      </c>
      <c r="R44" s="405" t="s">
        <v>607</v>
      </c>
    </row>
    <row r="45" spans="1:22" ht="15">
      <c r="C45" s="126">
        <f>'DB GIF'!I$102</f>
        <v>0</v>
      </c>
      <c r="D45" s="133" t="s">
        <v>518</v>
      </c>
      <c r="E45" s="36"/>
      <c r="F45">
        <v>140</v>
      </c>
      <c r="G45" s="37" t="s">
        <v>1177</v>
      </c>
      <c r="H45" s="244" t="s">
        <v>1151</v>
      </c>
      <c r="I45" s="135"/>
      <c r="J45" s="36"/>
      <c r="K45" s="53"/>
      <c r="M45" s="206" t="s">
        <v>978</v>
      </c>
      <c r="N45" s="435" t="s">
        <v>1592</v>
      </c>
      <c r="Q45" s="409" t="s">
        <v>1453</v>
      </c>
      <c r="R45" s="405" t="s">
        <v>608</v>
      </c>
    </row>
    <row r="46" spans="1:22" ht="15.75" thickBot="1">
      <c r="C46" s="127">
        <f>'DB GIF'!J$102</f>
        <v>0</v>
      </c>
      <c r="D46" s="252" t="s">
        <v>518</v>
      </c>
      <c r="E46" s="60"/>
      <c r="F46">
        <v>150</v>
      </c>
      <c r="G46" s="206" t="s">
        <v>1178</v>
      </c>
      <c r="H46" s="244" t="s">
        <v>1152</v>
      </c>
      <c r="I46" s="57"/>
      <c r="J46" s="36"/>
      <c r="K46" s="53"/>
      <c r="M46" s="37"/>
      <c r="N46" s="435" t="s">
        <v>1593</v>
      </c>
      <c r="Q46" s="409" t="s">
        <v>1454</v>
      </c>
      <c r="R46" s="405" t="s">
        <v>609</v>
      </c>
    </row>
    <row r="47" spans="1:22" ht="15.75" thickBot="1">
      <c r="C47" s="128" t="str">
        <f>IFERROR(VLOOKUP("K",C35:D46,2,FALSE),"")</f>
        <v/>
      </c>
      <c r="F47" s="36">
        <v>160</v>
      </c>
      <c r="G47" s="223" t="s">
        <v>1179</v>
      </c>
      <c r="I47" s="57"/>
      <c r="J47" s="36"/>
      <c r="K47" s="53"/>
      <c r="M47" s="36"/>
      <c r="N47" s="435"/>
      <c r="Q47" s="409" t="s">
        <v>1455</v>
      </c>
      <c r="R47" s="405" t="s">
        <v>613</v>
      </c>
    </row>
    <row r="48" spans="1:22" ht="15.75" thickBot="1">
      <c r="F48" s="36">
        <v>170</v>
      </c>
      <c r="G48" s="220" t="s">
        <v>791</v>
      </c>
      <c r="H48" s="122" t="s">
        <v>792</v>
      </c>
      <c r="I48" s="57"/>
      <c r="J48" s="36"/>
      <c r="K48" s="49"/>
      <c r="M48" s="36"/>
      <c r="N48" s="217"/>
      <c r="Q48" s="409" t="s">
        <v>1456</v>
      </c>
      <c r="R48" s="405" t="s">
        <v>571</v>
      </c>
    </row>
    <row r="49" spans="1:18" ht="15">
      <c r="B49" s="9"/>
      <c r="F49" s="36">
        <v>180</v>
      </c>
      <c r="G49" s="37" t="s">
        <v>793</v>
      </c>
      <c r="H49" s="57">
        <v>1</v>
      </c>
      <c r="I49" s="57"/>
      <c r="J49" s="36"/>
      <c r="M49" s="36"/>
      <c r="N49" s="217"/>
      <c r="Q49" s="409" t="s">
        <v>1457</v>
      </c>
      <c r="R49" s="405" t="s">
        <v>588</v>
      </c>
    </row>
    <row r="50" spans="1:18" ht="15">
      <c r="B50" s="9">
        <v>2</v>
      </c>
      <c r="F50" s="36">
        <v>190</v>
      </c>
      <c r="G50" s="37" t="s">
        <v>794</v>
      </c>
      <c r="H50" s="57">
        <v>2</v>
      </c>
      <c r="I50" s="57"/>
      <c r="J50" s="36"/>
      <c r="M50" s="36"/>
      <c r="N50" s="217"/>
      <c r="Q50" s="409" t="s">
        <v>1458</v>
      </c>
      <c r="R50" s="405" t="s">
        <v>575</v>
      </c>
    </row>
    <row r="51" spans="1:18" ht="15.75" thickBot="1">
      <c r="A51" s="133" t="s">
        <v>549</v>
      </c>
      <c r="F51" s="36">
        <v>200</v>
      </c>
      <c r="G51" s="37" t="s">
        <v>795</v>
      </c>
      <c r="H51" s="57">
        <v>3</v>
      </c>
      <c r="I51" s="57"/>
      <c r="J51" s="36"/>
      <c r="M51" s="36"/>
      <c r="N51" s="336"/>
      <c r="Q51" s="409" t="s">
        <v>1416</v>
      </c>
      <c r="R51" s="405" t="s">
        <v>582</v>
      </c>
    </row>
    <row r="52" spans="1:18" ht="15">
      <c r="A52" s="133" t="s">
        <v>550</v>
      </c>
      <c r="F52" s="36">
        <v>210</v>
      </c>
      <c r="G52" s="37" t="s">
        <v>796</v>
      </c>
      <c r="H52" s="57">
        <v>4</v>
      </c>
      <c r="I52" s="57"/>
      <c r="J52" s="36"/>
      <c r="M52" s="36"/>
      <c r="N52" s="106"/>
      <c r="Q52" s="409" t="s">
        <v>1459</v>
      </c>
      <c r="R52" s="405" t="s">
        <v>602</v>
      </c>
    </row>
    <row r="53" spans="1:18" ht="15">
      <c r="F53" s="36">
        <v>220</v>
      </c>
      <c r="G53" s="37" t="s">
        <v>797</v>
      </c>
      <c r="H53" s="57">
        <v>5</v>
      </c>
      <c r="I53" s="57"/>
      <c r="J53" s="36"/>
      <c r="M53" s="36"/>
      <c r="N53" s="9"/>
      <c r="Q53" s="409" t="s">
        <v>1461</v>
      </c>
      <c r="R53" s="405" t="s">
        <v>603</v>
      </c>
    </row>
    <row r="54" spans="1:18" ht="15.75" thickBot="1">
      <c r="F54" s="36">
        <v>230</v>
      </c>
      <c r="G54" s="37" t="s">
        <v>798</v>
      </c>
      <c r="H54" s="57">
        <v>14</v>
      </c>
      <c r="I54" s="57"/>
      <c r="J54" s="36"/>
      <c r="M54" s="60"/>
      <c r="N54" s="9"/>
      <c r="Q54" s="409" t="s">
        <v>1460</v>
      </c>
      <c r="R54" s="405" t="s">
        <v>573</v>
      </c>
    </row>
    <row r="55" spans="1:18" ht="15">
      <c r="F55" s="36">
        <v>240</v>
      </c>
      <c r="G55" s="37"/>
      <c r="H55" s="135">
        <v>15</v>
      </c>
      <c r="I55" s="57"/>
      <c r="J55" s="36"/>
      <c r="N55" s="2"/>
      <c r="Q55" s="409" t="s">
        <v>1462</v>
      </c>
      <c r="R55" s="404" t="s">
        <v>635</v>
      </c>
    </row>
    <row r="56" spans="1:18" ht="15">
      <c r="F56" s="36">
        <v>250</v>
      </c>
      <c r="G56" s="37"/>
      <c r="H56" s="135"/>
      <c r="I56" s="57"/>
      <c r="J56" s="36"/>
      <c r="Q56" s="409" t="s">
        <v>1463</v>
      </c>
      <c r="R56" s="404" t="s">
        <v>1475</v>
      </c>
    </row>
    <row r="57" spans="1:18" ht="15">
      <c r="F57" s="36">
        <v>260</v>
      </c>
      <c r="G57" s="37"/>
      <c r="H57" s="135"/>
      <c r="I57" s="57"/>
      <c r="J57" s="36"/>
      <c r="Q57" s="409" t="s">
        <v>1464</v>
      </c>
      <c r="R57" s="405"/>
    </row>
    <row r="58" spans="1:18" ht="15.75" thickBot="1">
      <c r="F58" s="36">
        <v>270</v>
      </c>
      <c r="G58" s="259"/>
      <c r="H58" s="124"/>
      <c r="I58" s="124"/>
      <c r="J58" s="259"/>
      <c r="K58" s="2"/>
      <c r="Q58" s="409" t="s">
        <v>1476</v>
      </c>
      <c r="R58" s="404"/>
    </row>
    <row r="59" spans="1:18" ht="15" thickBot="1">
      <c r="F59" s="57">
        <v>280</v>
      </c>
      <c r="G59" s="334"/>
      <c r="H59" s="220"/>
      <c r="I59" s="220"/>
      <c r="J59" s="37" t="s">
        <v>1165</v>
      </c>
      <c r="K59" s="2"/>
      <c r="Q59" s="443"/>
      <c r="R59" s="419"/>
    </row>
    <row r="60" spans="1:18">
      <c r="F60" s="57">
        <v>290</v>
      </c>
      <c r="G60" s="37" t="s">
        <v>1153</v>
      </c>
      <c r="H60" s="37" t="s">
        <v>1153</v>
      </c>
      <c r="I60" s="37"/>
      <c r="J60" s="37" t="s">
        <v>1166</v>
      </c>
      <c r="Q60"/>
    </row>
    <row r="61" spans="1:18" ht="15" thickBot="1">
      <c r="F61" s="58">
        <v>300</v>
      </c>
      <c r="G61" s="37" t="s">
        <v>1154</v>
      </c>
      <c r="H61" s="37" t="s">
        <v>1158</v>
      </c>
      <c r="I61" s="37"/>
      <c r="J61" s="37"/>
    </row>
    <row r="62" spans="1:18">
      <c r="G62" s="37" t="s">
        <v>1155</v>
      </c>
      <c r="H62" s="37" t="s">
        <v>1157</v>
      </c>
      <c r="I62" s="37"/>
      <c r="J62" s="36"/>
    </row>
    <row r="63" spans="1:18">
      <c r="G63" s="37" t="s">
        <v>1156</v>
      </c>
      <c r="H63" s="37" t="s">
        <v>1159</v>
      </c>
      <c r="I63" s="37"/>
      <c r="J63" s="36"/>
    </row>
    <row r="64" spans="1:18">
      <c r="G64" s="36"/>
      <c r="H64" s="37" t="s">
        <v>1160</v>
      </c>
      <c r="I64" s="37"/>
      <c r="J64" s="36"/>
    </row>
    <row r="65" spans="1:10" ht="15" thickBot="1">
      <c r="A65" s="187"/>
      <c r="G65" s="36"/>
      <c r="H65" s="37" t="s">
        <v>1163</v>
      </c>
      <c r="I65" s="36"/>
      <c r="J65" s="60"/>
    </row>
    <row r="66" spans="1:10">
      <c r="A66" s="187"/>
      <c r="G66" s="36"/>
      <c r="H66" s="37" t="s">
        <v>1161</v>
      </c>
      <c r="I66" s="36"/>
    </row>
    <row r="67" spans="1:10">
      <c r="G67" s="36"/>
      <c r="H67" s="37" t="s">
        <v>1162</v>
      </c>
      <c r="I67" s="36"/>
    </row>
    <row r="68" spans="1:10">
      <c r="G68" s="36"/>
      <c r="H68" s="37"/>
      <c r="I68" s="36"/>
    </row>
    <row r="69" spans="1:10" ht="15" thickBot="1">
      <c r="G69" s="60"/>
      <c r="H69" s="259"/>
      <c r="I69" s="60"/>
    </row>
    <row r="70" spans="1:10">
      <c r="H70" s="2"/>
    </row>
    <row r="71" spans="1:10">
      <c r="H71" s="2"/>
    </row>
    <row r="72" spans="1:10">
      <c r="H72" s="2"/>
    </row>
    <row r="73" spans="1:10">
      <c r="H73" s="2"/>
    </row>
    <row r="74" spans="1:10">
      <c r="H74" s="2"/>
    </row>
  </sheetData>
  <sheetProtection algorithmName="SHA-512" hashValue="jERWSyTHC9TrlqRqXHiLu36YdQ/dzqO2EFOVWEsWlujJLiqo+htDGwGKLwUt6FJsQUfRFwfrTJsMIENYGMknMA==" saltValue="PCjJQY6x4Cpxph/oe0usMA==" spinCount="100000" sheet="1" objects="1" scenarios="1"/>
  <sortState xmlns:xlrd2="http://schemas.microsoft.com/office/spreadsheetml/2017/richdata2" ref="Q3:Q59">
    <sortCondition ref="Q3:Q59"/>
  </sortState>
  <mergeCells count="1">
    <mergeCell ref="C34:D34"/>
  </mergeCells>
  <pageMargins left="0.7" right="0.7" top="0.78740157499999996" bottom="0.78740157499999996" header="0.3" footer="0.3"/>
  <pageSetup paperSize="9" orientation="portrait" r:id="rId1"/>
  <headerFooter>
    <oddFooter>&amp;LIntern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K311"/>
  <sheetViews>
    <sheetView zoomScale="130" zoomScaleNormal="130" workbookViewId="0">
      <pane xSplit="1" ySplit="1" topLeftCell="B161" activePane="bottomRight" state="frozen"/>
      <selection activeCell="X22" sqref="X22"/>
      <selection pane="topRight" activeCell="X22" sqref="X22"/>
      <selection pane="bottomLeft" activeCell="X22" sqref="X22"/>
      <selection pane="bottomRight" activeCell="F174" sqref="F174"/>
    </sheetView>
  </sheetViews>
  <sheetFormatPr baseColWidth="10" defaultColWidth="11" defaultRowHeight="14.25"/>
  <cols>
    <col min="1" max="1" width="18.625" style="9" customWidth="1"/>
    <col min="2" max="2" width="16" style="9" bestFit="1" customWidth="1"/>
    <col min="3" max="3" width="16" style="9" customWidth="1"/>
    <col min="4" max="4" width="11" style="9"/>
    <col min="5" max="5" width="11" style="18"/>
    <col min="6" max="6" width="11.125" style="9" customWidth="1"/>
    <col min="7" max="7" width="11" style="9"/>
    <col min="8" max="8" width="11.75" style="9" customWidth="1"/>
    <col min="9" max="9" width="11.5" style="9" customWidth="1"/>
    <col min="10" max="10" width="11" style="9"/>
    <col min="11" max="11" width="23.75" customWidth="1"/>
  </cols>
  <sheetData>
    <row r="1" spans="1:11" ht="22.5">
      <c r="A1" s="13" t="s">
        <v>277</v>
      </c>
      <c r="B1" s="13" t="s">
        <v>278</v>
      </c>
      <c r="C1" s="13" t="s">
        <v>495</v>
      </c>
      <c r="D1" s="13" t="s">
        <v>60</v>
      </c>
      <c r="E1" s="16" t="s">
        <v>61</v>
      </c>
      <c r="F1" s="13" t="s">
        <v>27</v>
      </c>
      <c r="G1" s="13" t="s">
        <v>45</v>
      </c>
      <c r="H1" s="13" t="s">
        <v>44</v>
      </c>
      <c r="I1" s="13" t="s">
        <v>282</v>
      </c>
      <c r="J1" s="13" t="s">
        <v>281</v>
      </c>
      <c r="K1" s="13" t="s">
        <v>984</v>
      </c>
    </row>
    <row r="2" spans="1:11">
      <c r="A2" s="14" t="s">
        <v>876</v>
      </c>
      <c r="B2" s="14" t="s">
        <v>990</v>
      </c>
      <c r="C2" s="14" t="s">
        <v>990</v>
      </c>
      <c r="D2" s="14" t="s">
        <v>983</v>
      </c>
      <c r="E2" s="17">
        <v>145</v>
      </c>
      <c r="F2" s="15"/>
      <c r="G2" s="46"/>
      <c r="H2" s="46"/>
      <c r="I2" s="46"/>
      <c r="J2" s="46">
        <f t="shared" ref="J2:J35" si="0">G2*1.15</f>
        <v>0</v>
      </c>
      <c r="K2" s="46" t="s">
        <v>990</v>
      </c>
    </row>
    <row r="3" spans="1:11">
      <c r="A3" s="32" t="s">
        <v>1517</v>
      </c>
      <c r="B3" s="14" t="str">
        <f>Modeltabelle[[#This Row],[SAP Teile-bezeichnung]]</f>
        <v>CTA123-022-0250</v>
      </c>
      <c r="C3" s="14" t="s">
        <v>1524</v>
      </c>
      <c r="D3" s="14" t="s">
        <v>983</v>
      </c>
      <c r="E3" s="17">
        <v>123</v>
      </c>
      <c r="F3" s="15">
        <v>1250</v>
      </c>
      <c r="G3" s="46">
        <v>550</v>
      </c>
      <c r="H3" s="46">
        <v>230</v>
      </c>
      <c r="I3" s="46"/>
      <c r="J3" s="46">
        <f t="shared" ref="J3" si="1">G3*1.15</f>
        <v>632.5</v>
      </c>
      <c r="K3" s="46" t="s">
        <v>1524</v>
      </c>
    </row>
    <row r="4" spans="1:11">
      <c r="A4" s="32" t="s">
        <v>1519</v>
      </c>
      <c r="B4" s="14" t="str">
        <f>Modeltabelle[[#This Row],[SAP Teile-bezeichnung]]</f>
        <v>CTA145-022-0250</v>
      </c>
      <c r="C4" s="14" t="s">
        <v>942</v>
      </c>
      <c r="D4" s="14" t="s">
        <v>983</v>
      </c>
      <c r="E4" s="17">
        <v>145</v>
      </c>
      <c r="F4" s="15">
        <v>1525</v>
      </c>
      <c r="G4" s="46">
        <v>650</v>
      </c>
      <c r="H4" s="46">
        <v>275</v>
      </c>
      <c r="I4" s="46"/>
      <c r="J4" s="46">
        <v>0</v>
      </c>
      <c r="K4" s="46" t="s">
        <v>942</v>
      </c>
    </row>
    <row r="5" spans="1:11">
      <c r="A5" s="32" t="s">
        <v>1518</v>
      </c>
      <c r="B5" s="14" t="str">
        <f>Modeltabelle[[#This Row],[SAP Teile-bezeichnung]]</f>
        <v>CTA145-022-0185</v>
      </c>
      <c r="C5" s="14" t="s">
        <v>942</v>
      </c>
      <c r="D5" s="14" t="s">
        <v>983</v>
      </c>
      <c r="E5" s="17">
        <v>145</v>
      </c>
      <c r="F5" s="15">
        <v>1525</v>
      </c>
      <c r="G5" s="46">
        <v>650</v>
      </c>
      <c r="H5" s="46">
        <v>275</v>
      </c>
      <c r="I5" s="46"/>
      <c r="J5" s="46">
        <v>0</v>
      </c>
      <c r="K5" s="46" t="s">
        <v>942</v>
      </c>
    </row>
    <row r="6" spans="1:11">
      <c r="A6" s="32" t="s">
        <v>1516</v>
      </c>
      <c r="B6" s="14" t="str">
        <f>Modeltabelle[[#This Row],[SAP Teile-bezeichnung]]</f>
        <v>CTA145-040-0300</v>
      </c>
      <c r="C6" s="14" t="s">
        <v>942</v>
      </c>
      <c r="D6" s="14" t="s">
        <v>983</v>
      </c>
      <c r="E6" s="17">
        <v>145</v>
      </c>
      <c r="F6" s="15">
        <v>1250</v>
      </c>
      <c r="G6" s="19">
        <v>650</v>
      </c>
      <c r="H6" s="19">
        <v>275</v>
      </c>
      <c r="I6" s="19" t="s">
        <v>7</v>
      </c>
      <c r="J6" s="19">
        <v>0</v>
      </c>
      <c r="K6" s="46" t="s">
        <v>942</v>
      </c>
    </row>
    <row r="7" spans="1:11">
      <c r="A7" s="32" t="s">
        <v>877</v>
      </c>
      <c r="B7" s="14" t="str">
        <f>Modeltabelle[[#This Row],[SAP Teile-bezeichnung]]</f>
        <v>CTA145-040-0390</v>
      </c>
      <c r="C7" s="14" t="s">
        <v>942</v>
      </c>
      <c r="D7" s="14" t="s">
        <v>983</v>
      </c>
      <c r="E7" s="17">
        <v>145</v>
      </c>
      <c r="F7" s="15">
        <v>1250</v>
      </c>
      <c r="G7" s="19">
        <v>650</v>
      </c>
      <c r="H7" s="19">
        <v>275</v>
      </c>
      <c r="I7" s="19" t="s">
        <v>7</v>
      </c>
      <c r="J7" s="19">
        <v>0</v>
      </c>
      <c r="K7" s="46" t="s">
        <v>942</v>
      </c>
    </row>
    <row r="8" spans="1:11">
      <c r="A8" s="32" t="s">
        <v>1520</v>
      </c>
      <c r="B8" s="14" t="str">
        <f>Modeltabelle[[#This Row],[SAP Teile-bezeichnung]]</f>
        <v>CTA170-022-0185</v>
      </c>
      <c r="C8" s="14" t="s">
        <v>1525</v>
      </c>
      <c r="D8" s="14" t="s">
        <v>983</v>
      </c>
      <c r="E8" s="17">
        <v>170</v>
      </c>
      <c r="F8" s="15">
        <v>1800</v>
      </c>
      <c r="G8" s="46">
        <v>750</v>
      </c>
      <c r="H8" s="46">
        <v>325</v>
      </c>
      <c r="I8" s="46"/>
      <c r="J8" s="46">
        <v>0</v>
      </c>
      <c r="K8" s="46" t="s">
        <v>1525</v>
      </c>
    </row>
    <row r="9" spans="1:11">
      <c r="A9" s="32" t="s">
        <v>1521</v>
      </c>
      <c r="B9" s="14" t="str">
        <f>Modeltabelle[[#This Row],[SAP Teile-bezeichnung]]</f>
        <v>CTA245-041-0520</v>
      </c>
      <c r="C9" s="14" t="s">
        <v>1526</v>
      </c>
      <c r="D9" s="14" t="s">
        <v>983</v>
      </c>
      <c r="E9" s="17">
        <v>245</v>
      </c>
      <c r="F9" s="15">
        <v>2400</v>
      </c>
      <c r="G9" s="46">
        <v>1050</v>
      </c>
      <c r="H9" s="46">
        <v>460</v>
      </c>
      <c r="I9" s="46"/>
      <c r="J9" s="46">
        <f t="shared" ref="J9:J11" si="2">G9*1.15</f>
        <v>1207.5</v>
      </c>
      <c r="K9" s="46" t="s">
        <v>1526</v>
      </c>
    </row>
    <row r="10" spans="1:11">
      <c r="A10" s="32" t="s">
        <v>1522</v>
      </c>
      <c r="B10" s="14" t="str">
        <f>Modeltabelle[[#This Row],[SAP Teile-bezeichnung]]</f>
        <v>CTA362G05</v>
      </c>
      <c r="C10" s="14" t="s">
        <v>1527</v>
      </c>
      <c r="D10" s="14" t="s">
        <v>983</v>
      </c>
      <c r="E10" s="17">
        <v>362</v>
      </c>
      <c r="F10" s="15">
        <v>2750</v>
      </c>
      <c r="G10" s="46">
        <v>1175</v>
      </c>
      <c r="H10" s="46">
        <v>510</v>
      </c>
      <c r="I10" s="46"/>
      <c r="J10" s="46">
        <f t="shared" si="2"/>
        <v>1351.25</v>
      </c>
      <c r="K10" s="46" t="s">
        <v>1527</v>
      </c>
    </row>
    <row r="11" spans="1:11">
      <c r="A11" s="420" t="s">
        <v>1523</v>
      </c>
      <c r="B11" s="14" t="str">
        <f>Modeltabelle[[#This Row],[SAP Teile-bezeichnung]]</f>
        <v>CTA420G05</v>
      </c>
      <c r="C11" s="14" t="s">
        <v>1528</v>
      </c>
      <c r="D11" s="14" t="s">
        <v>983</v>
      </c>
      <c r="E11" s="17">
        <v>420</v>
      </c>
      <c r="F11" s="15">
        <v>3000</v>
      </c>
      <c r="G11" s="46">
        <v>1425</v>
      </c>
      <c r="H11" s="46">
        <v>630</v>
      </c>
      <c r="I11" s="46"/>
      <c r="J11" s="46">
        <f t="shared" si="2"/>
        <v>1638.7499999999998</v>
      </c>
      <c r="K11" s="46" t="s">
        <v>1528</v>
      </c>
    </row>
    <row r="12" spans="1:11">
      <c r="A12" s="14" t="s">
        <v>878</v>
      </c>
      <c r="B12" s="14" t="str">
        <f>Modeltabelle[[#This Row],[SAP Teile-bezeichnung]]</f>
        <v>CTG123-010-008</v>
      </c>
      <c r="C12" s="14" t="s">
        <v>941</v>
      </c>
      <c r="D12" s="14" t="s">
        <v>983</v>
      </c>
      <c r="E12" s="17">
        <v>123</v>
      </c>
      <c r="F12" s="15">
        <v>1100</v>
      </c>
      <c r="G12" s="19">
        <v>550</v>
      </c>
      <c r="H12" s="19">
        <v>230</v>
      </c>
      <c r="I12" s="19" t="s">
        <v>7</v>
      </c>
      <c r="J12" s="19">
        <f t="shared" si="0"/>
        <v>632.5</v>
      </c>
      <c r="K12" s="46" t="s">
        <v>1015</v>
      </c>
    </row>
    <row r="13" spans="1:11">
      <c r="A13" s="14" t="s">
        <v>66</v>
      </c>
      <c r="B13" s="14" t="str">
        <f>Modeltabelle[[#This Row],[SAP Teile-bezeichnung]]</f>
        <v>CTG123-010-0175</v>
      </c>
      <c r="C13" s="14" t="s">
        <v>488</v>
      </c>
      <c r="D13" s="14" t="s">
        <v>983</v>
      </c>
      <c r="E13" s="17">
        <v>123</v>
      </c>
      <c r="F13" s="15">
        <v>1100</v>
      </c>
      <c r="G13" s="19">
        <v>550</v>
      </c>
      <c r="H13" s="19">
        <v>230</v>
      </c>
      <c r="I13" s="19" t="s">
        <v>7</v>
      </c>
      <c r="J13" s="19">
        <f t="shared" si="0"/>
        <v>632.5</v>
      </c>
      <c r="K13" s="46" t="s">
        <v>488</v>
      </c>
    </row>
    <row r="14" spans="1:11">
      <c r="A14" s="417" t="s">
        <v>879</v>
      </c>
      <c r="B14" s="14" t="str">
        <f>Modeltabelle[[#This Row],[SAP Teile-bezeichnung]]</f>
        <v>CTG123-020-001</v>
      </c>
      <c r="C14" s="14" t="s">
        <v>488</v>
      </c>
      <c r="D14" s="14" t="s">
        <v>983</v>
      </c>
      <c r="E14" s="17">
        <v>123</v>
      </c>
      <c r="F14" s="15">
        <v>1100</v>
      </c>
      <c r="G14" s="19">
        <v>550</v>
      </c>
      <c r="H14" s="19">
        <v>230</v>
      </c>
      <c r="I14" s="19" t="s">
        <v>7</v>
      </c>
      <c r="J14" s="19">
        <f t="shared" si="0"/>
        <v>632.5</v>
      </c>
      <c r="K14" s="46" t="s">
        <v>1014</v>
      </c>
    </row>
    <row r="15" spans="1:11">
      <c r="A15" s="417" t="s">
        <v>880</v>
      </c>
      <c r="B15" s="14" t="str">
        <f>Modeltabelle[[#This Row],[SAP Teile-bezeichnung]]</f>
        <v>CTG123-020-010</v>
      </c>
      <c r="C15" s="14" t="s">
        <v>488</v>
      </c>
      <c r="D15" s="14" t="s">
        <v>983</v>
      </c>
      <c r="E15" s="17">
        <v>123</v>
      </c>
      <c r="F15" s="15">
        <v>1100</v>
      </c>
      <c r="G15" s="19">
        <v>550</v>
      </c>
      <c r="H15" s="19">
        <v>230</v>
      </c>
      <c r="I15" s="19" t="s">
        <v>7</v>
      </c>
      <c r="J15" s="19">
        <f t="shared" si="0"/>
        <v>632.5</v>
      </c>
      <c r="K15" s="46" t="s">
        <v>1016</v>
      </c>
    </row>
    <row r="16" spans="1:11">
      <c r="A16" s="14" t="s">
        <v>67</v>
      </c>
      <c r="B16" s="14" t="str">
        <f>Modeltabelle[[#This Row],[SAP Teile-bezeichnung]]</f>
        <v>CTG123-020-0250</v>
      </c>
      <c r="C16" s="14" t="s">
        <v>488</v>
      </c>
      <c r="D16" s="14" t="s">
        <v>983</v>
      </c>
      <c r="E16" s="17">
        <v>123</v>
      </c>
      <c r="F16" s="15">
        <v>1100</v>
      </c>
      <c r="G16" s="19">
        <v>550</v>
      </c>
      <c r="H16" s="19">
        <v>230</v>
      </c>
      <c r="I16" s="19" t="s">
        <v>7</v>
      </c>
      <c r="J16" s="19">
        <f t="shared" si="0"/>
        <v>632.5</v>
      </c>
      <c r="K16" s="46" t="s">
        <v>488</v>
      </c>
    </row>
    <row r="17" spans="1:11">
      <c r="A17" s="14" t="s">
        <v>73</v>
      </c>
      <c r="B17" s="14" t="str">
        <f>Modeltabelle[[#This Row],[SAP Teile-bezeichnung]]</f>
        <v>CTG145-010-0175</v>
      </c>
      <c r="C17" s="14" t="s">
        <v>489</v>
      </c>
      <c r="D17" s="14" t="s">
        <v>983</v>
      </c>
      <c r="E17" s="17">
        <v>145</v>
      </c>
      <c r="F17" s="15">
        <v>1250</v>
      </c>
      <c r="G17" s="19">
        <v>650</v>
      </c>
      <c r="H17" s="19">
        <v>275</v>
      </c>
      <c r="I17" s="19" t="s">
        <v>7</v>
      </c>
      <c r="J17" s="19">
        <f t="shared" si="0"/>
        <v>747.49999999999989</v>
      </c>
      <c r="K17" s="46" t="s">
        <v>489</v>
      </c>
    </row>
    <row r="18" spans="1:11">
      <c r="A18" s="14" t="s">
        <v>74</v>
      </c>
      <c r="B18" s="14" t="str">
        <f>Modeltabelle[[#This Row],[SAP Teile-bezeichnung]]</f>
        <v>CTG145-020-0250</v>
      </c>
      <c r="C18" s="14" t="s">
        <v>489</v>
      </c>
      <c r="D18" s="14" t="s">
        <v>983</v>
      </c>
      <c r="E18" s="17">
        <v>145</v>
      </c>
      <c r="F18" s="15">
        <v>1250</v>
      </c>
      <c r="G18" s="19">
        <v>650</v>
      </c>
      <c r="H18" s="19">
        <v>275</v>
      </c>
      <c r="I18" s="19" t="s">
        <v>7</v>
      </c>
      <c r="J18" s="19">
        <f t="shared" si="0"/>
        <v>747.49999999999989</v>
      </c>
      <c r="K18" s="46" t="s">
        <v>489</v>
      </c>
    </row>
    <row r="19" spans="1:11">
      <c r="A19" s="417" t="s">
        <v>881</v>
      </c>
      <c r="B19" s="14" t="str">
        <f>Modeltabelle[[#This Row],[SAP Teile-bezeichnung]]</f>
        <v>CTG145-040-004</v>
      </c>
      <c r="C19" s="14" t="s">
        <v>489</v>
      </c>
      <c r="D19" s="14" t="s">
        <v>983</v>
      </c>
      <c r="E19" s="17">
        <v>145</v>
      </c>
      <c r="F19" s="15">
        <v>1250</v>
      </c>
      <c r="G19" s="19">
        <v>650</v>
      </c>
      <c r="H19" s="19">
        <v>275</v>
      </c>
      <c r="I19" s="19" t="s">
        <v>7</v>
      </c>
      <c r="J19" s="19">
        <f t="shared" si="0"/>
        <v>747.49999999999989</v>
      </c>
      <c r="K19" s="46" t="s">
        <v>1017</v>
      </c>
    </row>
    <row r="20" spans="1:11">
      <c r="A20" s="417" t="s">
        <v>882</v>
      </c>
      <c r="B20" s="14" t="str">
        <f>Modeltabelle[[#This Row],[SAP Teile-bezeichnung]]</f>
        <v>CTG145-040-008</v>
      </c>
      <c r="C20" s="14" t="s">
        <v>489</v>
      </c>
      <c r="D20" s="14" t="s">
        <v>983</v>
      </c>
      <c r="E20" s="17">
        <v>145</v>
      </c>
      <c r="F20" s="15">
        <v>1250</v>
      </c>
      <c r="G20" s="19">
        <v>650</v>
      </c>
      <c r="H20" s="19">
        <v>275</v>
      </c>
      <c r="I20" s="19" t="s">
        <v>7</v>
      </c>
      <c r="J20" s="19">
        <f t="shared" si="0"/>
        <v>747.49999999999989</v>
      </c>
      <c r="K20" s="46" t="s">
        <v>1018</v>
      </c>
    </row>
    <row r="21" spans="1:11">
      <c r="A21" s="14" t="s">
        <v>883</v>
      </c>
      <c r="B21" s="14" t="str">
        <f>Modeltabelle[[#This Row],[SAP Teile-bezeichnung]]</f>
        <v>CTG145-040-0300</v>
      </c>
      <c r="C21" s="14" t="s">
        <v>489</v>
      </c>
      <c r="D21" s="14" t="s">
        <v>983</v>
      </c>
      <c r="E21" s="17">
        <v>145</v>
      </c>
      <c r="F21" s="15">
        <v>1250</v>
      </c>
      <c r="G21" s="19">
        <v>650</v>
      </c>
      <c r="H21" s="19">
        <v>275</v>
      </c>
      <c r="I21" s="19" t="s">
        <v>7</v>
      </c>
      <c r="J21" s="19">
        <f t="shared" si="0"/>
        <v>747.49999999999989</v>
      </c>
      <c r="K21" s="46" t="s">
        <v>489</v>
      </c>
    </row>
    <row r="22" spans="1:11">
      <c r="A22" s="14" t="s">
        <v>75</v>
      </c>
      <c r="B22" s="14" t="str">
        <f>Modeltabelle[[#This Row],[SAP Teile-bezeichnung]]</f>
        <v>CTG145G07</v>
      </c>
      <c r="C22" s="14" t="s">
        <v>489</v>
      </c>
      <c r="D22" s="14" t="s">
        <v>983</v>
      </c>
      <c r="E22" s="17">
        <v>145</v>
      </c>
      <c r="F22" s="15">
        <v>1250</v>
      </c>
      <c r="G22" s="19">
        <v>650</v>
      </c>
      <c r="H22" s="19">
        <v>275</v>
      </c>
      <c r="I22" s="19" t="s">
        <v>7</v>
      </c>
      <c r="J22" s="19">
        <f t="shared" si="0"/>
        <v>747.49999999999989</v>
      </c>
      <c r="K22" s="46" t="s">
        <v>358</v>
      </c>
    </row>
    <row r="23" spans="1:11">
      <c r="A23" s="14" t="s">
        <v>1665</v>
      </c>
      <c r="B23" s="14" t="e">
        <f>[3]!Modeltabelle[[#This Row],[SAP Teile-bezeichnung]]</f>
        <v>#REF!</v>
      </c>
      <c r="C23" s="14" t="s">
        <v>1666</v>
      </c>
      <c r="D23" s="14" t="s">
        <v>983</v>
      </c>
      <c r="E23" s="17">
        <v>170</v>
      </c>
      <c r="F23" s="15">
        <v>1800</v>
      </c>
      <c r="G23" s="46">
        <v>750</v>
      </c>
      <c r="H23" s="46">
        <v>325</v>
      </c>
      <c r="I23" s="46" t="s">
        <v>7</v>
      </c>
      <c r="J23" s="46"/>
      <c r="K23" s="46" t="s">
        <v>1666</v>
      </c>
    </row>
    <row r="24" spans="1:11">
      <c r="A24" s="14" t="s">
        <v>81</v>
      </c>
      <c r="B24" s="14" t="str">
        <f>Modeltabelle[[#This Row],[SAP Teile-bezeichnung]]</f>
        <v>CTG245-030-0150</v>
      </c>
      <c r="C24" s="14" t="s">
        <v>490</v>
      </c>
      <c r="D24" s="14" t="s">
        <v>983</v>
      </c>
      <c r="E24" s="17">
        <v>245</v>
      </c>
      <c r="F24" s="15">
        <v>2200</v>
      </c>
      <c r="G24" s="19">
        <v>1050</v>
      </c>
      <c r="H24" s="19">
        <v>460</v>
      </c>
      <c r="I24" s="19" t="s">
        <v>7</v>
      </c>
      <c r="J24" s="19">
        <f t="shared" si="0"/>
        <v>1207.5</v>
      </c>
      <c r="K24" s="46" t="s">
        <v>490</v>
      </c>
    </row>
    <row r="25" spans="1:11">
      <c r="A25" s="14" t="s">
        <v>82</v>
      </c>
      <c r="B25" s="14" t="str">
        <f>Modeltabelle[[#This Row],[SAP Teile-bezeichnung]]</f>
        <v>CTG245-040-0300</v>
      </c>
      <c r="C25" s="14" t="s">
        <v>490</v>
      </c>
      <c r="D25" s="14" t="s">
        <v>983</v>
      </c>
      <c r="E25" s="17">
        <v>245</v>
      </c>
      <c r="F25" s="15">
        <v>2200</v>
      </c>
      <c r="G25" s="19">
        <v>1050</v>
      </c>
      <c r="H25" s="19">
        <v>460</v>
      </c>
      <c r="I25" s="19" t="s">
        <v>7</v>
      </c>
      <c r="J25" s="19">
        <f t="shared" si="0"/>
        <v>1207.5</v>
      </c>
      <c r="K25" s="46" t="s">
        <v>490</v>
      </c>
    </row>
    <row r="26" spans="1:11">
      <c r="A26" s="14" t="s">
        <v>1465</v>
      </c>
      <c r="B26" s="14" t="str">
        <f>Modeltabelle[[#This Row],[SAP Teile-bezeichnung]]</f>
        <v>CTG245-040-0390</v>
      </c>
      <c r="C26" s="14" t="s">
        <v>490</v>
      </c>
      <c r="D26" s="14" t="s">
        <v>983</v>
      </c>
      <c r="E26" s="17">
        <v>245</v>
      </c>
      <c r="F26" s="15">
        <v>2200</v>
      </c>
      <c r="G26" s="46">
        <v>1050</v>
      </c>
      <c r="H26" s="46">
        <v>460</v>
      </c>
      <c r="I26" s="46"/>
      <c r="J26" s="46">
        <f>G26*1.15</f>
        <v>1207.5</v>
      </c>
      <c r="K26" s="46" t="s">
        <v>490</v>
      </c>
    </row>
    <row r="27" spans="1:11">
      <c r="A27" s="14" t="s">
        <v>83</v>
      </c>
      <c r="B27" s="14" t="str">
        <f>Modeltabelle[[#This Row],[SAP Teile-bezeichnung]]</f>
        <v>CTG245-050-0650</v>
      </c>
      <c r="C27" s="14" t="s">
        <v>490</v>
      </c>
      <c r="D27" s="14" t="s">
        <v>983</v>
      </c>
      <c r="E27" s="17">
        <v>245</v>
      </c>
      <c r="F27" s="15">
        <v>2200</v>
      </c>
      <c r="G27" s="19">
        <v>1050</v>
      </c>
      <c r="H27" s="19">
        <v>460</v>
      </c>
      <c r="I27" s="19" t="s">
        <v>7</v>
      </c>
      <c r="J27" s="19">
        <f t="shared" si="0"/>
        <v>1207.5</v>
      </c>
      <c r="K27" s="46" t="s">
        <v>490</v>
      </c>
    </row>
    <row r="28" spans="1:11">
      <c r="A28" s="14" t="s">
        <v>88</v>
      </c>
      <c r="B28" s="14" t="str">
        <f>Modeltabelle[[#This Row],[SAP Teile-bezeichnung]]</f>
        <v>CTG300-030-0150</v>
      </c>
      <c r="C28" s="14" t="s">
        <v>491</v>
      </c>
      <c r="D28" s="14" t="s">
        <v>983</v>
      </c>
      <c r="E28" s="17">
        <v>300</v>
      </c>
      <c r="F28" s="15">
        <v>2400</v>
      </c>
      <c r="G28" s="19">
        <v>1050</v>
      </c>
      <c r="H28" s="19">
        <v>460</v>
      </c>
      <c r="I28" s="19" t="s">
        <v>7</v>
      </c>
      <c r="J28" s="19">
        <f t="shared" si="0"/>
        <v>1207.5</v>
      </c>
      <c r="K28" s="46" t="s">
        <v>491</v>
      </c>
    </row>
    <row r="29" spans="1:11">
      <c r="A29" s="14" t="s">
        <v>89</v>
      </c>
      <c r="B29" s="14" t="str">
        <f>Modeltabelle[[#This Row],[SAP Teile-bezeichnung]]</f>
        <v>CTG300-040-0300</v>
      </c>
      <c r="C29" s="14" t="s">
        <v>491</v>
      </c>
      <c r="D29" s="14" t="s">
        <v>983</v>
      </c>
      <c r="E29" s="17">
        <v>300</v>
      </c>
      <c r="F29" s="15">
        <v>2400</v>
      </c>
      <c r="G29" s="19">
        <v>1050</v>
      </c>
      <c r="H29" s="19">
        <v>460</v>
      </c>
      <c r="I29" s="19" t="s">
        <v>7</v>
      </c>
      <c r="J29" s="19">
        <f t="shared" si="0"/>
        <v>1207.5</v>
      </c>
      <c r="K29" s="46" t="s">
        <v>491</v>
      </c>
    </row>
    <row r="30" spans="1:11">
      <c r="A30" s="14" t="s">
        <v>90</v>
      </c>
      <c r="B30" s="14" t="str">
        <f>Modeltabelle[[#This Row],[SAP Teile-bezeichnung]]</f>
        <v>CTG300-050-0650</v>
      </c>
      <c r="C30" s="14" t="s">
        <v>491</v>
      </c>
      <c r="D30" s="14" t="s">
        <v>983</v>
      </c>
      <c r="E30" s="17">
        <v>300</v>
      </c>
      <c r="F30" s="15">
        <v>2400</v>
      </c>
      <c r="G30" s="19">
        <v>1050</v>
      </c>
      <c r="H30" s="19">
        <v>460</v>
      </c>
      <c r="I30" s="19" t="s">
        <v>7</v>
      </c>
      <c r="J30" s="19">
        <f t="shared" si="0"/>
        <v>1207.5</v>
      </c>
      <c r="K30" s="46" t="s">
        <v>491</v>
      </c>
    </row>
    <row r="31" spans="1:11">
      <c r="A31" s="14" t="s">
        <v>94</v>
      </c>
      <c r="B31" s="14" t="str">
        <f>Modeltabelle[[#This Row],[SAP Teile-bezeichnung]]</f>
        <v>CTG362-040-0150</v>
      </c>
      <c r="C31" s="14" t="s">
        <v>492</v>
      </c>
      <c r="D31" s="14" t="s">
        <v>983</v>
      </c>
      <c r="E31" s="17">
        <v>362</v>
      </c>
      <c r="F31" s="15">
        <v>2750</v>
      </c>
      <c r="G31" s="19">
        <v>1175</v>
      </c>
      <c r="H31" s="19">
        <v>460</v>
      </c>
      <c r="I31" s="19">
        <v>950</v>
      </c>
      <c r="J31" s="19">
        <f t="shared" si="0"/>
        <v>1351.25</v>
      </c>
      <c r="K31" s="46" t="s">
        <v>492</v>
      </c>
    </row>
    <row r="32" spans="1:11">
      <c r="A32" s="14" t="s">
        <v>1672</v>
      </c>
      <c r="B32" s="14" t="str">
        <f>Modeltabelle[[#This Row],[SAP Teile-bezeichnung]]</f>
        <v>CTG362-040-0240</v>
      </c>
      <c r="C32" s="14" t="s">
        <v>492</v>
      </c>
      <c r="D32" s="14" t="s">
        <v>983</v>
      </c>
      <c r="E32" s="17">
        <v>362</v>
      </c>
      <c r="F32" s="15">
        <v>2750</v>
      </c>
      <c r="G32" s="19">
        <v>1175</v>
      </c>
      <c r="H32" s="19">
        <v>460</v>
      </c>
      <c r="I32" s="19">
        <v>950</v>
      </c>
      <c r="J32" s="19">
        <f t="shared" ref="J32" si="3">G32*1.15</f>
        <v>1351.25</v>
      </c>
      <c r="K32" s="46" t="s">
        <v>492</v>
      </c>
    </row>
    <row r="33" spans="1:11">
      <c r="A33" s="14" t="s">
        <v>95</v>
      </c>
      <c r="B33" s="14" t="str">
        <f>Modeltabelle[[#This Row],[SAP Teile-bezeichnung]]</f>
        <v>CTG362-040-0300</v>
      </c>
      <c r="C33" s="14" t="s">
        <v>492</v>
      </c>
      <c r="D33" s="14" t="s">
        <v>983</v>
      </c>
      <c r="E33" s="17">
        <v>362</v>
      </c>
      <c r="F33" s="15">
        <v>2750</v>
      </c>
      <c r="G33" s="19">
        <v>1050</v>
      </c>
      <c r="H33" s="19">
        <v>460</v>
      </c>
      <c r="I33" s="19">
        <v>950</v>
      </c>
      <c r="J33" s="19">
        <f t="shared" si="0"/>
        <v>1207.5</v>
      </c>
      <c r="K33" s="46" t="s">
        <v>492</v>
      </c>
    </row>
    <row r="34" spans="1:11">
      <c r="A34" s="14" t="s">
        <v>96</v>
      </c>
      <c r="B34" s="14" t="str">
        <f>Modeltabelle[[#This Row],[SAP Teile-bezeichnung]]</f>
        <v>CTG362-050-0440</v>
      </c>
      <c r="C34" s="14" t="s">
        <v>492</v>
      </c>
      <c r="D34" s="14" t="s">
        <v>983</v>
      </c>
      <c r="E34" s="17">
        <v>362</v>
      </c>
      <c r="F34" s="15">
        <v>2750</v>
      </c>
      <c r="G34" s="19">
        <v>1175</v>
      </c>
      <c r="H34" s="19">
        <v>460</v>
      </c>
      <c r="I34" s="19">
        <v>950</v>
      </c>
      <c r="J34" s="19">
        <f t="shared" si="0"/>
        <v>1351.25</v>
      </c>
      <c r="K34" s="46" t="s">
        <v>492</v>
      </c>
    </row>
    <row r="35" spans="1:11">
      <c r="A35" s="417" t="s">
        <v>805</v>
      </c>
      <c r="B35" s="14" t="s">
        <v>97</v>
      </c>
      <c r="C35" s="14" t="s">
        <v>492</v>
      </c>
      <c r="D35" s="14" t="s">
        <v>983</v>
      </c>
      <c r="E35" s="17">
        <v>362</v>
      </c>
      <c r="F35" s="15"/>
      <c r="G35" s="19">
        <v>1175</v>
      </c>
      <c r="H35" s="19">
        <v>460</v>
      </c>
      <c r="I35" s="19">
        <v>950</v>
      </c>
      <c r="J35" s="19">
        <f t="shared" si="0"/>
        <v>1351.25</v>
      </c>
      <c r="K35" s="46" t="s">
        <v>1021</v>
      </c>
    </row>
    <row r="36" spans="1:11">
      <c r="A36" s="417" t="s">
        <v>806</v>
      </c>
      <c r="B36" s="14" t="s">
        <v>98</v>
      </c>
      <c r="C36" s="14" t="s">
        <v>492</v>
      </c>
      <c r="D36" s="14" t="s">
        <v>983</v>
      </c>
      <c r="E36" s="17">
        <v>362</v>
      </c>
      <c r="F36" s="15"/>
      <c r="G36" s="19">
        <v>1175</v>
      </c>
      <c r="H36" s="19">
        <v>460</v>
      </c>
      <c r="I36" s="19">
        <v>950</v>
      </c>
      <c r="J36" s="19">
        <f t="shared" ref="J36:J88" si="4">G36*1.15</f>
        <v>1351.25</v>
      </c>
      <c r="K36" s="46" t="s">
        <v>1020</v>
      </c>
    </row>
    <row r="37" spans="1:11">
      <c r="A37" s="417" t="s">
        <v>807</v>
      </c>
      <c r="B37" s="14" t="s">
        <v>98</v>
      </c>
      <c r="C37" s="14" t="s">
        <v>492</v>
      </c>
      <c r="D37" s="14" t="s">
        <v>983</v>
      </c>
      <c r="E37" s="17">
        <v>362</v>
      </c>
      <c r="F37" s="15"/>
      <c r="G37" s="19">
        <v>1175</v>
      </c>
      <c r="H37" s="19">
        <v>460</v>
      </c>
      <c r="I37" s="19">
        <v>950</v>
      </c>
      <c r="J37" s="19">
        <f t="shared" si="4"/>
        <v>1351.25</v>
      </c>
      <c r="K37" s="46" t="s">
        <v>1019</v>
      </c>
    </row>
    <row r="38" spans="1:11">
      <c r="A38" s="417" t="s">
        <v>808</v>
      </c>
      <c r="B38" s="14" t="str">
        <f>Modeltabelle[[#This Row],[SAP Teile-bezeichnung]]</f>
        <v>CTG420-040-001</v>
      </c>
      <c r="C38" s="14" t="s">
        <v>493</v>
      </c>
      <c r="D38" s="14" t="s">
        <v>983</v>
      </c>
      <c r="E38" s="17">
        <v>420</v>
      </c>
      <c r="F38" s="15">
        <v>3000</v>
      </c>
      <c r="G38" s="19">
        <v>1425</v>
      </c>
      <c r="H38" s="19">
        <v>630</v>
      </c>
      <c r="I38" s="19">
        <v>1050</v>
      </c>
      <c r="J38" s="19">
        <f t="shared" si="4"/>
        <v>1638.7499999999998</v>
      </c>
      <c r="K38" s="46" t="s">
        <v>1030</v>
      </c>
    </row>
    <row r="39" spans="1:11">
      <c r="A39" s="417" t="s">
        <v>809</v>
      </c>
      <c r="B39" s="14" t="str">
        <f>Modeltabelle[[#This Row],[SAP Teile-bezeichnung]]</f>
        <v>CTG420-040-002</v>
      </c>
      <c r="C39" s="14" t="s">
        <v>493</v>
      </c>
      <c r="D39" s="14" t="s">
        <v>983</v>
      </c>
      <c r="E39" s="17">
        <v>420</v>
      </c>
      <c r="F39" s="15">
        <v>3000</v>
      </c>
      <c r="G39" s="19">
        <v>1425</v>
      </c>
      <c r="H39" s="19">
        <v>630</v>
      </c>
      <c r="I39" s="19">
        <v>1050</v>
      </c>
      <c r="J39" s="19">
        <f t="shared" si="4"/>
        <v>1638.7499999999998</v>
      </c>
      <c r="K39" s="46" t="s">
        <v>1031</v>
      </c>
    </row>
    <row r="40" spans="1:11">
      <c r="A40" s="417" t="s">
        <v>810</v>
      </c>
      <c r="B40" s="14" t="str">
        <f>Modeltabelle[[#This Row],[SAP Teile-bezeichnung]]</f>
        <v>CTG420-040-003</v>
      </c>
      <c r="C40" s="14" t="s">
        <v>493</v>
      </c>
      <c r="D40" s="14" t="s">
        <v>983</v>
      </c>
      <c r="E40" s="17">
        <v>420</v>
      </c>
      <c r="F40" s="15">
        <v>3000</v>
      </c>
      <c r="G40" s="19">
        <v>1425</v>
      </c>
      <c r="H40" s="19">
        <v>630</v>
      </c>
      <c r="I40" s="19">
        <v>1050</v>
      </c>
      <c r="J40" s="19">
        <f t="shared" si="4"/>
        <v>1638.7499999999998</v>
      </c>
      <c r="K40" s="46" t="s">
        <v>1032</v>
      </c>
    </row>
    <row r="41" spans="1:11">
      <c r="A41" s="14" t="s">
        <v>104</v>
      </c>
      <c r="B41" s="14" t="str">
        <f>Modeltabelle[[#This Row],[SAP Teile-bezeichnung]]</f>
        <v>CTG420-040-0150</v>
      </c>
      <c r="C41" s="14" t="s">
        <v>493</v>
      </c>
      <c r="D41" s="14" t="s">
        <v>983</v>
      </c>
      <c r="E41" s="17">
        <v>420</v>
      </c>
      <c r="F41" s="15">
        <v>3000</v>
      </c>
      <c r="G41" s="19">
        <v>1425</v>
      </c>
      <c r="H41" s="19">
        <v>630</v>
      </c>
      <c r="I41" s="19">
        <v>1050</v>
      </c>
      <c r="J41" s="19">
        <f t="shared" si="4"/>
        <v>1638.7499999999998</v>
      </c>
      <c r="K41" s="46" t="s">
        <v>493</v>
      </c>
    </row>
    <row r="42" spans="1:11">
      <c r="A42" s="14" t="s">
        <v>1127</v>
      </c>
      <c r="B42" s="14" t="str">
        <f>Modeltabelle[[#This Row],[SAP Teile-bezeichnung]]</f>
        <v>CTG420-040-0240</v>
      </c>
      <c r="C42" s="14" t="s">
        <v>493</v>
      </c>
      <c r="D42" s="14" t="s">
        <v>983</v>
      </c>
      <c r="E42" s="17">
        <v>420</v>
      </c>
      <c r="F42" s="15">
        <v>3000</v>
      </c>
      <c r="G42" s="19">
        <v>1425</v>
      </c>
      <c r="H42" s="19">
        <v>630</v>
      </c>
      <c r="I42" s="19">
        <v>1050</v>
      </c>
      <c r="J42" s="19">
        <f t="shared" ref="J42" si="5">G42*1.15</f>
        <v>1638.7499999999998</v>
      </c>
      <c r="K42" s="46" t="s">
        <v>493</v>
      </c>
    </row>
    <row r="43" spans="1:11">
      <c r="A43" s="417" t="s">
        <v>1119</v>
      </c>
      <c r="B43" s="14" t="s">
        <v>1127</v>
      </c>
      <c r="C43" s="14" t="s">
        <v>493</v>
      </c>
      <c r="D43" s="14" t="s">
        <v>983</v>
      </c>
      <c r="E43" s="17">
        <v>420</v>
      </c>
      <c r="F43" s="15">
        <v>3000</v>
      </c>
      <c r="G43" s="46">
        <v>1425</v>
      </c>
      <c r="H43" s="46">
        <v>630</v>
      </c>
      <c r="I43" s="46">
        <v>1050</v>
      </c>
      <c r="J43" s="46">
        <f t="shared" si="4"/>
        <v>1638.7499999999998</v>
      </c>
      <c r="K43" s="46" t="s">
        <v>1122</v>
      </c>
    </row>
    <row r="44" spans="1:11">
      <c r="A44" s="417" t="s">
        <v>1117</v>
      </c>
      <c r="B44" s="14" t="s">
        <v>1127</v>
      </c>
      <c r="C44" s="14" t="s">
        <v>493</v>
      </c>
      <c r="D44" s="14" t="s">
        <v>983</v>
      </c>
      <c r="E44" s="17">
        <v>420</v>
      </c>
      <c r="F44" s="15">
        <v>3000</v>
      </c>
      <c r="G44" s="46">
        <v>1425</v>
      </c>
      <c r="H44" s="46">
        <v>630</v>
      </c>
      <c r="I44" s="46">
        <v>1050</v>
      </c>
      <c r="J44" s="46">
        <f t="shared" si="4"/>
        <v>1638.7499999999998</v>
      </c>
      <c r="K44" s="46" t="s">
        <v>1118</v>
      </c>
    </row>
    <row r="45" spans="1:11">
      <c r="A45" s="417" t="s">
        <v>1120</v>
      </c>
      <c r="B45" s="14" t="s">
        <v>1127</v>
      </c>
      <c r="C45" s="14" t="s">
        <v>493</v>
      </c>
      <c r="D45" s="14" t="s">
        <v>983</v>
      </c>
      <c r="E45" s="17">
        <v>420</v>
      </c>
      <c r="F45" s="15">
        <v>3000</v>
      </c>
      <c r="G45" s="46">
        <v>1425</v>
      </c>
      <c r="H45" s="46">
        <v>630</v>
      </c>
      <c r="I45" s="46">
        <v>1050</v>
      </c>
      <c r="J45" s="46">
        <f t="shared" si="4"/>
        <v>1638.7499999999998</v>
      </c>
      <c r="K45" s="46" t="s">
        <v>1123</v>
      </c>
    </row>
    <row r="46" spans="1:11">
      <c r="A46" s="417" t="s">
        <v>1121</v>
      </c>
      <c r="B46" s="14" t="s">
        <v>1127</v>
      </c>
      <c r="C46" s="14" t="s">
        <v>493</v>
      </c>
      <c r="D46" s="14" t="s">
        <v>983</v>
      </c>
      <c r="E46" s="17">
        <v>420</v>
      </c>
      <c r="F46" s="15">
        <v>3000</v>
      </c>
      <c r="G46" s="46">
        <v>1425</v>
      </c>
      <c r="H46" s="46">
        <v>630</v>
      </c>
      <c r="I46" s="46">
        <v>1050</v>
      </c>
      <c r="J46" s="46">
        <f t="shared" ref="J46" si="6">G46*1.15</f>
        <v>1638.7499999999998</v>
      </c>
      <c r="K46" s="46" t="s">
        <v>1124</v>
      </c>
    </row>
    <row r="47" spans="1:11">
      <c r="A47" s="417" t="s">
        <v>1548</v>
      </c>
      <c r="B47" s="14" t="s">
        <v>1127</v>
      </c>
      <c r="C47" s="14" t="s">
        <v>493</v>
      </c>
      <c r="D47" s="14" t="s">
        <v>983</v>
      </c>
      <c r="E47" s="17">
        <v>420</v>
      </c>
      <c r="F47" s="15">
        <v>3000</v>
      </c>
      <c r="G47" s="46">
        <v>1425</v>
      </c>
      <c r="H47" s="46">
        <v>630</v>
      </c>
      <c r="I47" s="46">
        <v>1050</v>
      </c>
      <c r="J47" s="46">
        <f t="shared" ref="J47:J48" si="7">G47*1.15</f>
        <v>1638.7499999999998</v>
      </c>
      <c r="K47" s="46" t="s">
        <v>1550</v>
      </c>
    </row>
    <row r="48" spans="1:11">
      <c r="A48" s="417" t="s">
        <v>1549</v>
      </c>
      <c r="B48" s="14" t="s">
        <v>1127</v>
      </c>
      <c r="C48" s="14" t="s">
        <v>493</v>
      </c>
      <c r="D48" s="14" t="s">
        <v>983</v>
      </c>
      <c r="E48" s="17">
        <v>420</v>
      </c>
      <c r="F48" s="15">
        <v>3000</v>
      </c>
      <c r="G48" s="46">
        <v>1425</v>
      </c>
      <c r="H48" s="46">
        <v>630</v>
      </c>
      <c r="I48" s="46">
        <v>1050</v>
      </c>
      <c r="J48" s="46">
        <f t="shared" si="7"/>
        <v>1638.7499999999998</v>
      </c>
      <c r="K48" s="46" t="s">
        <v>1551</v>
      </c>
    </row>
    <row r="49" spans="1:11">
      <c r="A49" s="417" t="s">
        <v>811</v>
      </c>
      <c r="B49" s="14" t="str">
        <f>Modeltabelle[[#This Row],[SAP Teile-bezeichnung]]</f>
        <v>CTG420-050-001</v>
      </c>
      <c r="C49" s="14" t="s">
        <v>493</v>
      </c>
      <c r="D49" s="14" t="s">
        <v>983</v>
      </c>
      <c r="E49" s="17">
        <v>420</v>
      </c>
      <c r="F49" s="15">
        <v>3000</v>
      </c>
      <c r="G49" s="19">
        <v>1425</v>
      </c>
      <c r="H49" s="19">
        <v>630</v>
      </c>
      <c r="I49" s="19">
        <v>1050</v>
      </c>
      <c r="J49" s="19">
        <f t="shared" si="4"/>
        <v>1638.7499999999998</v>
      </c>
      <c r="K49" s="46" t="s">
        <v>1024</v>
      </c>
    </row>
    <row r="50" spans="1:11">
      <c r="A50" s="417" t="s">
        <v>812</v>
      </c>
      <c r="B50" s="14" t="str">
        <f>Modeltabelle[[#This Row],[SAP Teile-bezeichnung]]</f>
        <v>CTG420-050-002</v>
      </c>
      <c r="C50" s="14" t="s">
        <v>493</v>
      </c>
      <c r="D50" s="14" t="s">
        <v>983</v>
      </c>
      <c r="E50" s="17">
        <v>420</v>
      </c>
      <c r="F50" s="15">
        <v>3000</v>
      </c>
      <c r="G50" s="19">
        <v>1425</v>
      </c>
      <c r="H50" s="19">
        <v>630</v>
      </c>
      <c r="I50" s="19">
        <v>1050</v>
      </c>
      <c r="J50" s="19">
        <f t="shared" si="4"/>
        <v>1638.7499999999998</v>
      </c>
      <c r="K50" s="46" t="s">
        <v>1025</v>
      </c>
    </row>
    <row r="51" spans="1:11">
      <c r="A51" s="417" t="s">
        <v>813</v>
      </c>
      <c r="B51" s="14" t="str">
        <f>Modeltabelle[[#This Row],[SAP Teile-bezeichnung]]</f>
        <v>CTG420-050-005</v>
      </c>
      <c r="C51" s="14" t="s">
        <v>493</v>
      </c>
      <c r="D51" s="14" t="s">
        <v>983</v>
      </c>
      <c r="E51" s="17">
        <v>420</v>
      </c>
      <c r="F51" s="15">
        <v>3000</v>
      </c>
      <c r="G51" s="19">
        <v>1425</v>
      </c>
      <c r="H51" s="19">
        <v>630</v>
      </c>
      <c r="I51" s="19">
        <v>1050</v>
      </c>
      <c r="J51" s="19">
        <f t="shared" si="4"/>
        <v>1638.7499999999998</v>
      </c>
      <c r="K51" s="46" t="s">
        <v>1026</v>
      </c>
    </row>
    <row r="52" spans="1:11">
      <c r="A52" s="417" t="s">
        <v>814</v>
      </c>
      <c r="B52" s="14" t="str">
        <f>Modeltabelle[[#This Row],[SAP Teile-bezeichnung]]</f>
        <v>CTG420-050-006</v>
      </c>
      <c r="C52" s="14" t="s">
        <v>493</v>
      </c>
      <c r="D52" s="14" t="s">
        <v>983</v>
      </c>
      <c r="E52" s="17">
        <v>420</v>
      </c>
      <c r="F52" s="15">
        <v>3000</v>
      </c>
      <c r="G52" s="19">
        <v>1425</v>
      </c>
      <c r="H52" s="19">
        <v>630</v>
      </c>
      <c r="I52" s="19">
        <v>1050</v>
      </c>
      <c r="J52" s="19">
        <f t="shared" si="4"/>
        <v>1638.7499999999998</v>
      </c>
      <c r="K52" s="46" t="s">
        <v>1027</v>
      </c>
    </row>
    <row r="53" spans="1:11">
      <c r="A53" s="417" t="s">
        <v>815</v>
      </c>
      <c r="B53" s="14" t="str">
        <f>Modeltabelle[[#This Row],[SAP Teile-bezeichnung]]</f>
        <v>CTG420-050-007</v>
      </c>
      <c r="C53" s="14" t="s">
        <v>493</v>
      </c>
      <c r="D53" s="14" t="s">
        <v>983</v>
      </c>
      <c r="E53" s="17">
        <v>420</v>
      </c>
      <c r="F53" s="15">
        <v>3000</v>
      </c>
      <c r="G53" s="19">
        <v>1425</v>
      </c>
      <c r="H53" s="19">
        <v>630</v>
      </c>
      <c r="I53" s="19">
        <v>1050</v>
      </c>
      <c r="J53" s="19">
        <f t="shared" si="4"/>
        <v>1638.7499999999998</v>
      </c>
      <c r="K53" s="46" t="s">
        <v>1028</v>
      </c>
    </row>
    <row r="54" spans="1:11">
      <c r="A54" s="417" t="s">
        <v>816</v>
      </c>
      <c r="B54" s="14" t="str">
        <f>Modeltabelle[[#This Row],[SAP Teile-bezeichnung]]</f>
        <v>CTG420-050-008</v>
      </c>
      <c r="C54" s="14" t="s">
        <v>493</v>
      </c>
      <c r="D54" s="14" t="s">
        <v>983</v>
      </c>
      <c r="E54" s="17">
        <v>420</v>
      </c>
      <c r="F54" s="15">
        <v>3000</v>
      </c>
      <c r="G54" s="19">
        <v>1425</v>
      </c>
      <c r="H54" s="19">
        <v>630</v>
      </c>
      <c r="I54" s="19">
        <v>1050</v>
      </c>
      <c r="J54" s="19">
        <f t="shared" si="4"/>
        <v>1638.7499999999998</v>
      </c>
      <c r="K54" s="46" t="s">
        <v>1029</v>
      </c>
    </row>
    <row r="55" spans="1:11">
      <c r="A55" s="417" t="s">
        <v>817</v>
      </c>
      <c r="B55" s="14" t="str">
        <f>Modeltabelle[[#This Row],[SAP Teile-bezeichnung]]</f>
        <v>CTG420-050-009</v>
      </c>
      <c r="C55" s="14" t="s">
        <v>493</v>
      </c>
      <c r="D55" s="14" t="s">
        <v>983</v>
      </c>
      <c r="E55" s="17">
        <v>420</v>
      </c>
      <c r="F55" s="15">
        <v>3000</v>
      </c>
      <c r="G55" s="19">
        <v>1425</v>
      </c>
      <c r="H55" s="19">
        <v>630</v>
      </c>
      <c r="I55" s="19">
        <v>1050</v>
      </c>
      <c r="J55" s="19">
        <f t="shared" si="4"/>
        <v>1638.7499999999998</v>
      </c>
      <c r="K55" s="46" t="s">
        <v>1035</v>
      </c>
    </row>
    <row r="56" spans="1:11">
      <c r="A56" s="417" t="s">
        <v>818</v>
      </c>
      <c r="B56" s="14" t="str">
        <f>Modeltabelle[[#This Row],[SAP Teile-bezeichnung]]</f>
        <v>CTG420-050-010</v>
      </c>
      <c r="C56" s="14" t="s">
        <v>493</v>
      </c>
      <c r="D56" s="14" t="s">
        <v>983</v>
      </c>
      <c r="E56" s="17">
        <v>420</v>
      </c>
      <c r="F56" s="15">
        <v>3000</v>
      </c>
      <c r="G56" s="19">
        <v>1425</v>
      </c>
      <c r="H56" s="19">
        <v>630</v>
      </c>
      <c r="I56" s="19">
        <v>1050</v>
      </c>
      <c r="J56" s="19">
        <f t="shared" si="4"/>
        <v>1638.7499999999998</v>
      </c>
      <c r="K56" s="46" t="s">
        <v>1036</v>
      </c>
    </row>
    <row r="57" spans="1:11">
      <c r="A57" s="417" t="s">
        <v>819</v>
      </c>
      <c r="B57" s="14" t="str">
        <f>Modeltabelle[[#This Row],[SAP Teile-bezeichnung]]</f>
        <v>CTG420-050-011</v>
      </c>
      <c r="C57" s="14" t="s">
        <v>493</v>
      </c>
      <c r="D57" s="14" t="s">
        <v>983</v>
      </c>
      <c r="E57" s="17">
        <v>420</v>
      </c>
      <c r="F57" s="15">
        <v>3000</v>
      </c>
      <c r="G57" s="19">
        <v>1425</v>
      </c>
      <c r="H57" s="19">
        <v>630</v>
      </c>
      <c r="I57" s="19">
        <v>1050</v>
      </c>
      <c r="J57" s="19">
        <f t="shared" si="4"/>
        <v>1638.7499999999998</v>
      </c>
      <c r="K57" s="46" t="s">
        <v>1033</v>
      </c>
    </row>
    <row r="58" spans="1:11">
      <c r="A58" s="417" t="s">
        <v>820</v>
      </c>
      <c r="B58" s="14" t="str">
        <f>Modeltabelle[[#This Row],[SAP Teile-bezeichnung]]</f>
        <v>CTG420-050-012</v>
      </c>
      <c r="C58" s="14" t="s">
        <v>493</v>
      </c>
      <c r="D58" s="14" t="s">
        <v>983</v>
      </c>
      <c r="E58" s="17">
        <v>420</v>
      </c>
      <c r="F58" s="15">
        <v>3000</v>
      </c>
      <c r="G58" s="19">
        <v>1425</v>
      </c>
      <c r="H58" s="19">
        <v>630</v>
      </c>
      <c r="I58" s="19">
        <v>1050</v>
      </c>
      <c r="J58" s="19">
        <f t="shared" si="4"/>
        <v>1638.7499999999998</v>
      </c>
      <c r="K58" s="46" t="s">
        <v>1034</v>
      </c>
    </row>
    <row r="59" spans="1:11">
      <c r="A59" s="417" t="s">
        <v>821</v>
      </c>
      <c r="B59" s="14" t="str">
        <f>Modeltabelle[[#This Row],[SAP Teile-bezeichnung]]</f>
        <v>CTG420-050-013</v>
      </c>
      <c r="C59" s="14" t="s">
        <v>493</v>
      </c>
      <c r="D59" s="14" t="s">
        <v>983</v>
      </c>
      <c r="E59" s="17">
        <v>420</v>
      </c>
      <c r="F59" s="15">
        <v>3000</v>
      </c>
      <c r="G59" s="19">
        <v>1425</v>
      </c>
      <c r="H59" s="19">
        <v>630</v>
      </c>
      <c r="I59" s="19">
        <v>1050</v>
      </c>
      <c r="J59" s="19">
        <f t="shared" si="4"/>
        <v>1638.7499999999998</v>
      </c>
      <c r="K59" s="46" t="s">
        <v>1022</v>
      </c>
    </row>
    <row r="60" spans="1:11">
      <c r="A60" s="417" t="s">
        <v>822</v>
      </c>
      <c r="B60" s="14" t="str">
        <f>Modeltabelle[[#This Row],[SAP Teile-bezeichnung]]</f>
        <v>CTG420-050-014</v>
      </c>
      <c r="C60" s="14" t="s">
        <v>493</v>
      </c>
      <c r="D60" s="14" t="s">
        <v>983</v>
      </c>
      <c r="E60" s="17">
        <v>420</v>
      </c>
      <c r="F60" s="15">
        <v>3000</v>
      </c>
      <c r="G60" s="19">
        <v>1425</v>
      </c>
      <c r="H60" s="19">
        <v>630</v>
      </c>
      <c r="I60" s="19">
        <v>1050</v>
      </c>
      <c r="J60" s="19">
        <f t="shared" si="4"/>
        <v>1638.7499999999998</v>
      </c>
      <c r="K60" s="46" t="s">
        <v>1023</v>
      </c>
    </row>
    <row r="61" spans="1:11">
      <c r="A61" s="14" t="s">
        <v>105</v>
      </c>
      <c r="B61" s="14" t="str">
        <f>Modeltabelle[[#This Row],[SAP Teile-bezeichnung]]</f>
        <v>CTG420-050-0400</v>
      </c>
      <c r="C61" s="14" t="s">
        <v>493</v>
      </c>
      <c r="D61" s="14" t="s">
        <v>983</v>
      </c>
      <c r="E61" s="17">
        <v>420</v>
      </c>
      <c r="F61" s="15">
        <v>3000</v>
      </c>
      <c r="G61" s="19">
        <v>1425</v>
      </c>
      <c r="H61" s="19">
        <v>630</v>
      </c>
      <c r="I61" s="19">
        <v>1050</v>
      </c>
      <c r="J61" s="19">
        <f t="shared" si="4"/>
        <v>1638.7499999999998</v>
      </c>
      <c r="K61" s="46" t="e">
        <v>#N/A</v>
      </c>
    </row>
    <row r="62" spans="1:11">
      <c r="A62" s="14" t="s">
        <v>166</v>
      </c>
      <c r="B62" s="14" t="str">
        <f>Modeltabelle[[#This Row],[SAP Teile-bezeichnung]]</f>
        <v>CTG420-050-0440</v>
      </c>
      <c r="C62" s="14" t="s">
        <v>493</v>
      </c>
      <c r="D62" s="14" t="s">
        <v>983</v>
      </c>
      <c r="E62" s="17">
        <v>420</v>
      </c>
      <c r="F62" s="15">
        <v>3000</v>
      </c>
      <c r="G62" s="19">
        <v>1425</v>
      </c>
      <c r="H62" s="19">
        <v>630</v>
      </c>
      <c r="I62" s="19">
        <v>1050</v>
      </c>
      <c r="J62" s="19">
        <f t="shared" si="4"/>
        <v>1638.7499999999998</v>
      </c>
      <c r="K62" s="46" t="s">
        <v>493</v>
      </c>
    </row>
    <row r="63" spans="1:11">
      <c r="A63" s="417" t="s">
        <v>823</v>
      </c>
      <c r="B63" s="14" t="s">
        <v>106</v>
      </c>
      <c r="C63" s="14" t="s">
        <v>493</v>
      </c>
      <c r="D63" s="14" t="s">
        <v>983</v>
      </c>
      <c r="E63" s="17">
        <v>420</v>
      </c>
      <c r="F63" s="15">
        <v>3000</v>
      </c>
      <c r="G63" s="19">
        <v>1425</v>
      </c>
      <c r="H63" s="19">
        <v>630</v>
      </c>
      <c r="I63" s="19">
        <v>1050</v>
      </c>
      <c r="J63" s="19">
        <f t="shared" si="4"/>
        <v>1638.7499999999998</v>
      </c>
      <c r="K63" s="46" t="s">
        <v>1038</v>
      </c>
    </row>
    <row r="64" spans="1:11">
      <c r="A64" s="417" t="s">
        <v>824</v>
      </c>
      <c r="B64" s="14" t="s">
        <v>106</v>
      </c>
      <c r="C64" s="14" t="s">
        <v>493</v>
      </c>
      <c r="D64" s="14" t="s">
        <v>983</v>
      </c>
      <c r="E64" s="17">
        <v>420</v>
      </c>
      <c r="F64" s="15">
        <v>3000</v>
      </c>
      <c r="G64" s="19">
        <v>1425</v>
      </c>
      <c r="H64" s="19">
        <v>630</v>
      </c>
      <c r="I64" s="19">
        <v>1050</v>
      </c>
      <c r="J64" s="19">
        <f t="shared" si="4"/>
        <v>1638.7499999999998</v>
      </c>
      <c r="K64" s="46" t="s">
        <v>1039</v>
      </c>
    </row>
    <row r="65" spans="1:11">
      <c r="A65" s="417" t="s">
        <v>825</v>
      </c>
      <c r="B65" s="14" t="s">
        <v>106</v>
      </c>
      <c r="C65" s="14" t="s">
        <v>493</v>
      </c>
      <c r="D65" s="14" t="s">
        <v>983</v>
      </c>
      <c r="E65" s="17">
        <v>420</v>
      </c>
      <c r="F65" s="15">
        <v>3000</v>
      </c>
      <c r="G65" s="19">
        <v>1425</v>
      </c>
      <c r="H65" s="19">
        <v>630</v>
      </c>
      <c r="I65" s="19">
        <v>1050</v>
      </c>
      <c r="J65" s="19">
        <f t="shared" si="4"/>
        <v>1638.7499999999998</v>
      </c>
      <c r="K65" s="46" t="s">
        <v>1040</v>
      </c>
    </row>
    <row r="66" spans="1:11">
      <c r="A66" s="417" t="s">
        <v>826</v>
      </c>
      <c r="B66" s="14" t="s">
        <v>106</v>
      </c>
      <c r="C66" s="14" t="s">
        <v>493</v>
      </c>
      <c r="D66" s="14" t="s">
        <v>983</v>
      </c>
      <c r="E66" s="17">
        <v>420</v>
      </c>
      <c r="F66" s="15">
        <v>3000</v>
      </c>
      <c r="G66" s="19">
        <v>1425</v>
      </c>
      <c r="H66" s="19">
        <v>630</v>
      </c>
      <c r="I66" s="19">
        <v>1050</v>
      </c>
      <c r="J66" s="19">
        <f t="shared" si="4"/>
        <v>1638.7499999999998</v>
      </c>
      <c r="K66" s="46" t="s">
        <v>1041</v>
      </c>
    </row>
    <row r="67" spans="1:11">
      <c r="A67" s="417" t="s">
        <v>827</v>
      </c>
      <c r="B67" s="14" t="s">
        <v>106</v>
      </c>
      <c r="C67" s="14" t="s">
        <v>493</v>
      </c>
      <c r="D67" s="14" t="s">
        <v>983</v>
      </c>
      <c r="E67" s="17">
        <v>420</v>
      </c>
      <c r="F67" s="15">
        <v>3000</v>
      </c>
      <c r="G67" s="19">
        <v>1425</v>
      </c>
      <c r="H67" s="19">
        <v>630</v>
      </c>
      <c r="I67" s="19">
        <v>1050</v>
      </c>
      <c r="J67" s="19">
        <f t="shared" si="4"/>
        <v>1638.7499999999998</v>
      </c>
      <c r="K67" s="46" t="s">
        <v>1037</v>
      </c>
    </row>
    <row r="68" spans="1:11">
      <c r="A68" s="14" t="s">
        <v>167</v>
      </c>
      <c r="B68" s="14" t="str">
        <f>Modeltabelle[[#This Row],[SAP Teile-bezeichnung]]</f>
        <v>CTG550-050-0150</v>
      </c>
      <c r="C68" s="14" t="s">
        <v>494</v>
      </c>
      <c r="D68" s="14" t="s">
        <v>983</v>
      </c>
      <c r="E68" s="17">
        <v>550</v>
      </c>
      <c r="F68" s="15"/>
      <c r="G68" s="19">
        <v>1550</v>
      </c>
      <c r="H68" s="19">
        <v>680</v>
      </c>
      <c r="I68" s="19">
        <v>1175</v>
      </c>
      <c r="J68" s="19">
        <f t="shared" si="4"/>
        <v>1782.4999999999998</v>
      </c>
      <c r="K68" s="46" t="s">
        <v>494</v>
      </c>
    </row>
    <row r="69" spans="1:11">
      <c r="A69" s="14" t="s">
        <v>168</v>
      </c>
      <c r="B69" s="14" t="str">
        <f>Modeltabelle[[#This Row],[SAP Teile-bezeichnung]]</f>
        <v>CTG550-050-0440</v>
      </c>
      <c r="C69" s="14" t="s">
        <v>494</v>
      </c>
      <c r="D69" s="14" t="s">
        <v>983</v>
      </c>
      <c r="E69" s="17">
        <v>550</v>
      </c>
      <c r="F69" s="15"/>
      <c r="G69" s="19">
        <v>1550</v>
      </c>
      <c r="H69" s="19">
        <v>680</v>
      </c>
      <c r="I69" s="19">
        <v>1175</v>
      </c>
      <c r="J69" s="19">
        <f t="shared" si="4"/>
        <v>1782.4999999999998</v>
      </c>
      <c r="K69" s="46" t="s">
        <v>494</v>
      </c>
    </row>
    <row r="70" spans="1:11">
      <c r="A70" s="14" t="s">
        <v>180</v>
      </c>
      <c r="B70" s="14" t="str">
        <f>Modeltabelle[[#This Row],[SAP Teile-bezeichnung]]</f>
        <v>CTG550-060-0600</v>
      </c>
      <c r="C70" s="14" t="s">
        <v>494</v>
      </c>
      <c r="D70" s="14" t="s">
        <v>983</v>
      </c>
      <c r="E70" s="17">
        <v>550</v>
      </c>
      <c r="F70" s="15"/>
      <c r="G70" s="19">
        <v>1550</v>
      </c>
      <c r="H70" s="19">
        <v>680</v>
      </c>
      <c r="I70" s="19">
        <v>1175</v>
      </c>
      <c r="J70" s="19">
        <f t="shared" si="4"/>
        <v>1782.4999999999998</v>
      </c>
      <c r="K70" s="46" t="s">
        <v>494</v>
      </c>
    </row>
    <row r="71" spans="1:11">
      <c r="A71" s="417" t="s">
        <v>871</v>
      </c>
      <c r="B71" s="14" t="str">
        <f>Modeltabelle[[#This Row],[SAP Teile-bezeichnung]]</f>
        <v>CTG550-061-001</v>
      </c>
      <c r="C71" s="14" t="s">
        <v>494</v>
      </c>
      <c r="D71" s="14" t="s">
        <v>983</v>
      </c>
      <c r="E71" s="17">
        <v>550</v>
      </c>
      <c r="F71" s="15"/>
      <c r="G71" s="19">
        <v>1550</v>
      </c>
      <c r="H71" s="19">
        <v>680</v>
      </c>
      <c r="I71" s="19">
        <v>1175</v>
      </c>
      <c r="J71" s="19">
        <f t="shared" si="4"/>
        <v>1782.4999999999998</v>
      </c>
      <c r="K71" s="46" t="s">
        <v>1042</v>
      </c>
    </row>
    <row r="72" spans="1:11">
      <c r="A72" s="14" t="s">
        <v>872</v>
      </c>
      <c r="B72" s="14" t="str">
        <f>Modeltabelle[[#This Row],[SAP Teile-bezeichnung]]</f>
        <v>CTG550-061-0600</v>
      </c>
      <c r="C72" s="14" t="s">
        <v>494</v>
      </c>
      <c r="D72" s="14" t="s">
        <v>983</v>
      </c>
      <c r="E72" s="17">
        <v>550</v>
      </c>
      <c r="F72" s="15"/>
      <c r="G72" s="19">
        <v>1550</v>
      </c>
      <c r="H72" s="19">
        <v>680</v>
      </c>
      <c r="I72" s="19">
        <v>1175</v>
      </c>
      <c r="J72" s="19">
        <f t="shared" si="4"/>
        <v>1782.4999999999998</v>
      </c>
      <c r="K72" s="46" t="s">
        <v>494</v>
      </c>
    </row>
    <row r="73" spans="1:11">
      <c r="A73" s="14" t="s">
        <v>121</v>
      </c>
      <c r="B73" s="14" t="str">
        <f>Modeltabelle[[#This Row],[SAP Teile-bezeichnung]]</f>
        <v>CTG550G05</v>
      </c>
      <c r="C73" s="14" t="s">
        <v>494</v>
      </c>
      <c r="D73" s="14" t="s">
        <v>983</v>
      </c>
      <c r="E73" s="17">
        <v>550</v>
      </c>
      <c r="F73" s="15"/>
      <c r="G73" s="19">
        <v>1550</v>
      </c>
      <c r="H73" s="19">
        <v>680</v>
      </c>
      <c r="I73" s="19">
        <v>1175</v>
      </c>
      <c r="J73" s="19">
        <f t="shared" si="4"/>
        <v>1782.4999999999998</v>
      </c>
      <c r="K73" s="46" t="s">
        <v>445</v>
      </c>
    </row>
    <row r="74" spans="1:11">
      <c r="A74" s="14" t="s">
        <v>177</v>
      </c>
      <c r="B74" s="14" t="str">
        <f>Modeltabelle[[#This Row],[SAP Teile-bezeichnung]]</f>
        <v>CTG800-060-0600</v>
      </c>
      <c r="C74" s="14" t="s">
        <v>496</v>
      </c>
      <c r="D74" s="14" t="s">
        <v>983</v>
      </c>
      <c r="E74" s="17">
        <v>800</v>
      </c>
      <c r="F74" s="15"/>
      <c r="G74" s="19">
        <v>2100</v>
      </c>
      <c r="H74" s="45" t="s">
        <v>7</v>
      </c>
      <c r="I74" s="19">
        <v>1550</v>
      </c>
      <c r="J74" s="19">
        <f t="shared" si="4"/>
        <v>2415</v>
      </c>
      <c r="K74" s="46" t="s">
        <v>1046</v>
      </c>
    </row>
    <row r="75" spans="1:11">
      <c r="A75" s="14" t="s">
        <v>129</v>
      </c>
      <c r="B75" s="14" t="str">
        <f>Modeltabelle[[#This Row],[SAP Teile-bezeichnung]]</f>
        <v>CTG800G01</v>
      </c>
      <c r="C75" s="14" t="s">
        <v>496</v>
      </c>
      <c r="D75" s="14" t="s">
        <v>983</v>
      </c>
      <c r="E75" s="17">
        <v>800</v>
      </c>
      <c r="F75" s="15"/>
      <c r="G75" s="19">
        <v>2100</v>
      </c>
      <c r="H75" s="45" t="s">
        <v>7</v>
      </c>
      <c r="I75" s="19">
        <v>1550</v>
      </c>
      <c r="J75" s="19">
        <f t="shared" si="4"/>
        <v>2415</v>
      </c>
      <c r="K75" s="46" t="s">
        <v>446</v>
      </c>
    </row>
    <row r="76" spans="1:11">
      <c r="A76" s="14" t="s">
        <v>130</v>
      </c>
      <c r="B76" s="14" t="str">
        <f>Modeltabelle[[#This Row],[SAP Teile-bezeichnung]]</f>
        <v>CTG800G03</v>
      </c>
      <c r="C76" s="14" t="s">
        <v>496</v>
      </c>
      <c r="D76" s="14" t="s">
        <v>983</v>
      </c>
      <c r="E76" s="17">
        <v>800</v>
      </c>
      <c r="F76" s="15"/>
      <c r="G76" s="19">
        <v>2100</v>
      </c>
      <c r="H76" s="45" t="s">
        <v>7</v>
      </c>
      <c r="I76" s="19">
        <v>1550</v>
      </c>
      <c r="J76" s="19">
        <f t="shared" si="4"/>
        <v>2415</v>
      </c>
      <c r="K76" s="46" t="s">
        <v>447</v>
      </c>
    </row>
    <row r="77" spans="1:11">
      <c r="A77" s="14" t="s">
        <v>131</v>
      </c>
      <c r="B77" s="14" t="str">
        <f>Modeltabelle[[#This Row],[SAP Teile-bezeichnung]]</f>
        <v>CTG800G04</v>
      </c>
      <c r="C77" s="14" t="s">
        <v>496</v>
      </c>
      <c r="D77" s="14" t="s">
        <v>983</v>
      </c>
      <c r="E77" s="17">
        <v>800</v>
      </c>
      <c r="F77" s="15"/>
      <c r="G77" s="19">
        <v>2100</v>
      </c>
      <c r="H77" s="45" t="s">
        <v>7</v>
      </c>
      <c r="I77" s="19">
        <v>1550</v>
      </c>
      <c r="J77" s="19">
        <f t="shared" si="4"/>
        <v>2415</v>
      </c>
      <c r="K77" s="46" t="s">
        <v>448</v>
      </c>
    </row>
    <row r="78" spans="1:11">
      <c r="A78" s="417" t="s">
        <v>801</v>
      </c>
      <c r="B78" s="14" t="s">
        <v>131</v>
      </c>
      <c r="C78" s="14" t="s">
        <v>496</v>
      </c>
      <c r="D78" s="14" t="s">
        <v>983</v>
      </c>
      <c r="E78" s="17">
        <v>800</v>
      </c>
      <c r="F78" s="15"/>
      <c r="G78" s="19">
        <v>2100</v>
      </c>
      <c r="H78" s="45" t="s">
        <v>7</v>
      </c>
      <c r="I78" s="19">
        <v>1550</v>
      </c>
      <c r="J78" s="19">
        <f t="shared" si="4"/>
        <v>2415</v>
      </c>
      <c r="K78" s="46" t="s">
        <v>1043</v>
      </c>
    </row>
    <row r="79" spans="1:11">
      <c r="A79" s="14" t="s">
        <v>132</v>
      </c>
      <c r="B79" s="14" t="str">
        <f>Modeltabelle[[#This Row],[SAP Teile-bezeichnung]]</f>
        <v>CTG800G04-1</v>
      </c>
      <c r="C79" s="14" t="s">
        <v>496</v>
      </c>
      <c r="D79" s="14" t="s">
        <v>983</v>
      </c>
      <c r="E79" s="17">
        <v>800</v>
      </c>
      <c r="F79" s="15"/>
      <c r="G79" s="19">
        <v>2100</v>
      </c>
      <c r="H79" s="45" t="s">
        <v>7</v>
      </c>
      <c r="I79" s="19">
        <v>1550</v>
      </c>
      <c r="J79" s="19">
        <f t="shared" si="4"/>
        <v>2415</v>
      </c>
      <c r="K79" s="46" t="s">
        <v>1045</v>
      </c>
    </row>
    <row r="80" spans="1:11">
      <c r="A80" s="14" t="s">
        <v>133</v>
      </c>
      <c r="B80" s="14" t="str">
        <f>Modeltabelle[[#This Row],[SAP Teile-bezeichnung]]</f>
        <v>CTG800G05</v>
      </c>
      <c r="C80" s="14" t="s">
        <v>496</v>
      </c>
      <c r="D80" s="14" t="s">
        <v>983</v>
      </c>
      <c r="E80" s="17">
        <v>800</v>
      </c>
      <c r="F80" s="15"/>
      <c r="G80" s="19">
        <v>2100</v>
      </c>
      <c r="H80" s="45" t="s">
        <v>7</v>
      </c>
      <c r="I80" s="19">
        <v>1550</v>
      </c>
      <c r="J80" s="19">
        <f t="shared" si="4"/>
        <v>2415</v>
      </c>
      <c r="K80" s="46" t="s">
        <v>449</v>
      </c>
    </row>
    <row r="81" spans="1:11">
      <c r="A81" s="417" t="s">
        <v>802</v>
      </c>
      <c r="B81" s="14" t="s">
        <v>133</v>
      </c>
      <c r="C81" s="14" t="s">
        <v>496</v>
      </c>
      <c r="D81" s="14" t="s">
        <v>983</v>
      </c>
      <c r="E81" s="17">
        <v>800</v>
      </c>
      <c r="F81" s="15"/>
      <c r="G81" s="19">
        <v>2100</v>
      </c>
      <c r="H81" s="45" t="s">
        <v>7</v>
      </c>
      <c r="I81" s="19">
        <v>1550</v>
      </c>
      <c r="J81" s="19">
        <f t="shared" si="4"/>
        <v>2415</v>
      </c>
      <c r="K81" s="46" t="s">
        <v>1044</v>
      </c>
    </row>
    <row r="82" spans="1:11">
      <c r="A82" s="14" t="s">
        <v>1529</v>
      </c>
      <c r="B82" s="14" t="str">
        <f>Modeltabelle[[#This Row],[SAP Teile-bezeichnung]]</f>
        <v>DCTG550G01</v>
      </c>
      <c r="C82" s="14" t="s">
        <v>1533</v>
      </c>
      <c r="D82" s="14" t="s">
        <v>983</v>
      </c>
      <c r="E82" s="17">
        <v>362</v>
      </c>
      <c r="F82" s="15"/>
      <c r="G82" s="19"/>
      <c r="H82" s="19"/>
      <c r="I82" s="19"/>
      <c r="J82" s="19"/>
      <c r="K82" s="46" t="s">
        <v>1534</v>
      </c>
    </row>
    <row r="83" spans="1:11">
      <c r="A83" s="14" t="s">
        <v>181</v>
      </c>
      <c r="B83" s="14" t="str">
        <f>Modeltabelle[[#This Row],[SAP Teile-bezeichnung]]</f>
        <v>DCTG550G03</v>
      </c>
      <c r="C83" s="14" t="s">
        <v>497</v>
      </c>
      <c r="D83" s="14" t="s">
        <v>983</v>
      </c>
      <c r="E83" s="17">
        <v>550</v>
      </c>
      <c r="F83" s="15"/>
      <c r="G83" s="19">
        <v>1550</v>
      </c>
      <c r="H83" s="19">
        <v>680</v>
      </c>
      <c r="I83" s="19">
        <v>1175</v>
      </c>
      <c r="J83" s="19">
        <f t="shared" ref="J83" si="8">G83*1.15</f>
        <v>1782.4999999999998</v>
      </c>
      <c r="K83" s="46" t="s">
        <v>1110</v>
      </c>
    </row>
    <row r="84" spans="1:11">
      <c r="A84" s="14" t="s">
        <v>1530</v>
      </c>
      <c r="B84" s="14" t="str">
        <f>Modeltabelle[[#This Row],[SAP Teile-bezeichnung]]</f>
        <v>DCTG800G04-001</v>
      </c>
      <c r="C84" s="14" t="s">
        <v>1532</v>
      </c>
      <c r="D84" s="14" t="s">
        <v>983</v>
      </c>
      <c r="E84" s="17">
        <v>800</v>
      </c>
      <c r="F84" s="15"/>
      <c r="G84" s="46">
        <v>2100</v>
      </c>
      <c r="H84" s="46">
        <v>975</v>
      </c>
      <c r="I84" s="46">
        <v>1550</v>
      </c>
      <c r="J84" s="19">
        <v>2310</v>
      </c>
      <c r="K84" s="46" t="s">
        <v>1531</v>
      </c>
    </row>
    <row r="85" spans="1:11">
      <c r="A85" s="14" t="s">
        <v>141</v>
      </c>
      <c r="B85" s="14" t="str">
        <f>Modeltabelle[[#This Row],[SAP Teile-bezeichnung]]</f>
        <v>DFP1100E00</v>
      </c>
      <c r="C85" s="14" t="s">
        <v>470</v>
      </c>
      <c r="D85" s="14" t="s">
        <v>63</v>
      </c>
      <c r="E85" s="17">
        <v>1100</v>
      </c>
      <c r="F85" s="15"/>
      <c r="G85" s="19">
        <v>2400</v>
      </c>
      <c r="H85" s="19"/>
      <c r="I85" s="19" t="s">
        <v>7</v>
      </c>
      <c r="J85" s="19">
        <f t="shared" si="4"/>
        <v>2760</v>
      </c>
      <c r="K85" s="46" t="e">
        <v>#N/A</v>
      </c>
    </row>
    <row r="86" spans="1:11">
      <c r="A86" s="14" t="s">
        <v>68</v>
      </c>
      <c r="B86" s="14" t="str">
        <f>Modeltabelle[[#This Row],[SAP Teile-bezeichnung]]</f>
        <v>DFP123E00</v>
      </c>
      <c r="C86" s="14" t="s">
        <v>471</v>
      </c>
      <c r="D86" s="14" t="s">
        <v>63</v>
      </c>
      <c r="E86" s="17">
        <v>123</v>
      </c>
      <c r="F86" s="15">
        <v>1100</v>
      </c>
      <c r="G86" s="19">
        <v>1425</v>
      </c>
      <c r="H86" s="19">
        <v>230</v>
      </c>
      <c r="I86" s="19" t="s">
        <v>7</v>
      </c>
      <c r="J86" s="19">
        <f t="shared" si="4"/>
        <v>1638.7499999999998</v>
      </c>
      <c r="K86" s="46" t="e">
        <v>#N/A</v>
      </c>
    </row>
    <row r="87" spans="1:11">
      <c r="A87" s="14" t="s">
        <v>84</v>
      </c>
      <c r="B87" s="14" t="str">
        <f>Modeltabelle[[#This Row],[SAP Teile-bezeichnung]]</f>
        <v>DFP245E00</v>
      </c>
      <c r="C87" s="14" t="s">
        <v>472</v>
      </c>
      <c r="D87" s="14" t="s">
        <v>63</v>
      </c>
      <c r="E87" s="17">
        <v>245</v>
      </c>
      <c r="F87" s="15"/>
      <c r="G87" s="19">
        <v>2400</v>
      </c>
      <c r="H87" s="19">
        <v>460</v>
      </c>
      <c r="I87" s="19" t="s">
        <v>7</v>
      </c>
      <c r="J87" s="19">
        <f t="shared" si="4"/>
        <v>2760</v>
      </c>
      <c r="K87" s="46" t="s">
        <v>472</v>
      </c>
    </row>
    <row r="88" spans="1:11">
      <c r="A88" s="14" t="s">
        <v>91</v>
      </c>
      <c r="B88" s="14" t="str">
        <f>Modeltabelle[[#This Row],[SAP Teile-bezeichnung]]</f>
        <v>DFP300E00</v>
      </c>
      <c r="C88" s="14" t="s">
        <v>473</v>
      </c>
      <c r="D88" s="14" t="s">
        <v>63</v>
      </c>
      <c r="E88" s="17">
        <v>300</v>
      </c>
      <c r="F88" s="15">
        <v>1900</v>
      </c>
      <c r="G88" s="19">
        <v>1050</v>
      </c>
      <c r="H88" s="19">
        <v>460</v>
      </c>
      <c r="I88" s="19" t="s">
        <v>7</v>
      </c>
      <c r="J88" s="19">
        <f t="shared" si="4"/>
        <v>1207.5</v>
      </c>
      <c r="K88" s="46" t="s">
        <v>473</v>
      </c>
    </row>
    <row r="89" spans="1:11">
      <c r="A89" s="14" t="s">
        <v>99</v>
      </c>
      <c r="B89" s="14" t="str">
        <f>Modeltabelle[[#This Row],[SAP Teile-bezeichnung]]</f>
        <v>DFP362E00</v>
      </c>
      <c r="C89" s="14" t="s">
        <v>474</v>
      </c>
      <c r="D89" s="14" t="s">
        <v>63</v>
      </c>
      <c r="E89" s="17">
        <v>362</v>
      </c>
      <c r="F89" s="15"/>
      <c r="G89" s="19">
        <v>1175</v>
      </c>
      <c r="H89" s="19">
        <v>460</v>
      </c>
      <c r="I89" s="19">
        <v>950</v>
      </c>
      <c r="J89" s="19">
        <f t="shared" ref="J89:J153" si="9">G89*1.15</f>
        <v>1351.25</v>
      </c>
      <c r="K89" s="46" t="e">
        <v>#N/A</v>
      </c>
    </row>
    <row r="90" spans="1:11">
      <c r="A90" s="14" t="s">
        <v>107</v>
      </c>
      <c r="B90" s="14" t="str">
        <f>Modeltabelle[[#This Row],[SAP Teile-bezeichnung]]</f>
        <v>DFP420E00</v>
      </c>
      <c r="C90" s="14" t="s">
        <v>475</v>
      </c>
      <c r="D90" s="14" t="s">
        <v>63</v>
      </c>
      <c r="E90" s="17">
        <v>420</v>
      </c>
      <c r="F90" s="15"/>
      <c r="G90" s="19">
        <v>1425</v>
      </c>
      <c r="H90" s="19">
        <v>630</v>
      </c>
      <c r="I90" s="19">
        <v>1050</v>
      </c>
      <c r="J90" s="19">
        <f t="shared" si="9"/>
        <v>1638.7499999999998</v>
      </c>
      <c r="K90" s="46" t="s">
        <v>1002</v>
      </c>
    </row>
    <row r="91" spans="1:11">
      <c r="A91" s="14" t="s">
        <v>122</v>
      </c>
      <c r="B91" s="14" t="str">
        <f>Modeltabelle[[#This Row],[SAP Teile-bezeichnung]]</f>
        <v>DFP550E00</v>
      </c>
      <c r="C91" s="14" t="s">
        <v>476</v>
      </c>
      <c r="D91" s="14" t="s">
        <v>63</v>
      </c>
      <c r="E91" s="17">
        <v>550</v>
      </c>
      <c r="F91" s="15"/>
      <c r="G91" s="19">
        <v>1550</v>
      </c>
      <c r="H91" s="19"/>
      <c r="I91" s="19" t="s">
        <v>7</v>
      </c>
      <c r="J91" s="19">
        <f t="shared" si="9"/>
        <v>1782.4999999999998</v>
      </c>
      <c r="K91" s="46" t="s">
        <v>476</v>
      </c>
    </row>
    <row r="92" spans="1:11">
      <c r="A92" s="14" t="s">
        <v>128</v>
      </c>
      <c r="B92" s="14" t="str">
        <f>Modeltabelle[[#This Row],[SAP Teile-bezeichnung]]</f>
        <v>DFP600E00</v>
      </c>
      <c r="C92" s="14" t="s">
        <v>477</v>
      </c>
      <c r="D92" s="14" t="s">
        <v>63</v>
      </c>
      <c r="E92" s="17">
        <v>600</v>
      </c>
      <c r="F92" s="15"/>
      <c r="G92" s="19">
        <v>1425</v>
      </c>
      <c r="H92" s="19"/>
      <c r="I92" s="19" t="s">
        <v>7</v>
      </c>
      <c r="J92" s="19">
        <f t="shared" si="9"/>
        <v>1638.7499999999998</v>
      </c>
      <c r="K92" s="46" t="e">
        <v>#N/A</v>
      </c>
    </row>
    <row r="93" spans="1:11">
      <c r="A93" s="14" t="s">
        <v>134</v>
      </c>
      <c r="B93" s="14" t="str">
        <f>Modeltabelle[[#This Row],[SAP Teile-bezeichnung]]</f>
        <v>DFP800E00</v>
      </c>
      <c r="C93" s="14" t="s">
        <v>478</v>
      </c>
      <c r="D93" s="14" t="s">
        <v>63</v>
      </c>
      <c r="E93" s="17">
        <v>800</v>
      </c>
      <c r="F93" s="15"/>
      <c r="G93" s="19">
        <v>2100</v>
      </c>
      <c r="H93" s="45" t="s">
        <v>7</v>
      </c>
      <c r="I93" s="19">
        <v>1550</v>
      </c>
      <c r="J93" s="19">
        <f t="shared" si="9"/>
        <v>2415</v>
      </c>
      <c r="K93" s="46" t="s">
        <v>478</v>
      </c>
    </row>
    <row r="94" spans="1:11">
      <c r="A94" s="14" t="s">
        <v>142</v>
      </c>
      <c r="B94" s="14" t="str">
        <f>Modeltabelle[[#This Row],[SAP Teile-bezeichnung]]</f>
        <v>DFS1100E00</v>
      </c>
      <c r="C94" s="14" t="s">
        <v>479</v>
      </c>
      <c r="D94" s="14" t="s">
        <v>63</v>
      </c>
      <c r="E94" s="17">
        <v>1100</v>
      </c>
      <c r="F94" s="15"/>
      <c r="G94" s="19">
        <v>2400</v>
      </c>
      <c r="H94" s="19"/>
      <c r="I94" s="19" t="s">
        <v>7</v>
      </c>
      <c r="J94" s="19">
        <f t="shared" si="9"/>
        <v>2760</v>
      </c>
      <c r="K94" s="46" t="s">
        <v>479</v>
      </c>
    </row>
    <row r="95" spans="1:11">
      <c r="A95" s="14" t="s">
        <v>69</v>
      </c>
      <c r="B95" s="14" t="str">
        <f>Modeltabelle[[#This Row],[SAP Teile-bezeichnung]]</f>
        <v>DFS123E00</v>
      </c>
      <c r="C95" s="14" t="s">
        <v>483</v>
      </c>
      <c r="D95" s="14" t="s">
        <v>63</v>
      </c>
      <c r="E95" s="17">
        <v>123</v>
      </c>
      <c r="F95" s="15">
        <v>1100</v>
      </c>
      <c r="G95" s="19">
        <v>550</v>
      </c>
      <c r="H95" s="19">
        <v>230</v>
      </c>
      <c r="I95" s="19" t="s">
        <v>7</v>
      </c>
      <c r="J95" s="19">
        <f t="shared" si="9"/>
        <v>632.5</v>
      </c>
      <c r="K95" s="46" t="s">
        <v>483</v>
      </c>
    </row>
    <row r="96" spans="1:11">
      <c r="A96" s="14" t="s">
        <v>76</v>
      </c>
      <c r="B96" s="14" t="str">
        <f>Modeltabelle[[#This Row],[SAP Teile-bezeichnung]]</f>
        <v>DFS145E00</v>
      </c>
      <c r="C96" s="14" t="s">
        <v>480</v>
      </c>
      <c r="D96" s="14" t="s">
        <v>63</v>
      </c>
      <c r="E96" s="17">
        <v>145</v>
      </c>
      <c r="F96" s="15">
        <v>1250</v>
      </c>
      <c r="G96" s="19">
        <v>650</v>
      </c>
      <c r="H96" s="19"/>
      <c r="I96" s="19" t="s">
        <v>7</v>
      </c>
      <c r="J96" s="19">
        <f t="shared" si="9"/>
        <v>747.49999999999989</v>
      </c>
      <c r="K96" s="46" t="s">
        <v>480</v>
      </c>
    </row>
    <row r="97" spans="1:11">
      <c r="A97" s="14" t="s">
        <v>85</v>
      </c>
      <c r="B97" s="14" t="str">
        <f>Modeltabelle[[#This Row],[SAP Teile-bezeichnung]]</f>
        <v>DFS245E00</v>
      </c>
      <c r="C97" s="14" t="s">
        <v>481</v>
      </c>
      <c r="D97" s="14" t="s">
        <v>63</v>
      </c>
      <c r="E97" s="17">
        <v>245</v>
      </c>
      <c r="F97" s="15"/>
      <c r="G97" s="19">
        <v>1050</v>
      </c>
      <c r="H97" s="19">
        <v>460</v>
      </c>
      <c r="I97" s="19" t="s">
        <v>7</v>
      </c>
      <c r="J97" s="19">
        <f t="shared" si="9"/>
        <v>1207.5</v>
      </c>
      <c r="K97" s="46" t="s">
        <v>481</v>
      </c>
    </row>
    <row r="98" spans="1:11">
      <c r="A98" s="14" t="s">
        <v>92</v>
      </c>
      <c r="B98" s="14" t="str">
        <f>Modeltabelle[[#This Row],[SAP Teile-bezeichnung]]</f>
        <v>DFS300E00</v>
      </c>
      <c r="C98" s="14" t="s">
        <v>482</v>
      </c>
      <c r="D98" s="14" t="s">
        <v>63</v>
      </c>
      <c r="E98" s="17">
        <v>300</v>
      </c>
      <c r="F98" s="15">
        <v>1900</v>
      </c>
      <c r="G98" s="19">
        <v>1050</v>
      </c>
      <c r="H98" s="19">
        <v>460</v>
      </c>
      <c r="I98" s="19" t="s">
        <v>7</v>
      </c>
      <c r="J98" s="19">
        <f t="shared" si="9"/>
        <v>1207.5</v>
      </c>
      <c r="K98" s="46" t="s">
        <v>482</v>
      </c>
    </row>
    <row r="99" spans="1:11">
      <c r="A99" s="14" t="s">
        <v>171</v>
      </c>
      <c r="B99" s="14" t="str">
        <f>Modeltabelle[[#This Row],[SAP Teile-bezeichnung]]</f>
        <v>DFS315</v>
      </c>
      <c r="C99" s="14" t="s">
        <v>428</v>
      </c>
      <c r="D99" s="14" t="s">
        <v>63</v>
      </c>
      <c r="E99" s="17">
        <v>315</v>
      </c>
      <c r="F99" s="15"/>
      <c r="G99" s="19">
        <v>950</v>
      </c>
      <c r="H99" s="19"/>
      <c r="I99" s="19" t="s">
        <v>7</v>
      </c>
      <c r="J99" s="19">
        <f t="shared" si="9"/>
        <v>1092.5</v>
      </c>
      <c r="K99" s="46" t="e">
        <v>#N/A</v>
      </c>
    </row>
    <row r="100" spans="1:11">
      <c r="A100" s="14" t="s">
        <v>100</v>
      </c>
      <c r="B100" s="14" t="str">
        <f>Modeltabelle[[#This Row],[SAP Teile-bezeichnung]]</f>
        <v>DFS362E00</v>
      </c>
      <c r="C100" s="14" t="s">
        <v>484</v>
      </c>
      <c r="D100" s="14" t="s">
        <v>63</v>
      </c>
      <c r="E100" s="17">
        <v>362</v>
      </c>
      <c r="F100" s="15"/>
      <c r="G100" s="19">
        <v>1175</v>
      </c>
      <c r="H100" s="19">
        <v>460</v>
      </c>
      <c r="I100" s="19">
        <v>950</v>
      </c>
      <c r="J100" s="19">
        <f t="shared" si="9"/>
        <v>1351.25</v>
      </c>
      <c r="K100" s="46" t="s">
        <v>484</v>
      </c>
    </row>
    <row r="101" spans="1:11">
      <c r="A101" s="14" t="s">
        <v>108</v>
      </c>
      <c r="B101" s="14" t="str">
        <f>Modeltabelle[[#This Row],[SAP Teile-bezeichnung]]</f>
        <v>DFS420-2000</v>
      </c>
      <c r="C101" s="14" t="s">
        <v>429</v>
      </c>
      <c r="D101" s="14" t="s">
        <v>63</v>
      </c>
      <c r="E101" s="17">
        <v>420</v>
      </c>
      <c r="F101" s="15"/>
      <c r="G101" s="19">
        <v>1425</v>
      </c>
      <c r="H101" s="19">
        <v>630</v>
      </c>
      <c r="I101" s="19">
        <v>1050</v>
      </c>
      <c r="J101" s="19">
        <f t="shared" si="9"/>
        <v>1638.7499999999998</v>
      </c>
      <c r="K101" s="46" t="e">
        <v>#N/A</v>
      </c>
    </row>
    <row r="102" spans="1:11">
      <c r="A102" s="14" t="s">
        <v>109</v>
      </c>
      <c r="B102" s="14" t="str">
        <f>Modeltabelle[[#This Row],[SAP Teile-bezeichnung]]</f>
        <v>DFS420-2500</v>
      </c>
      <c r="C102" s="14" t="s">
        <v>430</v>
      </c>
      <c r="D102" s="14" t="s">
        <v>63</v>
      </c>
      <c r="E102" s="17">
        <v>420</v>
      </c>
      <c r="F102" s="15"/>
      <c r="G102" s="19">
        <v>1425</v>
      </c>
      <c r="H102" s="19">
        <v>630</v>
      </c>
      <c r="I102" s="19">
        <v>1050</v>
      </c>
      <c r="J102" s="19">
        <f t="shared" si="9"/>
        <v>1638.7499999999998</v>
      </c>
      <c r="K102" s="46" t="e">
        <v>#N/A</v>
      </c>
    </row>
    <row r="103" spans="1:11">
      <c r="A103" s="14" t="s">
        <v>110</v>
      </c>
      <c r="B103" s="14" t="str">
        <f>Modeltabelle[[#This Row],[SAP Teile-bezeichnung]]</f>
        <v>DFS420-4000</v>
      </c>
      <c r="C103" s="14" t="s">
        <v>431</v>
      </c>
      <c r="D103" s="14" t="s">
        <v>63</v>
      </c>
      <c r="E103" s="17">
        <v>420</v>
      </c>
      <c r="F103" s="15"/>
      <c r="G103" s="19">
        <v>1425</v>
      </c>
      <c r="H103" s="19">
        <v>630</v>
      </c>
      <c r="I103" s="19">
        <v>1050</v>
      </c>
      <c r="J103" s="19">
        <f t="shared" si="9"/>
        <v>1638.7499999999998</v>
      </c>
      <c r="K103" s="46" t="e">
        <v>#N/A</v>
      </c>
    </row>
    <row r="104" spans="1:11">
      <c r="A104" s="14" t="s">
        <v>111</v>
      </c>
      <c r="B104" s="14" t="str">
        <f>Modeltabelle[[#This Row],[SAP Teile-bezeichnung]]</f>
        <v>DFS420-5000</v>
      </c>
      <c r="C104" s="14" t="s">
        <v>432</v>
      </c>
      <c r="D104" s="14" t="s">
        <v>63</v>
      </c>
      <c r="E104" s="17">
        <v>420</v>
      </c>
      <c r="F104" s="15"/>
      <c r="G104" s="19">
        <v>1425</v>
      </c>
      <c r="H104" s="19">
        <v>630</v>
      </c>
      <c r="I104" s="19">
        <v>1050</v>
      </c>
      <c r="J104" s="19">
        <f t="shared" si="9"/>
        <v>1638.7499999999998</v>
      </c>
      <c r="K104" s="46" t="e">
        <v>#N/A</v>
      </c>
    </row>
    <row r="105" spans="1:11">
      <c r="A105" s="14" t="s">
        <v>112</v>
      </c>
      <c r="B105" s="14" t="str">
        <f>Modeltabelle[[#This Row],[SAP Teile-bezeichnung]]</f>
        <v>DFS420E00</v>
      </c>
      <c r="C105" s="14" t="s">
        <v>485</v>
      </c>
      <c r="D105" s="14" t="s">
        <v>63</v>
      </c>
      <c r="E105" s="17">
        <v>420</v>
      </c>
      <c r="F105" s="15"/>
      <c r="G105" s="19">
        <v>1425</v>
      </c>
      <c r="H105" s="19">
        <v>630</v>
      </c>
      <c r="I105" s="19">
        <v>1050</v>
      </c>
      <c r="J105" s="19">
        <f t="shared" si="9"/>
        <v>1638.7499999999998</v>
      </c>
      <c r="K105" s="46" t="s">
        <v>485</v>
      </c>
    </row>
    <row r="106" spans="1:11">
      <c r="A106" s="14" t="s">
        <v>113</v>
      </c>
      <c r="B106" s="14" t="str">
        <f>Modeltabelle[[#This Row],[SAP Teile-bezeichnung]]</f>
        <v>DFS420L</v>
      </c>
      <c r="C106" s="14" t="s">
        <v>433</v>
      </c>
      <c r="D106" s="14" t="s">
        <v>63</v>
      </c>
      <c r="E106" s="17">
        <v>420</v>
      </c>
      <c r="F106" s="15"/>
      <c r="G106" s="19">
        <v>1425</v>
      </c>
      <c r="H106" s="19">
        <v>630</v>
      </c>
      <c r="I106" s="19">
        <v>1050</v>
      </c>
      <c r="J106" s="19">
        <f t="shared" si="9"/>
        <v>1638.7499999999998</v>
      </c>
      <c r="K106" s="46" t="e">
        <v>#N/A</v>
      </c>
    </row>
    <row r="107" spans="1:11">
      <c r="A107" s="14" t="s">
        <v>123</v>
      </c>
      <c r="B107" s="14" t="str">
        <f>Modeltabelle[[#This Row],[SAP Teile-bezeichnung]]</f>
        <v>DFS550E00</v>
      </c>
      <c r="C107" s="14" t="s">
        <v>486</v>
      </c>
      <c r="D107" s="14" t="s">
        <v>63</v>
      </c>
      <c r="E107" s="17">
        <v>550</v>
      </c>
      <c r="F107" s="15"/>
      <c r="G107" s="19">
        <v>1550</v>
      </c>
      <c r="H107" s="19"/>
      <c r="I107" s="19" t="s">
        <v>7</v>
      </c>
      <c r="J107" s="19">
        <f t="shared" si="9"/>
        <v>1782.4999999999998</v>
      </c>
      <c r="K107" s="46" t="s">
        <v>486</v>
      </c>
    </row>
    <row r="108" spans="1:11">
      <c r="A108" s="14" t="s">
        <v>135</v>
      </c>
      <c r="B108" s="14" t="str">
        <f>Modeltabelle[[#This Row],[SAP Teile-bezeichnung]]</f>
        <v>DFS800-2000</v>
      </c>
      <c r="C108" s="14" t="s">
        <v>434</v>
      </c>
      <c r="D108" s="14" t="s">
        <v>63</v>
      </c>
      <c r="E108" s="17">
        <v>800</v>
      </c>
      <c r="F108" s="15"/>
      <c r="G108" s="19">
        <v>2100</v>
      </c>
      <c r="H108" s="45" t="s">
        <v>7</v>
      </c>
      <c r="I108" s="19">
        <v>1550</v>
      </c>
      <c r="J108" s="19">
        <f t="shared" si="9"/>
        <v>2415</v>
      </c>
      <c r="K108" s="46" t="e">
        <v>#N/A</v>
      </c>
    </row>
    <row r="109" spans="1:11">
      <c r="A109" s="14" t="s">
        <v>136</v>
      </c>
      <c r="B109" s="14" t="str">
        <f>Modeltabelle[[#This Row],[SAP Teile-bezeichnung]]</f>
        <v>DFS800-4000</v>
      </c>
      <c r="C109" s="14" t="s">
        <v>435</v>
      </c>
      <c r="D109" s="14" t="s">
        <v>63</v>
      </c>
      <c r="E109" s="17">
        <v>800</v>
      </c>
      <c r="F109" s="15"/>
      <c r="G109" s="19">
        <v>2100</v>
      </c>
      <c r="H109" s="45" t="s">
        <v>7</v>
      </c>
      <c r="I109" s="19">
        <v>1550</v>
      </c>
      <c r="J109" s="19">
        <f t="shared" si="9"/>
        <v>2415</v>
      </c>
      <c r="K109" s="46" t="e">
        <v>#N/A</v>
      </c>
    </row>
    <row r="110" spans="1:11">
      <c r="A110" s="14" t="s">
        <v>137</v>
      </c>
      <c r="B110" s="14" t="str">
        <f>Modeltabelle[[#This Row],[SAP Teile-bezeichnung]]</f>
        <v>DFS800-8000</v>
      </c>
      <c r="C110" s="14" t="s">
        <v>436</v>
      </c>
      <c r="D110" s="14" t="s">
        <v>63</v>
      </c>
      <c r="E110" s="17">
        <v>800</v>
      </c>
      <c r="F110" s="15"/>
      <c r="G110" s="19">
        <v>2100</v>
      </c>
      <c r="H110" s="45" t="s">
        <v>7</v>
      </c>
      <c r="I110" s="19">
        <v>1550</v>
      </c>
      <c r="J110" s="19">
        <f t="shared" si="9"/>
        <v>2415</v>
      </c>
      <c r="K110" s="46" t="e">
        <v>#N/A</v>
      </c>
    </row>
    <row r="111" spans="1:11">
      <c r="A111" s="14" t="s">
        <v>138</v>
      </c>
      <c r="B111" s="14" t="str">
        <f>Modeltabelle[[#This Row],[SAP Teile-bezeichnung]]</f>
        <v>DFS800E00</v>
      </c>
      <c r="C111" s="14" t="s">
        <v>487</v>
      </c>
      <c r="D111" s="14" t="s">
        <v>63</v>
      </c>
      <c r="E111" s="17">
        <v>800</v>
      </c>
      <c r="F111" s="15"/>
      <c r="G111" s="19">
        <v>2100</v>
      </c>
      <c r="H111" s="45" t="s">
        <v>7</v>
      </c>
      <c r="I111" s="19">
        <v>1550</v>
      </c>
      <c r="J111" s="19">
        <f t="shared" si="9"/>
        <v>2415</v>
      </c>
      <c r="K111" s="46" t="s">
        <v>1001</v>
      </c>
    </row>
    <row r="112" spans="1:11">
      <c r="A112" s="14" t="s">
        <v>170</v>
      </c>
      <c r="B112" s="14" t="str">
        <f>Modeltabelle[[#This Row],[SAP Teile-bezeichnung]]</f>
        <v>DFW145</v>
      </c>
      <c r="C112" s="14" t="s">
        <v>437</v>
      </c>
      <c r="D112" s="14" t="s">
        <v>63</v>
      </c>
      <c r="E112" s="17">
        <v>145</v>
      </c>
      <c r="F112" s="15">
        <v>1250</v>
      </c>
      <c r="G112" s="19">
        <v>650</v>
      </c>
      <c r="H112" s="19"/>
      <c r="I112" s="19" t="s">
        <v>7</v>
      </c>
      <c r="J112" s="19">
        <f t="shared" si="9"/>
        <v>747.49999999999989</v>
      </c>
      <c r="K112" s="46" t="e">
        <v>#N/A</v>
      </c>
    </row>
    <row r="113" spans="1:11">
      <c r="A113" s="14" t="s">
        <v>174</v>
      </c>
      <c r="B113" s="14" t="str">
        <f>Modeltabelle[[#This Row],[SAP Teile-bezeichnung]]</f>
        <v>DFW24</v>
      </c>
      <c r="C113" s="14" t="s">
        <v>438</v>
      </c>
      <c r="D113" s="14" t="s">
        <v>63</v>
      </c>
      <c r="E113" s="17">
        <v>24</v>
      </c>
      <c r="F113" s="15">
        <v>210</v>
      </c>
      <c r="G113" s="19">
        <v>125</v>
      </c>
      <c r="H113" s="19">
        <v>50</v>
      </c>
      <c r="I113" s="19" t="s">
        <v>7</v>
      </c>
      <c r="J113" s="19">
        <f t="shared" si="9"/>
        <v>143.75</v>
      </c>
      <c r="K113" s="46" t="e">
        <v>#N/A</v>
      </c>
    </row>
    <row r="114" spans="1:11">
      <c r="A114" s="14" t="s">
        <v>93</v>
      </c>
      <c r="B114" s="14" t="str">
        <f>Modeltabelle[[#This Row],[SAP Teile-bezeichnung]]</f>
        <v>DFW300</v>
      </c>
      <c r="C114" s="14" t="s">
        <v>439</v>
      </c>
      <c r="D114" s="14" t="s">
        <v>63</v>
      </c>
      <c r="E114" s="17">
        <v>300</v>
      </c>
      <c r="F114" s="15">
        <v>1900</v>
      </c>
      <c r="G114" s="19">
        <v>1050</v>
      </c>
      <c r="H114" s="19">
        <v>460</v>
      </c>
      <c r="I114" s="19" t="s">
        <v>7</v>
      </c>
      <c r="J114" s="19">
        <f t="shared" si="9"/>
        <v>1207.5</v>
      </c>
      <c r="K114" s="46" t="e">
        <v>#N/A</v>
      </c>
    </row>
    <row r="115" spans="1:11">
      <c r="A115" s="14" t="s">
        <v>172</v>
      </c>
      <c r="B115" s="14" t="str">
        <f>Modeltabelle[[#This Row],[SAP Teile-bezeichnung]]</f>
        <v>DFW420</v>
      </c>
      <c r="C115" s="14" t="s">
        <v>440</v>
      </c>
      <c r="D115" s="14" t="s">
        <v>63</v>
      </c>
      <c r="E115" s="17">
        <v>420</v>
      </c>
      <c r="F115" s="15"/>
      <c r="G115" s="19">
        <v>1425</v>
      </c>
      <c r="H115" s="19">
        <v>630</v>
      </c>
      <c r="I115" s="19">
        <v>1050</v>
      </c>
      <c r="J115" s="19">
        <f t="shared" si="9"/>
        <v>1638.7499999999998</v>
      </c>
      <c r="K115" s="46" t="e">
        <v>#N/A</v>
      </c>
    </row>
    <row r="116" spans="1:11">
      <c r="A116" s="14" t="s">
        <v>62</v>
      </c>
      <c r="B116" s="14" t="str">
        <f>Modeltabelle[[#This Row],[SAP Teile-bezeichnung]]</f>
        <v>DFW52</v>
      </c>
      <c r="C116" s="14" t="s">
        <v>441</v>
      </c>
      <c r="D116" s="14" t="s">
        <v>63</v>
      </c>
      <c r="E116" s="17">
        <v>52</v>
      </c>
      <c r="F116" s="15"/>
      <c r="G116" s="19">
        <v>250</v>
      </c>
      <c r="H116" s="19"/>
      <c r="I116" s="19" t="s">
        <v>7</v>
      </c>
      <c r="J116" s="19">
        <f t="shared" si="9"/>
        <v>287.5</v>
      </c>
      <c r="K116" s="46" t="e">
        <v>#N/A</v>
      </c>
    </row>
    <row r="117" spans="1:11">
      <c r="A117" s="14" t="s">
        <v>173</v>
      </c>
      <c r="B117" s="14" t="str">
        <f>Modeltabelle[[#This Row],[SAP Teile-bezeichnung]]</f>
        <v>DFW550</v>
      </c>
      <c r="C117" s="14" t="s">
        <v>442</v>
      </c>
      <c r="D117" s="14" t="s">
        <v>63</v>
      </c>
      <c r="E117" s="17">
        <v>550</v>
      </c>
      <c r="F117" s="15"/>
      <c r="G117" s="19">
        <v>1550</v>
      </c>
      <c r="H117" s="19"/>
      <c r="I117" s="19" t="s">
        <v>7</v>
      </c>
      <c r="J117" s="19">
        <f t="shared" si="9"/>
        <v>1782.4999999999998</v>
      </c>
      <c r="K117" s="46" t="e">
        <v>#N/A</v>
      </c>
    </row>
    <row r="118" spans="1:11">
      <c r="A118" s="14" t="s">
        <v>175</v>
      </c>
      <c r="B118" s="14" t="str">
        <f>Modeltabelle[[#This Row],[SAP Teile-bezeichnung]]</f>
        <v>DPS550E00</v>
      </c>
      <c r="C118" s="14" t="s">
        <v>476</v>
      </c>
      <c r="D118" s="14" t="s">
        <v>63</v>
      </c>
      <c r="E118" s="17">
        <v>550</v>
      </c>
      <c r="F118" s="15"/>
      <c r="G118" s="19">
        <v>1550</v>
      </c>
      <c r="H118" s="19">
        <v>680</v>
      </c>
      <c r="I118" s="19">
        <v>1175</v>
      </c>
      <c r="J118" s="19">
        <f t="shared" si="9"/>
        <v>1782.4999999999998</v>
      </c>
      <c r="K118" s="46" t="s">
        <v>1003</v>
      </c>
    </row>
    <row r="119" spans="1:11">
      <c r="A119" s="14" t="s">
        <v>165</v>
      </c>
      <c r="B119" s="14" t="str">
        <f>Modeltabelle[[#This Row],[SAP Teile-bezeichnung]]</f>
        <v>GIF_Abnahme</v>
      </c>
      <c r="C119" s="14"/>
      <c r="D119" s="14" t="s">
        <v>152</v>
      </c>
      <c r="E119" s="17" t="s">
        <v>8</v>
      </c>
      <c r="F119" s="15"/>
      <c r="G119" s="46" t="s">
        <v>469</v>
      </c>
      <c r="H119" s="19"/>
      <c r="I119" s="19" t="s">
        <v>7</v>
      </c>
      <c r="J119" s="19" t="e">
        <f t="shared" si="9"/>
        <v>#VALUE!</v>
      </c>
      <c r="K119" s="46" t="e">
        <v>#N/A</v>
      </c>
    </row>
    <row r="120" spans="1:11">
      <c r="A120" s="14" t="s">
        <v>151</v>
      </c>
      <c r="B120" s="14" t="str">
        <f>Modeltabelle[[#This Row],[SAP Teile-bezeichnung]]</f>
        <v>Grundrahmen</v>
      </c>
      <c r="C120" s="14"/>
      <c r="D120" s="14" t="s">
        <v>152</v>
      </c>
      <c r="E120" s="17" t="s">
        <v>8</v>
      </c>
      <c r="F120" s="15"/>
      <c r="G120" s="46" t="s">
        <v>469</v>
      </c>
      <c r="H120" s="19"/>
      <c r="I120" s="19" t="s">
        <v>7</v>
      </c>
      <c r="J120" s="19" t="e">
        <f t="shared" si="9"/>
        <v>#VALUE!</v>
      </c>
      <c r="K120" s="46" t="e">
        <v>#N/A</v>
      </c>
    </row>
    <row r="121" spans="1:11">
      <c r="A121" s="14" t="s">
        <v>178</v>
      </c>
      <c r="B121" s="14" t="str">
        <f>Modeltabelle[[#This Row],[SAP Teile-bezeichnung]]</f>
        <v>MAT GIF</v>
      </c>
      <c r="C121" s="14"/>
      <c r="D121" s="14" t="s">
        <v>152</v>
      </c>
      <c r="E121" s="17" t="s">
        <v>8</v>
      </c>
      <c r="F121" s="15"/>
      <c r="G121" s="46" t="s">
        <v>469</v>
      </c>
      <c r="H121" s="19"/>
      <c r="I121" s="19" t="s">
        <v>7</v>
      </c>
      <c r="J121" s="19" t="e">
        <f t="shared" si="9"/>
        <v>#VALUE!</v>
      </c>
      <c r="K121" s="46" t="s">
        <v>178</v>
      </c>
    </row>
    <row r="122" spans="1:11">
      <c r="A122" s="14" t="s">
        <v>154</v>
      </c>
      <c r="B122" s="14" t="str">
        <f>Modeltabelle[[#This Row],[SAP Teile-bezeichnung]]</f>
        <v>PRUEF1000</v>
      </c>
      <c r="C122" s="14" t="s">
        <v>462</v>
      </c>
      <c r="D122" s="14" t="s">
        <v>279</v>
      </c>
      <c r="E122" s="17">
        <v>1000</v>
      </c>
      <c r="F122" s="15"/>
      <c r="G122" s="19">
        <v>2100</v>
      </c>
      <c r="H122" s="19"/>
      <c r="I122" s="19" t="s">
        <v>7</v>
      </c>
      <c r="J122" s="19">
        <f t="shared" si="9"/>
        <v>2415</v>
      </c>
      <c r="K122" s="46" t="s">
        <v>985</v>
      </c>
    </row>
    <row r="123" spans="1:11">
      <c r="A123" s="14" t="s">
        <v>155</v>
      </c>
      <c r="B123" s="14" t="str">
        <f>Modeltabelle[[#This Row],[SAP Teile-bezeichnung]]</f>
        <v>PRUEF300</v>
      </c>
      <c r="C123" s="14" t="s">
        <v>463</v>
      </c>
      <c r="D123" s="14" t="s">
        <v>279</v>
      </c>
      <c r="E123" s="17">
        <v>300</v>
      </c>
      <c r="F123" s="15">
        <v>1900</v>
      </c>
      <c r="G123" s="19">
        <v>1050</v>
      </c>
      <c r="H123" s="19">
        <v>460</v>
      </c>
      <c r="I123" s="19" t="s">
        <v>7</v>
      </c>
      <c r="J123" s="19">
        <f t="shared" si="9"/>
        <v>1207.5</v>
      </c>
      <c r="K123" s="46" t="s">
        <v>986</v>
      </c>
    </row>
    <row r="124" spans="1:11">
      <c r="A124" s="14" t="s">
        <v>156</v>
      </c>
      <c r="B124" s="14" t="str">
        <f>Modeltabelle[[#This Row],[SAP Teile-bezeichnung]]</f>
        <v>PRUEF325</v>
      </c>
      <c r="C124" s="14" t="s">
        <v>464</v>
      </c>
      <c r="D124" s="14" t="s">
        <v>279</v>
      </c>
      <c r="E124" s="17">
        <v>325</v>
      </c>
      <c r="F124" s="15"/>
      <c r="G124" s="19">
        <v>950</v>
      </c>
      <c r="H124" s="19"/>
      <c r="I124" s="19" t="s">
        <v>7</v>
      </c>
      <c r="J124" s="19">
        <f t="shared" si="9"/>
        <v>1092.5</v>
      </c>
      <c r="K124" s="46" t="s">
        <v>987</v>
      </c>
    </row>
    <row r="125" spans="1:11">
      <c r="A125" s="14" t="s">
        <v>157</v>
      </c>
      <c r="B125" s="14" t="str">
        <f>Modeltabelle[[#This Row],[SAP Teile-bezeichnung]]</f>
        <v>PRUEF640</v>
      </c>
      <c r="C125" s="14" t="s">
        <v>465</v>
      </c>
      <c r="D125" s="14" t="s">
        <v>279</v>
      </c>
      <c r="E125" s="17">
        <v>640</v>
      </c>
      <c r="F125" s="15"/>
      <c r="G125" s="19">
        <v>1550</v>
      </c>
      <c r="H125" s="19"/>
      <c r="I125" s="19" t="s">
        <v>7</v>
      </c>
      <c r="J125" s="19">
        <f t="shared" si="9"/>
        <v>1782.4999999999998</v>
      </c>
      <c r="K125" s="46" t="s">
        <v>988</v>
      </c>
    </row>
    <row r="126" spans="1:11">
      <c r="A126" s="14" t="s">
        <v>158</v>
      </c>
      <c r="B126" s="14" t="str">
        <f>Modeltabelle[[#This Row],[SAP Teile-bezeichnung]]</f>
        <v>PRUEF740</v>
      </c>
      <c r="C126" s="14" t="s">
        <v>466</v>
      </c>
      <c r="D126" s="14" t="s">
        <v>279</v>
      </c>
      <c r="E126" s="17">
        <v>740</v>
      </c>
      <c r="F126" s="15"/>
      <c r="G126" s="19">
        <v>1550</v>
      </c>
      <c r="H126" s="19"/>
      <c r="I126" s="19" t="s">
        <v>7</v>
      </c>
      <c r="J126" s="19">
        <f t="shared" si="9"/>
        <v>1782.4999999999998</v>
      </c>
      <c r="K126" s="46" t="e">
        <v>#N/A</v>
      </c>
    </row>
    <row r="127" spans="1:11">
      <c r="A127" s="14" t="s">
        <v>159</v>
      </c>
      <c r="B127" s="14" t="str">
        <f>Modeltabelle[[#This Row],[SAP Teile-bezeichnung]]</f>
        <v>PRUEF750</v>
      </c>
      <c r="C127" s="14" t="s">
        <v>467</v>
      </c>
      <c r="D127" s="14" t="s">
        <v>279</v>
      </c>
      <c r="E127" s="17">
        <v>750</v>
      </c>
      <c r="F127" s="15"/>
      <c r="G127" s="19">
        <v>1550</v>
      </c>
      <c r="H127" s="19"/>
      <c r="I127" s="19" t="s">
        <v>7</v>
      </c>
      <c r="J127" s="19">
        <f t="shared" si="9"/>
        <v>1782.4999999999998</v>
      </c>
      <c r="K127" s="46" t="s">
        <v>989</v>
      </c>
    </row>
    <row r="128" spans="1:11">
      <c r="A128" s="14" t="s">
        <v>160</v>
      </c>
      <c r="B128" s="14" t="str">
        <f>Modeltabelle[[#This Row],[SAP Teile-bezeichnung]]</f>
        <v>PRÜF325</v>
      </c>
      <c r="C128" s="14" t="s">
        <v>160</v>
      </c>
      <c r="D128" s="14" t="s">
        <v>279</v>
      </c>
      <c r="E128" s="17">
        <v>325</v>
      </c>
      <c r="F128" s="15"/>
      <c r="G128" s="19">
        <v>950</v>
      </c>
      <c r="H128" s="19"/>
      <c r="I128" s="19" t="s">
        <v>7</v>
      </c>
      <c r="J128" s="19">
        <f t="shared" si="9"/>
        <v>1092.5</v>
      </c>
      <c r="K128" s="46" t="e">
        <v>#N/A</v>
      </c>
    </row>
    <row r="129" spans="1:11">
      <c r="A129" s="14" t="s">
        <v>161</v>
      </c>
      <c r="B129" s="14" t="str">
        <f>Modeltabelle[[#This Row],[SAP Teile-bezeichnung]]</f>
        <v>Prüfanlage</v>
      </c>
      <c r="C129" s="14" t="s">
        <v>161</v>
      </c>
      <c r="D129" s="14" t="s">
        <v>279</v>
      </c>
      <c r="E129" s="17" t="s">
        <v>8</v>
      </c>
      <c r="F129" s="15"/>
      <c r="G129" s="46" t="s">
        <v>469</v>
      </c>
      <c r="H129" s="19"/>
      <c r="I129" s="19" t="s">
        <v>7</v>
      </c>
      <c r="J129" s="19" t="e">
        <f t="shared" si="9"/>
        <v>#VALUE!</v>
      </c>
      <c r="K129" s="46" t="e">
        <v>#N/A</v>
      </c>
    </row>
    <row r="130" spans="1:11">
      <c r="A130" s="14" t="s">
        <v>162</v>
      </c>
      <c r="B130" s="14" t="str">
        <f>Modeltabelle[[#This Row],[SAP Teile-bezeichnung]]</f>
        <v>RP000001</v>
      </c>
      <c r="C130" s="14"/>
      <c r="D130" s="14" t="s">
        <v>152</v>
      </c>
      <c r="E130" s="17" t="s">
        <v>8</v>
      </c>
      <c r="F130" s="15"/>
      <c r="G130" s="46" t="s">
        <v>469</v>
      </c>
      <c r="H130" s="19"/>
      <c r="I130" s="19" t="s">
        <v>7</v>
      </c>
      <c r="J130" s="19" t="e">
        <f t="shared" si="9"/>
        <v>#VALUE!</v>
      </c>
      <c r="K130" s="46" t="s">
        <v>1013</v>
      </c>
    </row>
    <row r="131" spans="1:11">
      <c r="A131" s="14" t="s">
        <v>163</v>
      </c>
      <c r="B131" s="14" t="str">
        <f>Modeltabelle[[#This Row],[SAP Teile-bezeichnung]]</f>
        <v>RS 800</v>
      </c>
      <c r="C131" s="14"/>
      <c r="D131" s="14" t="s">
        <v>152</v>
      </c>
      <c r="E131" s="17" t="s">
        <v>8</v>
      </c>
      <c r="F131" s="15"/>
      <c r="G131" s="46" t="s">
        <v>469</v>
      </c>
      <c r="H131" s="19"/>
      <c r="I131" s="19" t="s">
        <v>7</v>
      </c>
      <c r="J131" s="19" t="e">
        <f t="shared" si="9"/>
        <v>#VALUE!</v>
      </c>
      <c r="K131" s="46" t="e">
        <v>#N/A</v>
      </c>
    </row>
    <row r="132" spans="1:11">
      <c r="A132" s="14" t="s">
        <v>516</v>
      </c>
      <c r="B132" s="14" t="str">
        <f>Modeltabelle[[#This Row],[SAP Teile-bezeichnung]]</f>
        <v>SPR 245</v>
      </c>
      <c r="C132" s="14" t="s">
        <v>516</v>
      </c>
      <c r="D132" s="14" t="s">
        <v>115</v>
      </c>
      <c r="E132" s="17">
        <v>420</v>
      </c>
      <c r="F132" s="15"/>
      <c r="G132" s="19">
        <v>1425</v>
      </c>
      <c r="H132" s="19">
        <v>630</v>
      </c>
      <c r="I132" s="19">
        <v>1050</v>
      </c>
      <c r="J132" s="19">
        <f t="shared" si="9"/>
        <v>1638.7499999999998</v>
      </c>
      <c r="K132" s="46" t="e">
        <v>#N/A</v>
      </c>
    </row>
    <row r="133" spans="1:11">
      <c r="A133" s="14" t="s">
        <v>1466</v>
      </c>
      <c r="B133" s="14" t="str">
        <f>Modeltabelle[[#This Row],[SAP Teile-bezeichnung]]</f>
        <v>SPR420-020-01</v>
      </c>
      <c r="C133" s="14" t="s">
        <v>499</v>
      </c>
      <c r="D133" s="14" t="s">
        <v>115</v>
      </c>
      <c r="E133" s="17">
        <v>420</v>
      </c>
      <c r="F133" s="15"/>
      <c r="G133" s="46">
        <v>1425</v>
      </c>
      <c r="H133" s="46">
        <v>630</v>
      </c>
      <c r="I133" s="46">
        <v>1050</v>
      </c>
      <c r="J133" s="46">
        <f>G133*1.15</f>
        <v>1638.7499999999998</v>
      </c>
      <c r="K133" s="46" t="e">
        <v>#N/A</v>
      </c>
    </row>
    <row r="134" spans="1:11">
      <c r="A134" s="14" t="s">
        <v>830</v>
      </c>
      <c r="B134" s="14" t="str">
        <f>Modeltabelle[[#This Row],[SAP Teile-bezeichnung]]</f>
        <v>SPR420-010-02</v>
      </c>
      <c r="C134" s="14" t="s">
        <v>499</v>
      </c>
      <c r="D134" s="14" t="s">
        <v>115</v>
      </c>
      <c r="E134" s="17">
        <v>420</v>
      </c>
      <c r="F134" s="15"/>
      <c r="G134" s="19">
        <v>1425</v>
      </c>
      <c r="H134" s="19">
        <v>630</v>
      </c>
      <c r="I134" s="19">
        <v>1050</v>
      </c>
      <c r="J134" s="19">
        <f t="shared" si="9"/>
        <v>1638.7499999999998</v>
      </c>
      <c r="K134" s="46" t="s">
        <v>1051</v>
      </c>
    </row>
    <row r="135" spans="1:11">
      <c r="A135" s="14" t="s">
        <v>114</v>
      </c>
      <c r="B135" s="14" t="str">
        <f>Modeltabelle[[#This Row],[SAP Teile-bezeichnung]]</f>
        <v>SPR420G01</v>
      </c>
      <c r="C135" s="14" t="s">
        <v>499</v>
      </c>
      <c r="D135" s="14" t="s">
        <v>115</v>
      </c>
      <c r="E135" s="17">
        <v>420</v>
      </c>
      <c r="F135" s="15"/>
      <c r="G135" s="19">
        <v>1425</v>
      </c>
      <c r="H135" s="19">
        <v>630</v>
      </c>
      <c r="I135" s="19">
        <v>1050</v>
      </c>
      <c r="J135" s="19">
        <f t="shared" si="9"/>
        <v>1638.7499999999998</v>
      </c>
      <c r="K135" s="46" t="s">
        <v>1051</v>
      </c>
    </row>
    <row r="136" spans="1:11">
      <c r="A136" s="14" t="s">
        <v>884</v>
      </c>
      <c r="B136" s="14" t="str">
        <f>Modeltabelle[[#This Row],[SAP Teile-bezeichnung]]</f>
        <v>TAG072-T39</v>
      </c>
      <c r="C136" s="14" t="s">
        <v>943</v>
      </c>
      <c r="D136" s="14" t="s">
        <v>64</v>
      </c>
      <c r="E136" s="17">
        <v>72</v>
      </c>
      <c r="F136" s="15"/>
      <c r="G136" s="46"/>
      <c r="H136" s="46"/>
      <c r="I136" s="46"/>
      <c r="J136" s="46">
        <f t="shared" si="9"/>
        <v>0</v>
      </c>
      <c r="K136" s="46" t="s">
        <v>998</v>
      </c>
    </row>
    <row r="137" spans="1:11">
      <c r="A137" s="14" t="s">
        <v>885</v>
      </c>
      <c r="B137" s="14" t="str">
        <f>Modeltabelle[[#This Row],[SAP Teile-bezeichnung]]</f>
        <v>TAG072-T40</v>
      </c>
      <c r="C137" s="14" t="s">
        <v>943</v>
      </c>
      <c r="D137" s="14" t="s">
        <v>64</v>
      </c>
      <c r="E137" s="17">
        <v>72</v>
      </c>
      <c r="F137" s="15"/>
      <c r="G137" s="46"/>
      <c r="H137" s="46"/>
      <c r="I137" s="46"/>
      <c r="J137" s="46">
        <f t="shared" si="9"/>
        <v>0</v>
      </c>
      <c r="K137" s="46" t="s">
        <v>999</v>
      </c>
    </row>
    <row r="138" spans="1:11">
      <c r="A138" s="14" t="s">
        <v>886</v>
      </c>
      <c r="B138" s="14" t="str">
        <f>Modeltabelle[[#This Row],[SAP Teile-bezeichnung]]</f>
        <v>TAG072-T41</v>
      </c>
      <c r="C138" s="14" t="s">
        <v>943</v>
      </c>
      <c r="D138" s="14" t="s">
        <v>64</v>
      </c>
      <c r="E138" s="17">
        <v>72</v>
      </c>
      <c r="F138" s="15"/>
      <c r="G138" s="46"/>
      <c r="H138" s="46"/>
      <c r="I138" s="46"/>
      <c r="J138" s="46">
        <f t="shared" si="9"/>
        <v>0</v>
      </c>
      <c r="K138" s="46" t="s">
        <v>1000</v>
      </c>
    </row>
    <row r="139" spans="1:11">
      <c r="A139" s="14" t="s">
        <v>887</v>
      </c>
      <c r="B139" s="14" t="str">
        <f>Modeltabelle[[#This Row],[SAP Teile-bezeichnung]]</f>
        <v>TAG072-TXX</v>
      </c>
      <c r="C139" s="14" t="s">
        <v>943</v>
      </c>
      <c r="D139" s="14" t="s">
        <v>64</v>
      </c>
      <c r="E139" s="17">
        <v>72</v>
      </c>
      <c r="F139" s="15"/>
      <c r="G139" s="46"/>
      <c r="H139" s="46"/>
      <c r="I139" s="46"/>
      <c r="J139" s="46">
        <f t="shared" si="9"/>
        <v>0</v>
      </c>
      <c r="K139" s="46" t="s">
        <v>1107</v>
      </c>
    </row>
    <row r="140" spans="1:11">
      <c r="A140" s="14" t="s">
        <v>888</v>
      </c>
      <c r="B140" s="14" t="str">
        <f>Modeltabelle[[#This Row],[SAP Teile-bezeichnung]]</f>
        <v>TAG145P010-0160</v>
      </c>
      <c r="C140" s="14" t="s">
        <v>944</v>
      </c>
      <c r="D140" s="14" t="s">
        <v>64</v>
      </c>
      <c r="E140" s="17">
        <v>145</v>
      </c>
      <c r="F140" s="15"/>
      <c r="G140" s="46"/>
      <c r="H140" s="46"/>
      <c r="I140" s="46"/>
      <c r="J140" s="46">
        <f t="shared" si="9"/>
        <v>0</v>
      </c>
      <c r="K140" s="46" t="s">
        <v>944</v>
      </c>
    </row>
    <row r="141" spans="1:11">
      <c r="A141" s="14" t="s">
        <v>889</v>
      </c>
      <c r="B141" s="14" t="str">
        <f>Modeltabelle[[#This Row],[SAP Teile-bezeichnung]]</f>
        <v>TAG145-T35</v>
      </c>
      <c r="C141" s="14" t="s">
        <v>944</v>
      </c>
      <c r="D141" s="14" t="s">
        <v>64</v>
      </c>
      <c r="E141" s="17">
        <v>145</v>
      </c>
      <c r="F141" s="15"/>
      <c r="G141" s="46"/>
      <c r="H141" s="46"/>
      <c r="I141" s="46"/>
      <c r="J141" s="46">
        <f t="shared" si="9"/>
        <v>0</v>
      </c>
      <c r="K141" s="46" t="s">
        <v>991</v>
      </c>
    </row>
    <row r="142" spans="1:11">
      <c r="A142" s="14" t="s">
        <v>890</v>
      </c>
      <c r="B142" s="14" t="str">
        <f>Modeltabelle[[#This Row],[SAP Teile-bezeichnung]]</f>
        <v>TAG145-T36</v>
      </c>
      <c r="C142" s="14" t="s">
        <v>944</v>
      </c>
      <c r="D142" s="14" t="s">
        <v>64</v>
      </c>
      <c r="E142" s="17">
        <v>145</v>
      </c>
      <c r="F142" s="15"/>
      <c r="G142" s="46"/>
      <c r="H142" s="46"/>
      <c r="I142" s="46"/>
      <c r="J142" s="46">
        <f t="shared" si="9"/>
        <v>0</v>
      </c>
      <c r="K142" s="46" t="s">
        <v>992</v>
      </c>
    </row>
    <row r="143" spans="1:11">
      <c r="A143" s="417" t="s">
        <v>891</v>
      </c>
      <c r="B143" s="14" t="s">
        <v>890</v>
      </c>
      <c r="C143" s="14" t="s">
        <v>944</v>
      </c>
      <c r="D143" s="14" t="s">
        <v>64</v>
      </c>
      <c r="E143" s="17">
        <v>145</v>
      </c>
      <c r="F143" s="15"/>
      <c r="G143" s="46"/>
      <c r="H143" s="46"/>
      <c r="I143" s="46"/>
      <c r="J143" s="46">
        <f t="shared" si="9"/>
        <v>0</v>
      </c>
      <c r="K143" s="46" t="s">
        <v>992</v>
      </c>
    </row>
    <row r="144" spans="1:11">
      <c r="A144" s="14" t="s">
        <v>892</v>
      </c>
      <c r="B144" s="14" t="str">
        <f>Modeltabelle[[#This Row],[SAP Teile-bezeichnung]]</f>
        <v>TAG145-TXX</v>
      </c>
      <c r="C144" s="14" t="s">
        <v>944</v>
      </c>
      <c r="D144" s="14" t="s">
        <v>64</v>
      </c>
      <c r="E144" s="17">
        <v>145</v>
      </c>
      <c r="F144" s="15"/>
      <c r="G144" s="46"/>
      <c r="H144" s="46"/>
      <c r="I144" s="46"/>
      <c r="J144" s="46">
        <f t="shared" si="9"/>
        <v>0</v>
      </c>
      <c r="K144" s="46" t="s">
        <v>944</v>
      </c>
    </row>
    <row r="145" spans="1:11">
      <c r="A145" s="14" t="s">
        <v>893</v>
      </c>
      <c r="B145" s="14" t="str">
        <f>Modeltabelle[[#This Row],[SAP Teile-bezeichnung]]</f>
        <v>TAG170P020-0160</v>
      </c>
      <c r="C145" s="14" t="s">
        <v>945</v>
      </c>
      <c r="D145" s="14" t="s">
        <v>64</v>
      </c>
      <c r="E145" s="17">
        <v>170</v>
      </c>
      <c r="F145" s="15"/>
      <c r="G145" s="46"/>
      <c r="H145" s="46"/>
      <c r="I145" s="46"/>
      <c r="J145" s="46">
        <f t="shared" si="9"/>
        <v>0</v>
      </c>
      <c r="K145" s="46" t="s">
        <v>945</v>
      </c>
    </row>
    <row r="146" spans="1:11">
      <c r="A146" s="14" t="s">
        <v>894</v>
      </c>
      <c r="B146" s="14" t="str">
        <f>Modeltabelle[[#This Row],[SAP Teile-bezeichnung]]</f>
        <v>TAG170-T37</v>
      </c>
      <c r="C146" s="14" t="s">
        <v>945</v>
      </c>
      <c r="D146" s="14" t="s">
        <v>64</v>
      </c>
      <c r="E146" s="17">
        <v>170</v>
      </c>
      <c r="F146" s="15"/>
      <c r="G146" s="46"/>
      <c r="H146" s="46"/>
      <c r="I146" s="46"/>
      <c r="J146" s="46">
        <f t="shared" si="9"/>
        <v>0</v>
      </c>
      <c r="K146" s="46" t="s">
        <v>993</v>
      </c>
    </row>
    <row r="147" spans="1:11">
      <c r="A147" s="417" t="s">
        <v>895</v>
      </c>
      <c r="B147" s="14" t="s">
        <v>894</v>
      </c>
      <c r="C147" s="14" t="s">
        <v>945</v>
      </c>
      <c r="D147" s="14" t="s">
        <v>64</v>
      </c>
      <c r="E147" s="17">
        <v>170</v>
      </c>
      <c r="F147" s="15"/>
      <c r="G147" s="46"/>
      <c r="H147" s="46"/>
      <c r="I147" s="46"/>
      <c r="J147" s="46">
        <f t="shared" si="9"/>
        <v>0</v>
      </c>
      <c r="K147" s="46" t="s">
        <v>993</v>
      </c>
    </row>
    <row r="148" spans="1:11">
      <c r="A148" s="14" t="s">
        <v>896</v>
      </c>
      <c r="B148" s="14" t="str">
        <f>Modeltabelle[[#This Row],[SAP Teile-bezeichnung]]</f>
        <v>TAG170-T38</v>
      </c>
      <c r="C148" s="14" t="s">
        <v>945</v>
      </c>
      <c r="D148" s="14" t="s">
        <v>64</v>
      </c>
      <c r="E148" s="17">
        <v>170</v>
      </c>
      <c r="F148" s="15"/>
      <c r="G148" s="46"/>
      <c r="H148" s="46"/>
      <c r="I148" s="46"/>
      <c r="J148" s="46">
        <f t="shared" si="9"/>
        <v>0</v>
      </c>
      <c r="K148" s="46" t="s">
        <v>994</v>
      </c>
    </row>
    <row r="149" spans="1:11">
      <c r="A149" s="417" t="s">
        <v>897</v>
      </c>
      <c r="B149" s="14" t="s">
        <v>896</v>
      </c>
      <c r="C149" s="14" t="s">
        <v>945</v>
      </c>
      <c r="D149" s="14" t="s">
        <v>64</v>
      </c>
      <c r="E149" s="17">
        <v>170</v>
      </c>
      <c r="F149" s="15"/>
      <c r="G149" s="46"/>
      <c r="H149" s="46"/>
      <c r="I149" s="46"/>
      <c r="J149" s="46">
        <f t="shared" si="9"/>
        <v>0</v>
      </c>
      <c r="K149" s="46" t="s">
        <v>994</v>
      </c>
    </row>
    <row r="150" spans="1:11">
      <c r="A150" s="417" t="s">
        <v>1656</v>
      </c>
      <c r="B150" s="14" t="s">
        <v>1656</v>
      </c>
      <c r="C150" s="14" t="s">
        <v>945</v>
      </c>
      <c r="D150" s="14" t="s">
        <v>64</v>
      </c>
      <c r="E150" s="17">
        <v>170</v>
      </c>
      <c r="F150" s="15"/>
      <c r="G150" s="46"/>
      <c r="H150" s="46"/>
      <c r="I150" s="46"/>
      <c r="J150" s="46">
        <f t="shared" ref="J150" si="10">G150*1.15</f>
        <v>0</v>
      </c>
      <c r="K150" s="46" t="s">
        <v>945</v>
      </c>
    </row>
    <row r="151" spans="1:11">
      <c r="A151" s="14" t="s">
        <v>831</v>
      </c>
      <c r="B151" s="14" t="str">
        <f>Modeltabelle[[#This Row],[SAP Teile-bezeichnung]]</f>
        <v>TAG245-T33</v>
      </c>
      <c r="C151" s="14" t="s">
        <v>946</v>
      </c>
      <c r="D151" s="14" t="s">
        <v>64</v>
      </c>
      <c r="E151" s="17">
        <v>245</v>
      </c>
      <c r="F151" s="15"/>
      <c r="G151" s="46"/>
      <c r="H151" s="46"/>
      <c r="I151" s="46"/>
      <c r="J151" s="46">
        <f t="shared" si="9"/>
        <v>0</v>
      </c>
      <c r="K151" s="46" t="s">
        <v>995</v>
      </c>
    </row>
    <row r="152" spans="1:11">
      <c r="A152" s="14" t="s">
        <v>1657</v>
      </c>
      <c r="B152" s="14" t="str">
        <f>Modeltabelle[[#This Row],[SAP Teile-bezeichnung]]</f>
        <v>TAG245-TXX</v>
      </c>
      <c r="C152" s="14" t="s">
        <v>946</v>
      </c>
      <c r="D152" s="14" t="s">
        <v>64</v>
      </c>
      <c r="E152" s="17">
        <v>245</v>
      </c>
      <c r="F152" s="15"/>
      <c r="G152" s="46"/>
      <c r="H152" s="46"/>
      <c r="I152" s="46"/>
      <c r="J152" s="46">
        <f t="shared" ref="J152" si="11">G152*1.15</f>
        <v>0</v>
      </c>
      <c r="K152" s="46" t="s">
        <v>946</v>
      </c>
    </row>
    <row r="153" spans="1:11">
      <c r="A153" s="14" t="s">
        <v>832</v>
      </c>
      <c r="B153" s="14" t="str">
        <f>Modeltabelle[[#This Row],[SAP Teile-bezeichnung]]</f>
        <v>TAG420-T31</v>
      </c>
      <c r="C153" s="14" t="s">
        <v>947</v>
      </c>
      <c r="D153" s="14" t="s">
        <v>64</v>
      </c>
      <c r="E153" s="17">
        <v>420</v>
      </c>
      <c r="F153" s="15"/>
      <c r="G153" s="46"/>
      <c r="H153" s="46"/>
      <c r="I153" s="46"/>
      <c r="J153" s="46">
        <f t="shared" si="9"/>
        <v>0</v>
      </c>
      <c r="K153" s="46" t="s">
        <v>996</v>
      </c>
    </row>
    <row r="154" spans="1:11">
      <c r="A154" s="417" t="s">
        <v>833</v>
      </c>
      <c r="B154" s="14" t="s">
        <v>832</v>
      </c>
      <c r="C154" s="14" t="s">
        <v>947</v>
      </c>
      <c r="D154" s="14" t="s">
        <v>64</v>
      </c>
      <c r="E154" s="17">
        <v>420</v>
      </c>
      <c r="F154" s="15"/>
      <c r="G154" s="46"/>
      <c r="H154" s="46"/>
      <c r="I154" s="46"/>
      <c r="J154" s="46">
        <f t="shared" ref="J154:J214" si="12">G154*1.15</f>
        <v>0</v>
      </c>
      <c r="K154" s="46" t="s">
        <v>996</v>
      </c>
    </row>
    <row r="155" spans="1:11">
      <c r="A155" s="14" t="s">
        <v>834</v>
      </c>
      <c r="B155" s="14" t="str">
        <f>Modeltabelle[[#This Row],[SAP Teile-bezeichnung]]</f>
        <v>TAG420-T32</v>
      </c>
      <c r="C155" s="14" t="s">
        <v>947</v>
      </c>
      <c r="D155" s="14" t="s">
        <v>64</v>
      </c>
      <c r="E155" s="17">
        <v>420</v>
      </c>
      <c r="F155" s="15"/>
      <c r="G155" s="46"/>
      <c r="H155" s="46"/>
      <c r="I155" s="46"/>
      <c r="J155" s="46">
        <f t="shared" si="12"/>
        <v>0</v>
      </c>
      <c r="K155" s="46" t="s">
        <v>997</v>
      </c>
    </row>
    <row r="156" spans="1:11">
      <c r="A156" s="14" t="s">
        <v>835</v>
      </c>
      <c r="B156" s="14" t="str">
        <f>Modeltabelle[[#This Row],[SAP Teile-bezeichnung]]</f>
        <v>TAG420-TXX</v>
      </c>
      <c r="C156" s="14" t="s">
        <v>947</v>
      </c>
      <c r="D156" s="14" t="s">
        <v>64</v>
      </c>
      <c r="E156" s="17">
        <v>420</v>
      </c>
      <c r="F156" s="15"/>
      <c r="G156" s="46"/>
      <c r="H156" s="46"/>
      <c r="I156" s="46"/>
      <c r="J156" s="46">
        <f t="shared" si="12"/>
        <v>0</v>
      </c>
      <c r="K156" s="46" t="s">
        <v>947</v>
      </c>
    </row>
    <row r="157" spans="1:11">
      <c r="A157" s="14" t="s">
        <v>164</v>
      </c>
      <c r="B157" s="14" t="str">
        <f>Modeltabelle[[#This Row],[SAP Teile-bezeichnung]]</f>
        <v>TT 300/10M</v>
      </c>
      <c r="C157" s="14"/>
      <c r="D157" s="14" t="s">
        <v>152</v>
      </c>
      <c r="E157" s="17" t="s">
        <v>8</v>
      </c>
      <c r="F157" s="15">
        <v>1900</v>
      </c>
      <c r="G157" s="19">
        <v>1050</v>
      </c>
      <c r="H157" s="19">
        <v>460</v>
      </c>
      <c r="I157" s="19" t="s">
        <v>7</v>
      </c>
      <c r="J157" s="19">
        <f t="shared" si="12"/>
        <v>1207.5</v>
      </c>
      <c r="K157" s="46" t="e">
        <v>#N/A</v>
      </c>
    </row>
    <row r="158" spans="1:11">
      <c r="A158" s="14" t="s">
        <v>1492</v>
      </c>
      <c r="B158" s="14" t="str">
        <f>Modeltabelle[[#This Row],[SAP Teile-bezeichnung]]</f>
        <v>TVG072-010-050</v>
      </c>
      <c r="C158" s="14" t="s">
        <v>1496</v>
      </c>
      <c r="D158" s="14" t="s">
        <v>72</v>
      </c>
      <c r="E158" s="17" t="s">
        <v>1498</v>
      </c>
      <c r="F158" s="15"/>
      <c r="G158" s="46"/>
      <c r="H158" s="46"/>
      <c r="I158" s="46"/>
      <c r="J158" s="46">
        <f t="shared" ref="J158:J161" si="13">G158*1.15</f>
        <v>0</v>
      </c>
      <c r="K158" s="46" t="s">
        <v>1496</v>
      </c>
    </row>
    <row r="159" spans="1:11">
      <c r="A159" s="14" t="s">
        <v>1490</v>
      </c>
      <c r="B159" s="14" t="str">
        <f>Modeltabelle[[#This Row],[SAP Teile-bezeichnung]]</f>
        <v>TVG145-010-050</v>
      </c>
      <c r="C159" s="14" t="s">
        <v>1497</v>
      </c>
      <c r="D159" s="14" t="s">
        <v>72</v>
      </c>
      <c r="E159" s="17" t="s">
        <v>1499</v>
      </c>
      <c r="F159" s="15"/>
      <c r="G159" s="46"/>
      <c r="H159" s="46"/>
      <c r="I159" s="46"/>
      <c r="J159" s="46">
        <f t="shared" si="13"/>
        <v>0</v>
      </c>
      <c r="K159" s="46" t="s">
        <v>1497</v>
      </c>
    </row>
    <row r="160" spans="1:11">
      <c r="A160" s="14" t="s">
        <v>898</v>
      </c>
      <c r="B160" s="14" t="str">
        <f>Modeltabelle[[#This Row],[SAP Teile-bezeichnung]]</f>
        <v>TVG170-ACEA-01</v>
      </c>
      <c r="C160" s="14" t="s">
        <v>948</v>
      </c>
      <c r="D160" s="14" t="s">
        <v>72</v>
      </c>
      <c r="E160" s="17">
        <v>170</v>
      </c>
      <c r="F160" s="15"/>
      <c r="G160" s="46"/>
      <c r="H160" s="46"/>
      <c r="I160" s="46"/>
      <c r="J160" s="46">
        <f t="shared" si="13"/>
        <v>0</v>
      </c>
      <c r="K160" s="46" t="s">
        <v>948</v>
      </c>
    </row>
    <row r="161" spans="1:11">
      <c r="A161" s="14" t="s">
        <v>899</v>
      </c>
      <c r="B161" s="14" t="str">
        <f>Modeltabelle[[#This Row],[SAP Teile-bezeichnung]]</f>
        <v>TVG170-ACEA-XX</v>
      </c>
      <c r="C161" s="14" t="s">
        <v>948</v>
      </c>
      <c r="D161" s="14" t="s">
        <v>72</v>
      </c>
      <c r="E161" s="17">
        <v>170</v>
      </c>
      <c r="F161" s="15"/>
      <c r="G161" s="46"/>
      <c r="H161" s="46"/>
      <c r="I161" s="46"/>
      <c r="J161" s="46">
        <f t="shared" si="13"/>
        <v>0</v>
      </c>
      <c r="K161" s="46" t="s">
        <v>948</v>
      </c>
    </row>
    <row r="162" spans="1:11">
      <c r="A162" s="14" t="s">
        <v>1493</v>
      </c>
      <c r="B162" s="14" t="str">
        <f>Modeltabelle[[#This Row],[SAP Teile-bezeichnung]]</f>
        <v>TVG170P010-050</v>
      </c>
      <c r="C162" s="14" t="s">
        <v>948</v>
      </c>
      <c r="D162" s="14" t="s">
        <v>72</v>
      </c>
      <c r="E162" s="17">
        <v>170</v>
      </c>
      <c r="F162" s="15"/>
      <c r="G162" s="46"/>
      <c r="H162" s="46"/>
      <c r="I162" s="46"/>
      <c r="J162" s="46">
        <f t="shared" ref="J162:J163" si="14">G162*1.15</f>
        <v>0</v>
      </c>
      <c r="K162" s="46" t="s">
        <v>948</v>
      </c>
    </row>
    <row r="163" spans="1:11">
      <c r="A163" s="14" t="s">
        <v>1494</v>
      </c>
      <c r="B163" s="14" t="str">
        <f>Modeltabelle[[#This Row],[SAP Teile-bezeichnung]]</f>
        <v>TVG170P020-100</v>
      </c>
      <c r="C163" s="14" t="s">
        <v>948</v>
      </c>
      <c r="D163" s="14" t="s">
        <v>72</v>
      </c>
      <c r="E163" s="17">
        <v>170</v>
      </c>
      <c r="F163" s="15"/>
      <c r="G163" s="46"/>
      <c r="H163" s="46"/>
      <c r="I163" s="46"/>
      <c r="J163" s="46">
        <f t="shared" si="14"/>
        <v>0</v>
      </c>
      <c r="K163" s="46" t="s">
        <v>948</v>
      </c>
    </row>
    <row r="164" spans="1:11">
      <c r="A164" s="14" t="s">
        <v>836</v>
      </c>
      <c r="B164" s="14" t="str">
        <f>Modeltabelle[[#This Row],[SAP Teile-bezeichnung]]</f>
        <v>TVG245-ACEA-01</v>
      </c>
      <c r="C164" s="14" t="s">
        <v>949</v>
      </c>
      <c r="D164" s="14" t="s">
        <v>72</v>
      </c>
      <c r="E164" s="17">
        <v>245</v>
      </c>
      <c r="F164" s="15"/>
      <c r="G164" s="46"/>
      <c r="H164" s="46"/>
      <c r="I164" s="46"/>
      <c r="J164" s="46">
        <f t="shared" ref="J164" si="15">G164*1.15</f>
        <v>0</v>
      </c>
      <c r="K164" s="46" t="s">
        <v>949</v>
      </c>
    </row>
    <row r="165" spans="1:11">
      <c r="A165" s="14" t="s">
        <v>1491</v>
      </c>
      <c r="B165" s="14" t="str">
        <f>Modeltabelle[[#This Row],[SAP Teile-bezeichnung]]</f>
        <v>TVG245-ACEA-XX</v>
      </c>
      <c r="C165" s="14" t="s">
        <v>949</v>
      </c>
      <c r="D165" s="14" t="s">
        <v>72</v>
      </c>
      <c r="E165" s="17">
        <v>245</v>
      </c>
      <c r="F165" s="15"/>
      <c r="G165" s="46"/>
      <c r="H165" s="46"/>
      <c r="I165" s="46"/>
      <c r="J165" s="46">
        <f t="shared" ref="J165:J166" si="16">G165*1.15</f>
        <v>0</v>
      </c>
      <c r="K165" s="46" t="s">
        <v>949</v>
      </c>
    </row>
    <row r="166" spans="1:11">
      <c r="A166" s="14" t="s">
        <v>1495</v>
      </c>
      <c r="B166" s="14" t="str">
        <f>Modeltabelle[[#This Row],[SAP Teile-bezeichnung]]</f>
        <v>TVG245P020-100</v>
      </c>
      <c r="C166" s="14" t="s">
        <v>949</v>
      </c>
      <c r="D166" s="14" t="s">
        <v>72</v>
      </c>
      <c r="E166" s="17">
        <v>245</v>
      </c>
      <c r="F166" s="15"/>
      <c r="G166" s="46"/>
      <c r="H166" s="46"/>
      <c r="I166" s="46"/>
      <c r="J166" s="46">
        <f t="shared" si="16"/>
        <v>0</v>
      </c>
      <c r="K166" s="46" t="s">
        <v>949</v>
      </c>
    </row>
    <row r="167" spans="1:11">
      <c r="A167" s="417" t="s">
        <v>900</v>
      </c>
      <c r="B167" s="14" t="s">
        <v>901</v>
      </c>
      <c r="C167" s="14" t="s">
        <v>950</v>
      </c>
      <c r="D167" s="14" t="s">
        <v>70</v>
      </c>
      <c r="E167" s="17">
        <v>72</v>
      </c>
      <c r="F167" s="15"/>
      <c r="G167" s="46"/>
      <c r="H167" s="46"/>
      <c r="I167" s="46"/>
      <c r="J167" s="46">
        <f t="shared" si="12"/>
        <v>0</v>
      </c>
      <c r="K167" s="46" t="s">
        <v>1055</v>
      </c>
    </row>
    <row r="168" spans="1:11">
      <c r="A168" s="14" t="s">
        <v>901</v>
      </c>
      <c r="B168" s="14" t="str">
        <f>Modeltabelle[[#This Row],[SAP Teile-bezeichnung]]</f>
        <v>VCA072G05-1</v>
      </c>
      <c r="C168" s="14" t="s">
        <v>950</v>
      </c>
      <c r="D168" s="14" t="s">
        <v>70</v>
      </c>
      <c r="E168" s="17">
        <v>72</v>
      </c>
      <c r="F168" s="15"/>
      <c r="G168" s="46"/>
      <c r="H168" s="46"/>
      <c r="I168" s="46"/>
      <c r="J168" s="46">
        <f t="shared" si="12"/>
        <v>0</v>
      </c>
      <c r="K168" s="46" t="s">
        <v>1054</v>
      </c>
    </row>
    <row r="169" spans="1:11">
      <c r="A169" s="262" t="s">
        <v>1503</v>
      </c>
      <c r="B169" s="14" t="str">
        <f>Modeltabelle[[#This Row],[SAP Teile-bezeichnung]]</f>
        <v>VCA123-022-0250</v>
      </c>
      <c r="C169" s="14" t="s">
        <v>951</v>
      </c>
      <c r="D169" s="14" t="s">
        <v>70</v>
      </c>
      <c r="E169" s="17">
        <v>123</v>
      </c>
      <c r="F169" s="15">
        <v>1250</v>
      </c>
      <c r="G169" s="46">
        <v>550</v>
      </c>
      <c r="H169" s="46">
        <v>230</v>
      </c>
      <c r="I169" s="46"/>
      <c r="J169" s="46">
        <f t="shared" ref="J169:J172" si="17">G169*1.15</f>
        <v>632.5</v>
      </c>
      <c r="K169" s="46" t="s">
        <v>951</v>
      </c>
    </row>
    <row r="170" spans="1:11">
      <c r="A170" s="14" t="s">
        <v>902</v>
      </c>
      <c r="B170" s="14" t="str">
        <f>Modeltabelle[[#This Row],[SAP Teile-bezeichnung]]</f>
        <v>VCA123-040-0390</v>
      </c>
      <c r="C170" s="14" t="s">
        <v>951</v>
      </c>
      <c r="D170" s="14" t="s">
        <v>70</v>
      </c>
      <c r="E170" s="17">
        <v>123</v>
      </c>
      <c r="F170" s="15">
        <v>1250</v>
      </c>
      <c r="G170" s="46">
        <v>550</v>
      </c>
      <c r="H170" s="46">
        <v>230</v>
      </c>
      <c r="I170" s="46"/>
      <c r="J170" s="46">
        <f t="shared" ref="J170" si="18">G170*1.15</f>
        <v>632.5</v>
      </c>
      <c r="K170" s="46" t="s">
        <v>951</v>
      </c>
    </row>
    <row r="171" spans="1:11">
      <c r="A171" s="262" t="s">
        <v>1502</v>
      </c>
      <c r="B171" s="14" t="str">
        <f>Modeltabelle[[#This Row],[SAP Teile-bezeichnung]]</f>
        <v>VCA145-022-0250</v>
      </c>
      <c r="C171" s="14" t="s">
        <v>952</v>
      </c>
      <c r="D171" s="14" t="s">
        <v>70</v>
      </c>
      <c r="E171" s="17">
        <v>145</v>
      </c>
      <c r="F171" s="15">
        <v>1525</v>
      </c>
      <c r="G171" s="46">
        <v>650</v>
      </c>
      <c r="H171" s="46">
        <v>275</v>
      </c>
      <c r="I171" s="46"/>
      <c r="J171" s="46"/>
      <c r="K171" s="46" t="s">
        <v>952</v>
      </c>
    </row>
    <row r="172" spans="1:11">
      <c r="A172" s="262" t="s">
        <v>1504</v>
      </c>
      <c r="B172" s="14" t="str">
        <f>Modeltabelle[[#This Row],[SAP Teile-bezeichnung]]</f>
        <v>VCA145-022-0185</v>
      </c>
      <c r="C172" s="14" t="s">
        <v>952</v>
      </c>
      <c r="D172" s="14" t="s">
        <v>70</v>
      </c>
      <c r="E172" s="17">
        <v>145</v>
      </c>
      <c r="F172" s="15">
        <v>1800</v>
      </c>
      <c r="G172" s="46">
        <v>650</v>
      </c>
      <c r="H172" s="46">
        <v>275</v>
      </c>
      <c r="I172" s="46"/>
      <c r="J172" s="46">
        <f t="shared" si="17"/>
        <v>747.49999999999989</v>
      </c>
      <c r="K172" s="46" t="s">
        <v>952</v>
      </c>
    </row>
    <row r="173" spans="1:11">
      <c r="A173" s="14" t="s">
        <v>903</v>
      </c>
      <c r="B173" s="14" t="str">
        <f>Modeltabelle[[#This Row],[SAP Teile-bezeichnung]]</f>
        <v>VCA145-040-0390</v>
      </c>
      <c r="C173" s="14" t="s">
        <v>952</v>
      </c>
      <c r="D173" s="14" t="s">
        <v>70</v>
      </c>
      <c r="E173" s="17">
        <v>145</v>
      </c>
      <c r="F173" s="15"/>
      <c r="G173" s="46">
        <v>650</v>
      </c>
      <c r="H173" s="46">
        <v>275</v>
      </c>
      <c r="I173" s="46"/>
      <c r="J173" s="46"/>
      <c r="K173" s="46" t="s">
        <v>952</v>
      </c>
    </row>
    <row r="174" spans="1:11">
      <c r="A174" s="262" t="s">
        <v>1508</v>
      </c>
      <c r="B174" s="14" t="str">
        <f>Modeltabelle[[#This Row],[SAP Teile-bezeichnung]]</f>
        <v>VCA170-022-0185</v>
      </c>
      <c r="C174" s="14" t="s">
        <v>953</v>
      </c>
      <c r="D174" s="14" t="s">
        <v>70</v>
      </c>
      <c r="E174" s="17" t="s">
        <v>1512</v>
      </c>
      <c r="F174" s="15">
        <v>1800</v>
      </c>
      <c r="G174" s="46">
        <v>750</v>
      </c>
      <c r="H174" s="46">
        <v>325</v>
      </c>
      <c r="I174" s="46"/>
      <c r="J174" s="46"/>
      <c r="K174" s="46" t="s">
        <v>953</v>
      </c>
    </row>
    <row r="175" spans="1:11">
      <c r="A175" s="262" t="s">
        <v>1674</v>
      </c>
      <c r="B175" s="14" t="str">
        <f>Modeltabelle[[#This Row],[SAP Teile-bezeichnung]]</f>
        <v>VCA170-041-0520</v>
      </c>
      <c r="C175" s="14" t="s">
        <v>953</v>
      </c>
      <c r="D175" s="14" t="s">
        <v>70</v>
      </c>
      <c r="E175" s="17" t="s">
        <v>1512</v>
      </c>
      <c r="F175" s="15">
        <v>1800</v>
      </c>
      <c r="G175" s="46">
        <v>750</v>
      </c>
      <c r="H175" s="46">
        <v>325</v>
      </c>
      <c r="I175" s="46"/>
      <c r="J175" s="46"/>
      <c r="K175" s="46" t="s">
        <v>953</v>
      </c>
    </row>
    <row r="176" spans="1:11">
      <c r="A176" s="262" t="s">
        <v>1505</v>
      </c>
      <c r="B176" s="14" t="str">
        <f>Modeltabelle[[#This Row],[SAP Teile-bezeichnung]]</f>
        <v>VCA245-041-0520</v>
      </c>
      <c r="C176" s="14" t="s">
        <v>1509</v>
      </c>
      <c r="D176" s="14" t="s">
        <v>70</v>
      </c>
      <c r="E176" s="17" t="s">
        <v>1513</v>
      </c>
      <c r="F176" s="15">
        <v>2400</v>
      </c>
      <c r="G176" s="46">
        <v>1050</v>
      </c>
      <c r="H176" s="46">
        <v>460</v>
      </c>
      <c r="I176" s="46"/>
      <c r="J176" s="46">
        <f t="shared" ref="J176:J178" si="19">G176*1.15</f>
        <v>1207.5</v>
      </c>
      <c r="K176" s="46" t="s">
        <v>1509</v>
      </c>
    </row>
    <row r="177" spans="1:11">
      <c r="A177" s="262" t="s">
        <v>1506</v>
      </c>
      <c r="B177" s="14" t="str">
        <f>Modeltabelle[[#This Row],[SAP Teile-bezeichnung]]</f>
        <v>VCA362G05</v>
      </c>
      <c r="C177" s="14" t="s">
        <v>1510</v>
      </c>
      <c r="D177" s="14" t="s">
        <v>70</v>
      </c>
      <c r="E177" s="17" t="s">
        <v>1514</v>
      </c>
      <c r="F177" s="15"/>
      <c r="G177" s="46"/>
      <c r="H177" s="46"/>
      <c r="I177" s="46"/>
      <c r="J177" s="46">
        <f t="shared" si="19"/>
        <v>0</v>
      </c>
      <c r="K177" s="46" t="s">
        <v>1510</v>
      </c>
    </row>
    <row r="178" spans="1:11">
      <c r="A178" s="262" t="s">
        <v>1507</v>
      </c>
      <c r="B178" s="14" t="str">
        <f>Modeltabelle[[#This Row],[SAP Teile-bezeichnung]]</f>
        <v>VCA420G05</v>
      </c>
      <c r="C178" s="14" t="s">
        <v>1511</v>
      </c>
      <c r="D178" s="14" t="s">
        <v>70</v>
      </c>
      <c r="E178" s="17" t="s">
        <v>1515</v>
      </c>
      <c r="F178" s="15"/>
      <c r="G178" s="46"/>
      <c r="H178" s="46"/>
      <c r="I178" s="46"/>
      <c r="J178" s="46">
        <f t="shared" si="19"/>
        <v>0</v>
      </c>
      <c r="K178" s="46" t="s">
        <v>1511</v>
      </c>
    </row>
    <row r="179" spans="1:11">
      <c r="A179" s="417" t="s">
        <v>904</v>
      </c>
      <c r="B179" s="14" t="s">
        <v>1407</v>
      </c>
      <c r="C179" s="14" t="s">
        <v>953</v>
      </c>
      <c r="D179" s="14" t="s">
        <v>70</v>
      </c>
      <c r="E179" s="17">
        <v>72</v>
      </c>
      <c r="F179" s="15"/>
      <c r="G179" s="46"/>
      <c r="H179" s="46"/>
      <c r="I179" s="46"/>
      <c r="J179" s="46">
        <f t="shared" si="12"/>
        <v>0</v>
      </c>
      <c r="K179" s="46" t="s">
        <v>1073</v>
      </c>
    </row>
    <row r="180" spans="1:11">
      <c r="A180" s="14" t="s">
        <v>905</v>
      </c>
      <c r="B180" s="14" t="str">
        <f>Modeltabelle[[#This Row],[SAP Teile-bezeichnung]]</f>
        <v>VCG072G05-001-LAG</v>
      </c>
      <c r="C180" s="14" t="s">
        <v>950</v>
      </c>
      <c r="D180" s="14" t="s">
        <v>70</v>
      </c>
      <c r="E180" s="17">
        <v>72</v>
      </c>
      <c r="F180" s="15"/>
      <c r="G180" s="46"/>
      <c r="H180" s="46"/>
      <c r="I180" s="46"/>
      <c r="J180" s="46">
        <f t="shared" si="12"/>
        <v>0</v>
      </c>
      <c r="K180" s="46" t="s">
        <v>1073</v>
      </c>
    </row>
    <row r="181" spans="1:11">
      <c r="A181" s="14" t="s">
        <v>71</v>
      </c>
      <c r="B181" s="14" t="str">
        <f>Modeltabelle[[#This Row],[SAP Teile-bezeichnung]]</f>
        <v>VCG123G04</v>
      </c>
      <c r="C181" s="14" t="s">
        <v>500</v>
      </c>
      <c r="D181" s="14" t="s">
        <v>70</v>
      </c>
      <c r="E181" s="17">
        <v>123</v>
      </c>
      <c r="F181" s="15">
        <v>1100</v>
      </c>
      <c r="G181" s="19">
        <v>550</v>
      </c>
      <c r="H181" s="19">
        <v>230</v>
      </c>
      <c r="I181" s="19" t="s">
        <v>7</v>
      </c>
      <c r="J181" s="19">
        <f t="shared" si="12"/>
        <v>632.5</v>
      </c>
      <c r="K181" s="46" t="s">
        <v>363</v>
      </c>
    </row>
    <row r="182" spans="1:11">
      <c r="A182" s="417" t="s">
        <v>906</v>
      </c>
      <c r="B182" s="14" t="s">
        <v>71</v>
      </c>
      <c r="C182" s="14" t="s">
        <v>500</v>
      </c>
      <c r="D182" s="14" t="s">
        <v>70</v>
      </c>
      <c r="E182" s="17">
        <v>123</v>
      </c>
      <c r="F182" s="15">
        <v>1100</v>
      </c>
      <c r="G182" s="19">
        <v>550</v>
      </c>
      <c r="H182" s="19">
        <v>230</v>
      </c>
      <c r="I182" s="19" t="s">
        <v>7</v>
      </c>
      <c r="J182" s="19">
        <f t="shared" si="12"/>
        <v>632.5</v>
      </c>
      <c r="K182" s="46" t="s">
        <v>1057</v>
      </c>
    </row>
    <row r="183" spans="1:11">
      <c r="A183" s="417" t="s">
        <v>907</v>
      </c>
      <c r="B183" s="14" t="s">
        <v>35</v>
      </c>
      <c r="C183" s="14" t="s">
        <v>500</v>
      </c>
      <c r="D183" s="14" t="s">
        <v>70</v>
      </c>
      <c r="E183" s="17">
        <v>123</v>
      </c>
      <c r="F183" s="15"/>
      <c r="G183" s="46"/>
      <c r="H183" s="46"/>
      <c r="I183" s="46"/>
      <c r="J183" s="46">
        <f t="shared" si="12"/>
        <v>0</v>
      </c>
      <c r="K183" s="46" t="s">
        <v>1059</v>
      </c>
    </row>
    <row r="184" spans="1:11">
      <c r="A184" s="417" t="s">
        <v>908</v>
      </c>
      <c r="B184" s="14" t="s">
        <v>35</v>
      </c>
      <c r="C184" s="14" t="s">
        <v>500</v>
      </c>
      <c r="D184" s="14" t="s">
        <v>70</v>
      </c>
      <c r="E184" s="17">
        <v>123</v>
      </c>
      <c r="F184" s="15"/>
      <c r="G184" s="46"/>
      <c r="H184" s="46"/>
      <c r="I184" s="46"/>
      <c r="J184" s="46">
        <f t="shared" si="12"/>
        <v>0</v>
      </c>
      <c r="K184" s="46" t="s">
        <v>1060</v>
      </c>
    </row>
    <row r="185" spans="1:11">
      <c r="A185" s="417" t="s">
        <v>909</v>
      </c>
      <c r="B185" s="14" t="s">
        <v>35</v>
      </c>
      <c r="C185" s="14" t="s">
        <v>500</v>
      </c>
      <c r="D185" s="14" t="s">
        <v>70</v>
      </c>
      <c r="E185" s="17">
        <v>123</v>
      </c>
      <c r="F185" s="15"/>
      <c r="G185" s="46"/>
      <c r="H185" s="46"/>
      <c r="I185" s="46"/>
      <c r="J185" s="46">
        <f t="shared" si="12"/>
        <v>0</v>
      </c>
      <c r="K185" s="46" t="s">
        <v>1062</v>
      </c>
    </row>
    <row r="186" spans="1:11">
      <c r="A186" s="417" t="s">
        <v>910</v>
      </c>
      <c r="B186" s="14" t="s">
        <v>35</v>
      </c>
      <c r="C186" s="14" t="s">
        <v>500</v>
      </c>
      <c r="D186" s="14" t="s">
        <v>70</v>
      </c>
      <c r="E186" s="17">
        <v>123</v>
      </c>
      <c r="F186" s="15"/>
      <c r="G186" s="46"/>
      <c r="H186" s="46"/>
      <c r="I186" s="46"/>
      <c r="J186" s="46">
        <f t="shared" si="12"/>
        <v>0</v>
      </c>
      <c r="K186" s="46" t="s">
        <v>1056</v>
      </c>
    </row>
    <row r="187" spans="1:11">
      <c r="A187" s="417" t="s">
        <v>911</v>
      </c>
      <c r="B187" s="14" t="s">
        <v>35</v>
      </c>
      <c r="C187" s="14" t="s">
        <v>500</v>
      </c>
      <c r="D187" s="14" t="s">
        <v>70</v>
      </c>
      <c r="E187" s="17">
        <v>123</v>
      </c>
      <c r="F187" s="15"/>
      <c r="G187" s="46"/>
      <c r="H187" s="46"/>
      <c r="I187" s="46"/>
      <c r="J187" s="46">
        <f t="shared" si="12"/>
        <v>0</v>
      </c>
      <c r="K187" s="46" t="s">
        <v>1061</v>
      </c>
    </row>
    <row r="188" spans="1:11">
      <c r="A188" s="417" t="s">
        <v>912</v>
      </c>
      <c r="B188" s="14" t="s">
        <v>35</v>
      </c>
      <c r="C188" s="14" t="s">
        <v>500</v>
      </c>
      <c r="D188" s="14" t="s">
        <v>70</v>
      </c>
      <c r="E188" s="17">
        <v>123</v>
      </c>
      <c r="F188" s="15"/>
      <c r="G188" s="46"/>
      <c r="H188" s="46"/>
      <c r="I188" s="46"/>
      <c r="J188" s="46">
        <f t="shared" si="12"/>
        <v>0</v>
      </c>
      <c r="K188" s="46" t="s">
        <v>1047</v>
      </c>
    </row>
    <row r="189" spans="1:11">
      <c r="A189" s="417" t="s">
        <v>913</v>
      </c>
      <c r="B189" s="14" t="s">
        <v>35</v>
      </c>
      <c r="C189" s="14" t="s">
        <v>500</v>
      </c>
      <c r="D189" s="14" t="s">
        <v>70</v>
      </c>
      <c r="E189" s="17">
        <v>123</v>
      </c>
      <c r="F189" s="15"/>
      <c r="G189" s="46"/>
      <c r="H189" s="46"/>
      <c r="I189" s="46"/>
      <c r="J189" s="46">
        <f t="shared" si="12"/>
        <v>0</v>
      </c>
      <c r="K189" s="46" t="s">
        <v>1063</v>
      </c>
    </row>
    <row r="190" spans="1:11">
      <c r="A190" s="417" t="s">
        <v>914</v>
      </c>
      <c r="B190" s="14" t="s">
        <v>35</v>
      </c>
      <c r="C190" s="14" t="s">
        <v>500</v>
      </c>
      <c r="D190" s="14" t="s">
        <v>70</v>
      </c>
      <c r="E190" s="17">
        <v>123</v>
      </c>
      <c r="F190" s="15"/>
      <c r="G190" s="46"/>
      <c r="H190" s="46"/>
      <c r="I190" s="46"/>
      <c r="J190" s="46">
        <f t="shared" si="12"/>
        <v>0</v>
      </c>
      <c r="K190" s="46" t="s">
        <v>1064</v>
      </c>
    </row>
    <row r="191" spans="1:11">
      <c r="A191" s="14" t="s">
        <v>35</v>
      </c>
      <c r="B191" s="14" t="str">
        <f>Modeltabelle[[#This Row],[SAP Teile-bezeichnung]]</f>
        <v>VCG123G05-1</v>
      </c>
      <c r="C191" s="14" t="s">
        <v>500</v>
      </c>
      <c r="D191" s="14" t="s">
        <v>70</v>
      </c>
      <c r="E191" s="17">
        <v>123</v>
      </c>
      <c r="F191" s="15">
        <v>1100</v>
      </c>
      <c r="G191" s="19">
        <v>550</v>
      </c>
      <c r="H191" s="19">
        <v>230</v>
      </c>
      <c r="I191" s="19" t="s">
        <v>7</v>
      </c>
      <c r="J191" s="19">
        <f t="shared" si="12"/>
        <v>632.5</v>
      </c>
      <c r="K191" s="46" t="s">
        <v>1058</v>
      </c>
    </row>
    <row r="192" spans="1:11">
      <c r="A192" s="14" t="s">
        <v>1660</v>
      </c>
      <c r="B192" s="14" t="str">
        <f>Modeltabelle[[#This Row],[SAP Teile-bezeichnung]]</f>
        <v>VCG123-040-0390</v>
      </c>
      <c r="C192" s="14" t="s">
        <v>500</v>
      </c>
      <c r="D192" s="14" t="s">
        <v>70</v>
      </c>
      <c r="E192" s="17">
        <v>123</v>
      </c>
      <c r="F192" s="15">
        <v>1100</v>
      </c>
      <c r="G192" s="19">
        <v>550</v>
      </c>
      <c r="H192" s="19">
        <v>230</v>
      </c>
      <c r="I192" s="19" t="s">
        <v>7</v>
      </c>
      <c r="J192" s="19">
        <f t="shared" ref="J192" si="20">G192*1.15</f>
        <v>632.5</v>
      </c>
      <c r="K192" s="46" t="s">
        <v>500</v>
      </c>
    </row>
    <row r="193" spans="1:11">
      <c r="A193" s="14" t="s">
        <v>77</v>
      </c>
      <c r="B193" s="14" t="str">
        <f>Modeltabelle[[#This Row],[SAP Teile-bezeichnung]]</f>
        <v>VCG145G04</v>
      </c>
      <c r="C193" s="14" t="s">
        <v>501</v>
      </c>
      <c r="D193" s="14" t="s">
        <v>70</v>
      </c>
      <c r="E193" s="17">
        <v>145</v>
      </c>
      <c r="F193" s="15">
        <v>1250</v>
      </c>
      <c r="G193" s="19">
        <v>650</v>
      </c>
      <c r="H193" s="19">
        <v>275</v>
      </c>
      <c r="I193" s="19" t="s">
        <v>7</v>
      </c>
      <c r="J193" s="19"/>
      <c r="K193" s="46" t="s">
        <v>364</v>
      </c>
    </row>
    <row r="194" spans="1:11">
      <c r="A194" s="14" t="s">
        <v>915</v>
      </c>
      <c r="B194" s="14" t="str">
        <f>Modeltabelle[[#This Row],[SAP Teile-bezeichnung]]</f>
        <v>VCG145G04-001</v>
      </c>
      <c r="C194" s="14" t="s">
        <v>501</v>
      </c>
      <c r="D194" s="14" t="s">
        <v>70</v>
      </c>
      <c r="E194" s="17">
        <v>145</v>
      </c>
      <c r="F194" s="15">
        <v>1250</v>
      </c>
      <c r="G194" s="19">
        <v>650</v>
      </c>
      <c r="H194" s="19">
        <v>275</v>
      </c>
      <c r="I194" s="19" t="s">
        <v>7</v>
      </c>
      <c r="J194" s="19"/>
      <c r="K194" s="46" t="s">
        <v>1067</v>
      </c>
    </row>
    <row r="195" spans="1:11">
      <c r="A195" s="417" t="s">
        <v>916</v>
      </c>
      <c r="B195" s="14" t="s">
        <v>78</v>
      </c>
      <c r="C195" s="14" t="s">
        <v>501</v>
      </c>
      <c r="D195" s="14" t="s">
        <v>70</v>
      </c>
      <c r="E195" s="17">
        <v>145</v>
      </c>
      <c r="F195" s="15">
        <v>1250</v>
      </c>
      <c r="G195" s="19">
        <v>650</v>
      </c>
      <c r="H195" s="19">
        <v>275</v>
      </c>
      <c r="I195" s="19" t="s">
        <v>7</v>
      </c>
      <c r="J195" s="19"/>
      <c r="K195" s="46" t="s">
        <v>1065</v>
      </c>
    </row>
    <row r="196" spans="1:11">
      <c r="A196" s="14" t="s">
        <v>917</v>
      </c>
      <c r="B196" s="14" t="str">
        <f>Modeltabelle[[#This Row],[SAP Teile-bezeichnung]]</f>
        <v>VCG145G05-001-LAG</v>
      </c>
      <c r="C196" s="14" t="s">
        <v>501</v>
      </c>
      <c r="D196" s="14" t="s">
        <v>70</v>
      </c>
      <c r="E196" s="17">
        <v>145</v>
      </c>
      <c r="F196" s="15">
        <v>1250</v>
      </c>
      <c r="G196" s="19">
        <v>650</v>
      </c>
      <c r="H196" s="19">
        <v>275</v>
      </c>
      <c r="I196" s="19" t="s">
        <v>7</v>
      </c>
      <c r="J196" s="19"/>
      <c r="K196" s="46" t="s">
        <v>1065</v>
      </c>
    </row>
    <row r="197" spans="1:11">
      <c r="A197" s="417" t="s">
        <v>918</v>
      </c>
      <c r="B197" s="14" t="s">
        <v>78</v>
      </c>
      <c r="C197" s="14" t="s">
        <v>501</v>
      </c>
      <c r="D197" s="14" t="s">
        <v>70</v>
      </c>
      <c r="E197" s="17">
        <v>145</v>
      </c>
      <c r="F197" s="15">
        <v>1250</v>
      </c>
      <c r="G197" s="19">
        <v>650</v>
      </c>
      <c r="H197" s="19">
        <v>275</v>
      </c>
      <c r="I197" s="19" t="s">
        <v>7</v>
      </c>
      <c r="J197" s="19"/>
      <c r="K197" s="46" t="s">
        <v>1066</v>
      </c>
    </row>
    <row r="198" spans="1:11">
      <c r="A198" s="14" t="s">
        <v>78</v>
      </c>
      <c r="B198" s="14" t="str">
        <f>Modeltabelle[[#This Row],[SAP Teile-bezeichnung]]</f>
        <v>VCG145G05-1</v>
      </c>
      <c r="C198" s="14" t="s">
        <v>501</v>
      </c>
      <c r="D198" s="14" t="s">
        <v>70</v>
      </c>
      <c r="E198" s="17">
        <v>145</v>
      </c>
      <c r="F198" s="15">
        <v>1250</v>
      </c>
      <c r="G198" s="19">
        <v>650</v>
      </c>
      <c r="H198" s="19">
        <v>275</v>
      </c>
      <c r="I198" s="19" t="s">
        <v>7</v>
      </c>
      <c r="J198" s="19"/>
      <c r="K198" s="46" t="s">
        <v>365</v>
      </c>
    </row>
    <row r="199" spans="1:11">
      <c r="A199" s="14" t="s">
        <v>1659</v>
      </c>
      <c r="B199" s="14" t="str">
        <f>Modeltabelle[[#This Row],[SAP Teile-bezeichnung]]</f>
        <v>VCG145-040-0390</v>
      </c>
      <c r="C199" s="14" t="s">
        <v>501</v>
      </c>
      <c r="D199" s="14" t="s">
        <v>70</v>
      </c>
      <c r="E199" s="17">
        <v>145</v>
      </c>
      <c r="F199" s="15">
        <v>1250</v>
      </c>
      <c r="G199" s="19">
        <v>650</v>
      </c>
      <c r="H199" s="19">
        <v>275</v>
      </c>
      <c r="I199" s="19" t="s">
        <v>7</v>
      </c>
      <c r="J199" s="19">
        <f t="shared" ref="J199" si="21">G199*1.15</f>
        <v>747.49999999999989</v>
      </c>
      <c r="K199" s="46" t="s">
        <v>501</v>
      </c>
    </row>
    <row r="200" spans="1:11">
      <c r="A200" s="14" t="s">
        <v>1486</v>
      </c>
      <c r="B200" s="14" t="str">
        <f>Modeltabelle[[#This Row],[SAP Teile-bezeichnung]]</f>
        <v>VCG170G04</v>
      </c>
      <c r="C200" s="14" t="s">
        <v>502</v>
      </c>
      <c r="D200" s="14" t="s">
        <v>70</v>
      </c>
      <c r="E200" s="17">
        <v>170</v>
      </c>
      <c r="F200" s="15">
        <v>1500</v>
      </c>
      <c r="G200" s="19">
        <v>750</v>
      </c>
      <c r="H200" s="19">
        <v>325</v>
      </c>
      <c r="I200" s="19" t="s">
        <v>7</v>
      </c>
      <c r="J200" s="19">
        <f t="shared" ref="J200" si="22">G200*1.15</f>
        <v>862.49999999999989</v>
      </c>
      <c r="K200" s="46" t="s">
        <v>1487</v>
      </c>
    </row>
    <row r="201" spans="1:11">
      <c r="A201" s="417" t="s">
        <v>919</v>
      </c>
      <c r="B201" s="14" t="s">
        <v>362</v>
      </c>
      <c r="C201" s="14" t="s">
        <v>502</v>
      </c>
      <c r="D201" s="14" t="s">
        <v>70</v>
      </c>
      <c r="E201" s="17">
        <v>170</v>
      </c>
      <c r="F201" s="15">
        <v>1500</v>
      </c>
      <c r="G201" s="19">
        <v>750</v>
      </c>
      <c r="H201" s="19">
        <v>325</v>
      </c>
      <c r="I201" s="19" t="s">
        <v>7</v>
      </c>
      <c r="J201" s="19">
        <f t="shared" si="12"/>
        <v>862.49999999999989</v>
      </c>
      <c r="K201" s="46" t="s">
        <v>1068</v>
      </c>
    </row>
    <row r="202" spans="1:11">
      <c r="A202" s="14" t="s">
        <v>920</v>
      </c>
      <c r="B202" s="14" t="str">
        <f>Modeltabelle[[#This Row],[SAP Teile-bezeichnung]]</f>
        <v>VCG170G05-001-LAG</v>
      </c>
      <c r="C202" s="14" t="s">
        <v>502</v>
      </c>
      <c r="D202" s="14" t="s">
        <v>70</v>
      </c>
      <c r="E202" s="17">
        <v>170</v>
      </c>
      <c r="F202" s="15">
        <v>1500</v>
      </c>
      <c r="G202" s="19">
        <v>750</v>
      </c>
      <c r="H202" s="19">
        <v>325</v>
      </c>
      <c r="I202" s="19" t="s">
        <v>7</v>
      </c>
      <c r="J202" s="19">
        <f t="shared" si="12"/>
        <v>862.49999999999989</v>
      </c>
      <c r="K202" s="46" t="s">
        <v>1068</v>
      </c>
    </row>
    <row r="203" spans="1:11">
      <c r="A203" s="417" t="s">
        <v>921</v>
      </c>
      <c r="B203" s="14" t="s">
        <v>362</v>
      </c>
      <c r="C203" s="14" t="s">
        <v>502</v>
      </c>
      <c r="D203" s="14" t="s">
        <v>70</v>
      </c>
      <c r="E203" s="17">
        <v>170</v>
      </c>
      <c r="F203" s="15">
        <v>1500</v>
      </c>
      <c r="G203" s="19">
        <v>750</v>
      </c>
      <c r="H203" s="19">
        <v>325</v>
      </c>
      <c r="I203" s="19" t="s">
        <v>7</v>
      </c>
      <c r="J203" s="19">
        <f t="shared" si="12"/>
        <v>862.49999999999989</v>
      </c>
      <c r="K203" s="46" t="s">
        <v>1069</v>
      </c>
    </row>
    <row r="204" spans="1:11">
      <c r="A204" s="14" t="s">
        <v>362</v>
      </c>
      <c r="B204" s="14" t="str">
        <f>Modeltabelle[[#This Row],[SAP Teile-bezeichnung]]</f>
        <v>VCG170G05-1</v>
      </c>
      <c r="C204" s="14" t="s">
        <v>502</v>
      </c>
      <c r="D204" s="14" t="s">
        <v>70</v>
      </c>
      <c r="E204" s="17">
        <v>170</v>
      </c>
      <c r="F204" s="15">
        <v>1500</v>
      </c>
      <c r="G204" s="19">
        <v>750</v>
      </c>
      <c r="H204" s="46">
        <v>325</v>
      </c>
      <c r="I204" s="46"/>
      <c r="J204" s="46">
        <f t="shared" si="12"/>
        <v>862.49999999999989</v>
      </c>
      <c r="K204" s="46" t="s">
        <v>954</v>
      </c>
    </row>
    <row r="205" spans="1:11">
      <c r="A205" s="417" t="s">
        <v>837</v>
      </c>
      <c r="B205" s="14" t="str">
        <f>Modeltabelle[[#This Row],[SAP Teile-bezeichnung]]</f>
        <v>VCG245-040-001</v>
      </c>
      <c r="C205" s="14" t="s">
        <v>498</v>
      </c>
      <c r="D205" s="14" t="s">
        <v>70</v>
      </c>
      <c r="E205" s="17">
        <v>245</v>
      </c>
      <c r="F205" s="15">
        <v>2200</v>
      </c>
      <c r="G205" s="19">
        <v>1050</v>
      </c>
      <c r="H205" s="19">
        <v>460</v>
      </c>
      <c r="I205" s="19" t="s">
        <v>7</v>
      </c>
      <c r="J205" s="19">
        <f t="shared" si="12"/>
        <v>1207.5</v>
      </c>
      <c r="K205" s="46" t="s">
        <v>1072</v>
      </c>
    </row>
    <row r="206" spans="1:11">
      <c r="A206" s="417" t="s">
        <v>838</v>
      </c>
      <c r="B206" s="14" t="str">
        <f>Modeltabelle[[#This Row],[SAP Teile-bezeichnung]]</f>
        <v>VCG245-040-003</v>
      </c>
      <c r="C206" s="14" t="s">
        <v>498</v>
      </c>
      <c r="D206" s="14" t="s">
        <v>70</v>
      </c>
      <c r="E206" s="17">
        <v>245</v>
      </c>
      <c r="F206" s="15">
        <v>2200</v>
      </c>
      <c r="G206" s="19">
        <v>1050</v>
      </c>
      <c r="H206" s="19">
        <v>460</v>
      </c>
      <c r="I206" s="19" t="s">
        <v>7</v>
      </c>
      <c r="J206" s="19">
        <f t="shared" si="12"/>
        <v>1207.5</v>
      </c>
      <c r="K206" s="46" t="s">
        <v>1071</v>
      </c>
    </row>
    <row r="207" spans="1:11">
      <c r="A207" s="14" t="s">
        <v>179</v>
      </c>
      <c r="B207" s="14" t="str">
        <f>Modeltabelle[[#This Row],[SAP Teile-bezeichnung]]</f>
        <v>VCG245-040-0390</v>
      </c>
      <c r="C207" s="14" t="s">
        <v>498</v>
      </c>
      <c r="D207" s="14" t="s">
        <v>70</v>
      </c>
      <c r="E207" s="17">
        <v>245</v>
      </c>
      <c r="F207" s="15">
        <v>2200</v>
      </c>
      <c r="G207" s="19">
        <v>1050</v>
      </c>
      <c r="H207" s="19">
        <v>460</v>
      </c>
      <c r="I207" s="19" t="s">
        <v>7</v>
      </c>
      <c r="J207" s="19">
        <f t="shared" si="12"/>
        <v>1207.5</v>
      </c>
      <c r="K207" s="46" t="s">
        <v>498</v>
      </c>
    </row>
    <row r="208" spans="1:11">
      <c r="A208" s="14" t="s">
        <v>522</v>
      </c>
      <c r="B208" s="14" t="str">
        <f>Modeltabelle[[#This Row],[SAP Teile-bezeichnung]]</f>
        <v>VCG245-050-0440</v>
      </c>
      <c r="C208" s="14" t="s">
        <v>498</v>
      </c>
      <c r="D208" s="14" t="s">
        <v>70</v>
      </c>
      <c r="E208" s="17">
        <v>245</v>
      </c>
      <c r="F208" s="15">
        <v>2200</v>
      </c>
      <c r="G208" s="46">
        <v>1050</v>
      </c>
      <c r="H208" s="46">
        <v>460</v>
      </c>
      <c r="I208" s="46"/>
      <c r="J208" s="46">
        <f t="shared" si="12"/>
        <v>1207.5</v>
      </c>
      <c r="K208" s="46" t="s">
        <v>1070</v>
      </c>
    </row>
    <row r="209" spans="1:11">
      <c r="A209" s="417" t="s">
        <v>839</v>
      </c>
      <c r="B209" s="14" t="s">
        <v>86</v>
      </c>
      <c r="C209" s="14" t="s">
        <v>498</v>
      </c>
      <c r="D209" s="14" t="s">
        <v>70</v>
      </c>
      <c r="E209" s="17">
        <v>245</v>
      </c>
      <c r="F209" s="15"/>
      <c r="G209" s="19">
        <v>1050</v>
      </c>
      <c r="H209" s="19">
        <v>460</v>
      </c>
      <c r="I209" s="19" t="s">
        <v>7</v>
      </c>
      <c r="J209" s="19">
        <f t="shared" si="12"/>
        <v>1207.5</v>
      </c>
      <c r="K209" s="46" t="s">
        <v>1048</v>
      </c>
    </row>
    <row r="210" spans="1:11">
      <c r="A210" s="14" t="s">
        <v>840</v>
      </c>
      <c r="B210" s="14" t="str">
        <f>Modeltabelle[[#This Row],[SAP Teile-bezeichnung]]</f>
        <v>VCG300-040-0390</v>
      </c>
      <c r="C210" s="14" t="s">
        <v>503</v>
      </c>
      <c r="D210" s="14" t="s">
        <v>70</v>
      </c>
      <c r="E210" s="17">
        <v>300</v>
      </c>
      <c r="F210" s="15">
        <v>1900</v>
      </c>
      <c r="G210" s="19">
        <v>1050</v>
      </c>
      <c r="H210" s="19">
        <v>460</v>
      </c>
      <c r="I210" s="19" t="s">
        <v>7</v>
      </c>
      <c r="J210" s="19">
        <f t="shared" si="12"/>
        <v>1207.5</v>
      </c>
      <c r="K210" s="46" t="s">
        <v>503</v>
      </c>
    </row>
    <row r="211" spans="1:11">
      <c r="A211" s="14" t="s">
        <v>841</v>
      </c>
      <c r="B211" s="14" t="str">
        <f>Modeltabelle[[#This Row],[SAP Teile-bezeichnung]]</f>
        <v>VCG362-040-0390</v>
      </c>
      <c r="C211" s="14" t="s">
        <v>504</v>
      </c>
      <c r="D211" s="14" t="s">
        <v>70</v>
      </c>
      <c r="E211" s="17">
        <v>420</v>
      </c>
      <c r="F211" s="15">
        <v>3000</v>
      </c>
      <c r="G211" s="19">
        <v>1425</v>
      </c>
      <c r="H211" s="19">
        <v>630</v>
      </c>
      <c r="I211" s="19">
        <v>1050</v>
      </c>
      <c r="J211" s="19">
        <f t="shared" si="12"/>
        <v>1638.7499999999998</v>
      </c>
      <c r="K211" s="46" t="s">
        <v>504</v>
      </c>
    </row>
    <row r="212" spans="1:11">
      <c r="A212" s="14" t="s">
        <v>842</v>
      </c>
      <c r="B212" s="14" t="str">
        <f>Modeltabelle[[#This Row],[SAP Teile-bezeichnung]]</f>
        <v>VCG362-050-0440</v>
      </c>
      <c r="C212" s="14" t="s">
        <v>504</v>
      </c>
      <c r="D212" s="14" t="s">
        <v>70</v>
      </c>
      <c r="E212" s="17">
        <v>420</v>
      </c>
      <c r="F212" s="15">
        <v>3000</v>
      </c>
      <c r="G212" s="19">
        <v>1425</v>
      </c>
      <c r="H212" s="19">
        <v>630</v>
      </c>
      <c r="I212" s="19">
        <v>1050</v>
      </c>
      <c r="J212" s="19">
        <f t="shared" si="12"/>
        <v>1638.7499999999998</v>
      </c>
      <c r="K212" s="46" t="s">
        <v>504</v>
      </c>
    </row>
    <row r="213" spans="1:11">
      <c r="A213" s="14" t="s">
        <v>102</v>
      </c>
      <c r="B213" s="14" t="str">
        <f>Modeltabelle[[#This Row],[SAP Teile-bezeichnung]]</f>
        <v>VCG362G05</v>
      </c>
      <c r="C213" s="14" t="s">
        <v>504</v>
      </c>
      <c r="D213" s="14" t="s">
        <v>70</v>
      </c>
      <c r="E213" s="17">
        <v>362</v>
      </c>
      <c r="F213" s="15"/>
      <c r="G213" s="19">
        <v>1175</v>
      </c>
      <c r="H213" s="19">
        <v>460</v>
      </c>
      <c r="I213" s="19">
        <v>950</v>
      </c>
      <c r="J213" s="19">
        <f t="shared" si="12"/>
        <v>1351.25</v>
      </c>
      <c r="K213" s="46" t="s">
        <v>450</v>
      </c>
    </row>
    <row r="214" spans="1:11">
      <c r="A214" s="14" t="s">
        <v>101</v>
      </c>
      <c r="B214" s="14" t="str">
        <f>Modeltabelle[[#This Row],[SAP Teile-bezeichnung]]</f>
        <v>VCG362G11</v>
      </c>
      <c r="C214" s="14" t="s">
        <v>504</v>
      </c>
      <c r="D214" s="14" t="s">
        <v>70</v>
      </c>
      <c r="E214" s="17">
        <v>362</v>
      </c>
      <c r="F214" s="15"/>
      <c r="G214" s="19">
        <v>1175</v>
      </c>
      <c r="H214" s="19">
        <v>460</v>
      </c>
      <c r="I214" s="19">
        <v>950</v>
      </c>
      <c r="J214" s="19">
        <f t="shared" si="12"/>
        <v>1351.25</v>
      </c>
      <c r="K214" s="46" t="s">
        <v>451</v>
      </c>
    </row>
    <row r="215" spans="1:11">
      <c r="A215" s="14" t="s">
        <v>185</v>
      </c>
      <c r="B215" s="14" t="str">
        <f>Modeltabelle[[#This Row],[SAP Teile-bezeichnung]]</f>
        <v>VCG420-050-0440</v>
      </c>
      <c r="C215" s="14" t="s">
        <v>505</v>
      </c>
      <c r="D215" s="14" t="s">
        <v>70</v>
      </c>
      <c r="E215" s="17">
        <v>420</v>
      </c>
      <c r="F215" s="15">
        <v>3000</v>
      </c>
      <c r="G215" s="19">
        <v>1425</v>
      </c>
      <c r="H215" s="19">
        <v>630</v>
      </c>
      <c r="I215" s="19">
        <v>1050</v>
      </c>
      <c r="J215" s="19">
        <f t="shared" ref="J215:J268" si="23">G215*1.15</f>
        <v>1638.7499999999998</v>
      </c>
      <c r="K215" s="46" t="s">
        <v>505</v>
      </c>
    </row>
    <row r="216" spans="1:11">
      <c r="A216" s="14" t="s">
        <v>116</v>
      </c>
      <c r="B216" s="14" t="str">
        <f>Modeltabelle[[#This Row],[SAP Teile-bezeichnung]]</f>
        <v>VCG420G05</v>
      </c>
      <c r="C216" s="14" t="s">
        <v>505</v>
      </c>
      <c r="D216" s="14" t="s">
        <v>70</v>
      </c>
      <c r="E216" s="17">
        <v>420</v>
      </c>
      <c r="F216" s="15"/>
      <c r="G216" s="19">
        <v>1425</v>
      </c>
      <c r="H216" s="19">
        <v>630</v>
      </c>
      <c r="I216" s="19">
        <v>1050</v>
      </c>
      <c r="J216" s="19">
        <f t="shared" si="23"/>
        <v>1638.7499999999998</v>
      </c>
      <c r="K216" s="46" t="s">
        <v>452</v>
      </c>
    </row>
    <row r="217" spans="1:11">
      <c r="A217" s="14" t="s">
        <v>117</v>
      </c>
      <c r="B217" s="14" t="str">
        <f>Modeltabelle[[#This Row],[SAP Teile-bezeichnung]]</f>
        <v>VCG420G11</v>
      </c>
      <c r="C217" s="14" t="s">
        <v>505</v>
      </c>
      <c r="D217" s="14" t="s">
        <v>70</v>
      </c>
      <c r="E217" s="17">
        <v>420</v>
      </c>
      <c r="F217" s="15"/>
      <c r="G217" s="19">
        <v>1425</v>
      </c>
      <c r="H217" s="19">
        <v>630</v>
      </c>
      <c r="I217" s="19">
        <v>1050</v>
      </c>
      <c r="J217" s="19">
        <f t="shared" si="23"/>
        <v>1638.7499999999998</v>
      </c>
      <c r="K217" s="46" t="s">
        <v>453</v>
      </c>
    </row>
    <row r="218" spans="1:11">
      <c r="A218" s="417" t="s">
        <v>843</v>
      </c>
      <c r="B218" s="14" t="s">
        <v>117</v>
      </c>
      <c r="C218" s="14" t="s">
        <v>505</v>
      </c>
      <c r="D218" s="14" t="s">
        <v>70</v>
      </c>
      <c r="E218" s="17">
        <v>420</v>
      </c>
      <c r="F218" s="15"/>
      <c r="G218" s="19">
        <v>1425</v>
      </c>
      <c r="H218" s="19">
        <v>630</v>
      </c>
      <c r="I218" s="19">
        <v>1050</v>
      </c>
      <c r="J218" s="19">
        <f t="shared" si="23"/>
        <v>1638.7499999999998</v>
      </c>
      <c r="K218" s="46" t="s">
        <v>1049</v>
      </c>
    </row>
    <row r="219" spans="1:11">
      <c r="A219" s="418" t="s">
        <v>844</v>
      </c>
      <c r="B219" s="14" t="s">
        <v>117</v>
      </c>
      <c r="C219" s="14" t="s">
        <v>505</v>
      </c>
      <c r="D219" s="14" t="s">
        <v>70</v>
      </c>
      <c r="E219" s="17">
        <v>420</v>
      </c>
      <c r="F219" s="15"/>
      <c r="G219" s="19">
        <v>1425</v>
      </c>
      <c r="H219" s="19">
        <v>630</v>
      </c>
      <c r="I219" s="19">
        <v>1050</v>
      </c>
      <c r="J219" s="19">
        <f t="shared" si="23"/>
        <v>1638.7499999999998</v>
      </c>
      <c r="K219" s="46" t="s">
        <v>1050</v>
      </c>
    </row>
    <row r="220" spans="1:11">
      <c r="A220" s="260" t="s">
        <v>124</v>
      </c>
      <c r="B220" s="14" t="str">
        <f>Modeltabelle[[#This Row],[SAP Teile-bezeichnung]]</f>
        <v>VCG550G01</v>
      </c>
      <c r="C220" s="14" t="s">
        <v>506</v>
      </c>
      <c r="D220" s="14" t="s">
        <v>70</v>
      </c>
      <c r="E220" s="17">
        <v>550</v>
      </c>
      <c r="F220" s="15"/>
      <c r="G220" s="19">
        <v>1550</v>
      </c>
      <c r="H220" s="19">
        <v>680</v>
      </c>
      <c r="I220" s="19">
        <v>1175</v>
      </c>
      <c r="J220" s="19">
        <f t="shared" si="23"/>
        <v>1782.4999999999998</v>
      </c>
      <c r="K220" s="46" t="s">
        <v>454</v>
      </c>
    </row>
    <row r="221" spans="1:11">
      <c r="A221" s="260" t="s">
        <v>125</v>
      </c>
      <c r="B221" s="14" t="str">
        <f>Modeltabelle[[#This Row],[SAP Teile-bezeichnung]]</f>
        <v>VCG550G05</v>
      </c>
      <c r="C221" s="14" t="s">
        <v>506</v>
      </c>
      <c r="D221" s="14" t="s">
        <v>70</v>
      </c>
      <c r="E221" s="17">
        <v>550</v>
      </c>
      <c r="F221" s="15"/>
      <c r="G221" s="19">
        <v>1550</v>
      </c>
      <c r="H221" s="19">
        <v>680</v>
      </c>
      <c r="I221" s="19">
        <v>1175</v>
      </c>
      <c r="J221" s="19">
        <f t="shared" si="23"/>
        <v>1782.4999999999998</v>
      </c>
      <c r="K221" s="46" t="s">
        <v>455</v>
      </c>
    </row>
    <row r="222" spans="1:11">
      <c r="A222" s="260" t="s">
        <v>139</v>
      </c>
      <c r="B222" s="14" t="str">
        <f>Modeltabelle[[#This Row],[SAP Teile-bezeichnung]]</f>
        <v>VCG800G01</v>
      </c>
      <c r="C222" s="14" t="s">
        <v>507</v>
      </c>
      <c r="D222" s="14" t="s">
        <v>70</v>
      </c>
      <c r="E222" s="17">
        <v>800</v>
      </c>
      <c r="F222" s="15"/>
      <c r="G222" s="19">
        <v>2100</v>
      </c>
      <c r="H222" s="45" t="s">
        <v>7</v>
      </c>
      <c r="I222" s="19">
        <v>1550</v>
      </c>
      <c r="J222" s="19">
        <f t="shared" si="23"/>
        <v>2415</v>
      </c>
      <c r="K222" s="46" t="s">
        <v>456</v>
      </c>
    </row>
    <row r="223" spans="1:11">
      <c r="A223" s="260" t="s">
        <v>1535</v>
      </c>
      <c r="B223" s="14" t="str">
        <f>Modeltabelle[[#This Row],[SAP Teile-bezeichnung]]</f>
        <v>VTA123-022-01</v>
      </c>
      <c r="C223" s="14" t="s">
        <v>1538</v>
      </c>
      <c r="D223" s="14" t="s">
        <v>72</v>
      </c>
      <c r="E223" s="17">
        <v>123</v>
      </c>
      <c r="F223" s="15"/>
      <c r="G223" s="46"/>
      <c r="H223" s="46"/>
      <c r="I223" s="46"/>
      <c r="J223" s="46">
        <f t="shared" ref="J223:J225" si="24">G223*1.15</f>
        <v>0</v>
      </c>
      <c r="K223" s="46" t="s">
        <v>1538</v>
      </c>
    </row>
    <row r="224" spans="1:11">
      <c r="A224" s="260" t="s">
        <v>1537</v>
      </c>
      <c r="B224" s="14" t="str">
        <f>Modeltabelle[[#This Row],[SAP Teile-bezeichnung]]</f>
        <v>VTA123-022-001</v>
      </c>
      <c r="C224" s="14" t="s">
        <v>1538</v>
      </c>
      <c r="D224" s="14" t="s">
        <v>72</v>
      </c>
      <c r="E224" s="17">
        <v>123</v>
      </c>
      <c r="F224" s="15"/>
      <c r="G224" s="46"/>
      <c r="H224" s="46"/>
      <c r="I224" s="46"/>
      <c r="J224" s="46">
        <f t="shared" si="24"/>
        <v>0</v>
      </c>
      <c r="K224" s="46" t="s">
        <v>1538</v>
      </c>
    </row>
    <row r="225" spans="1:11">
      <c r="A225" s="260" t="s">
        <v>1536</v>
      </c>
      <c r="B225" s="14" t="str">
        <f>Modeltabelle[[#This Row],[SAP Teile-bezeichnung]]</f>
        <v>VTA123-01</v>
      </c>
      <c r="C225" s="14" t="s">
        <v>1538</v>
      </c>
      <c r="D225" s="14" t="s">
        <v>72</v>
      </c>
      <c r="E225" s="17">
        <v>123</v>
      </c>
      <c r="F225" s="15"/>
      <c r="G225" s="46"/>
      <c r="H225" s="46"/>
      <c r="I225" s="46"/>
      <c r="J225" s="46">
        <f t="shared" si="24"/>
        <v>0</v>
      </c>
      <c r="K225" s="46" t="s">
        <v>1538</v>
      </c>
    </row>
    <row r="226" spans="1:11">
      <c r="A226" s="260" t="s">
        <v>922</v>
      </c>
      <c r="B226" s="14" t="str">
        <f>Modeltabelle[[#This Row],[SAP Teile-bezeichnung]]</f>
        <v>VTA145-01</v>
      </c>
      <c r="C226" s="14" t="s">
        <v>955</v>
      </c>
      <c r="D226" s="14" t="s">
        <v>72</v>
      </c>
      <c r="E226" s="17">
        <v>145</v>
      </c>
      <c r="F226" s="15"/>
      <c r="G226" s="46"/>
      <c r="H226" s="46"/>
      <c r="I226" s="46"/>
      <c r="J226" s="46">
        <f t="shared" si="23"/>
        <v>0</v>
      </c>
      <c r="K226" s="46" t="s">
        <v>955</v>
      </c>
    </row>
    <row r="227" spans="1:11">
      <c r="A227" s="260" t="s">
        <v>845</v>
      </c>
      <c r="B227" s="14" t="str">
        <f>Modeltabelle[[#This Row],[SAP Teile-bezeichnung]]</f>
        <v>VTA245-01</v>
      </c>
      <c r="C227" s="14" t="s">
        <v>956</v>
      </c>
      <c r="D227" s="14" t="s">
        <v>72</v>
      </c>
      <c r="E227" s="17">
        <v>245</v>
      </c>
      <c r="F227" s="15"/>
      <c r="G227" s="19">
        <v>1050</v>
      </c>
      <c r="H227" s="19">
        <v>460</v>
      </c>
      <c r="I227" s="19" t="s">
        <v>7</v>
      </c>
      <c r="J227" s="46">
        <f t="shared" si="23"/>
        <v>1207.5</v>
      </c>
      <c r="K227" s="46" t="s">
        <v>956</v>
      </c>
    </row>
    <row r="228" spans="1:11">
      <c r="A228" s="260" t="s">
        <v>1575</v>
      </c>
      <c r="B228" s="14" t="str">
        <f>Modeltabelle[[#This Row],[SAP Teile-bezeichnung]]</f>
        <v>VTA300-01</v>
      </c>
      <c r="C228" s="14" t="s">
        <v>1579</v>
      </c>
      <c r="D228" s="14" t="s">
        <v>72</v>
      </c>
      <c r="E228" s="17" t="s">
        <v>1578</v>
      </c>
      <c r="F228" s="15"/>
      <c r="G228" s="19">
        <v>1050</v>
      </c>
      <c r="H228" s="19">
        <v>460</v>
      </c>
      <c r="I228" s="46" t="s">
        <v>1582</v>
      </c>
      <c r="J228" s="46">
        <f>G228*1.15</f>
        <v>1207.5</v>
      </c>
      <c r="K228" s="46" t="s">
        <v>1579</v>
      </c>
    </row>
    <row r="229" spans="1:11">
      <c r="A229" s="260" t="s">
        <v>1576</v>
      </c>
      <c r="B229" s="14" t="str">
        <f>Modeltabelle[[#This Row],[SAP Teile-bezeichnung]]</f>
        <v>VTA362-01</v>
      </c>
      <c r="C229" s="14" t="s">
        <v>1580</v>
      </c>
      <c r="D229" s="14" t="s">
        <v>72</v>
      </c>
      <c r="E229" s="17" t="s">
        <v>1514</v>
      </c>
      <c r="F229" s="15"/>
      <c r="G229" s="46"/>
      <c r="H229" s="46"/>
      <c r="I229" s="46"/>
      <c r="J229" s="46">
        <f>G229*1.15</f>
        <v>0</v>
      </c>
      <c r="K229" s="46" t="s">
        <v>1580</v>
      </c>
    </row>
    <row r="230" spans="1:11">
      <c r="A230" s="260" t="s">
        <v>846</v>
      </c>
      <c r="B230" s="14" t="str">
        <f>Modeltabelle[[#This Row],[SAP Teile-bezeichnung]]</f>
        <v>VTA420-01</v>
      </c>
      <c r="C230" s="14" t="s">
        <v>957</v>
      </c>
      <c r="D230" s="14" t="s">
        <v>72</v>
      </c>
      <c r="E230" s="17">
        <v>420</v>
      </c>
      <c r="F230" s="15"/>
      <c r="G230" s="46"/>
      <c r="H230" s="46"/>
      <c r="I230" s="46"/>
      <c r="J230" s="46">
        <f t="shared" si="23"/>
        <v>0</v>
      </c>
      <c r="K230" s="46" t="s">
        <v>957</v>
      </c>
    </row>
    <row r="231" spans="1:11">
      <c r="A231" s="418" t="s">
        <v>847</v>
      </c>
      <c r="B231" s="14" t="s">
        <v>846</v>
      </c>
      <c r="C231" s="14" t="s">
        <v>957</v>
      </c>
      <c r="D231" s="14" t="s">
        <v>72</v>
      </c>
      <c r="E231" s="17">
        <v>420</v>
      </c>
      <c r="F231" s="15"/>
      <c r="G231" s="46"/>
      <c r="H231" s="46"/>
      <c r="I231" s="46"/>
      <c r="J231" s="46">
        <f t="shared" si="23"/>
        <v>0</v>
      </c>
      <c r="K231" s="46" t="s">
        <v>1052</v>
      </c>
    </row>
    <row r="232" spans="1:11">
      <c r="A232" s="418" t="s">
        <v>848</v>
      </c>
      <c r="B232" s="14" t="s">
        <v>846</v>
      </c>
      <c r="C232" s="14" t="s">
        <v>957</v>
      </c>
      <c r="D232" s="14" t="s">
        <v>72</v>
      </c>
      <c r="E232" s="17">
        <v>420</v>
      </c>
      <c r="F232" s="15"/>
      <c r="G232" s="46"/>
      <c r="H232" s="46"/>
      <c r="I232" s="46"/>
      <c r="J232" s="46">
        <f t="shared" si="23"/>
        <v>0</v>
      </c>
      <c r="K232" s="46" t="s">
        <v>1053</v>
      </c>
    </row>
    <row r="233" spans="1:11">
      <c r="A233" s="418" t="s">
        <v>923</v>
      </c>
      <c r="B233" s="14" t="s">
        <v>1408</v>
      </c>
      <c r="C233" s="14" t="s">
        <v>958</v>
      </c>
      <c r="D233" s="14" t="s">
        <v>72</v>
      </c>
      <c r="E233" s="17">
        <v>72</v>
      </c>
      <c r="F233" s="15"/>
      <c r="G233" s="46"/>
      <c r="H233" s="46"/>
      <c r="I233" s="46"/>
      <c r="J233" s="46">
        <f t="shared" si="23"/>
        <v>0</v>
      </c>
      <c r="K233" s="46" t="s">
        <v>1104</v>
      </c>
    </row>
    <row r="234" spans="1:11">
      <c r="A234" s="260" t="s">
        <v>79</v>
      </c>
      <c r="B234" s="14" t="str">
        <f>Modeltabelle[[#This Row],[SAP Teile-bezeichnung]]</f>
        <v>VTG123G05</v>
      </c>
      <c r="C234" s="14" t="s">
        <v>508</v>
      </c>
      <c r="D234" s="14" t="s">
        <v>72</v>
      </c>
      <c r="E234" s="17">
        <v>123</v>
      </c>
      <c r="F234" s="15">
        <v>1100</v>
      </c>
      <c r="G234" s="19">
        <v>550</v>
      </c>
      <c r="H234" s="19">
        <v>230</v>
      </c>
      <c r="I234" s="19" t="s">
        <v>7</v>
      </c>
      <c r="J234" s="19">
        <f t="shared" si="23"/>
        <v>632.5</v>
      </c>
      <c r="K234" s="46" t="s">
        <v>1077</v>
      </c>
    </row>
    <row r="235" spans="1:11">
      <c r="A235" s="260" t="s">
        <v>1467</v>
      </c>
      <c r="B235" s="14" t="str">
        <f>Modeltabelle[[#This Row],[SAP Teile-bezeichnung]]</f>
        <v>VTG123G03-1</v>
      </c>
      <c r="C235" s="14" t="s">
        <v>508</v>
      </c>
      <c r="D235" s="14" t="s">
        <v>72</v>
      </c>
      <c r="E235" s="17">
        <v>123</v>
      </c>
      <c r="F235" s="15">
        <v>1100</v>
      </c>
      <c r="G235" s="19">
        <v>550</v>
      </c>
      <c r="H235" s="19">
        <v>230</v>
      </c>
      <c r="I235" s="19" t="s">
        <v>7</v>
      </c>
      <c r="J235" s="19">
        <f t="shared" ref="J235" si="25">G235*1.15</f>
        <v>632.5</v>
      </c>
      <c r="K235" s="46" t="s">
        <v>457</v>
      </c>
    </row>
    <row r="236" spans="1:11">
      <c r="A236" s="418" t="s">
        <v>924</v>
      </c>
      <c r="B236" s="14" t="s">
        <v>79</v>
      </c>
      <c r="C236" s="14" t="s">
        <v>508</v>
      </c>
      <c r="D236" s="14" t="s">
        <v>72</v>
      </c>
      <c r="E236" s="17">
        <v>123</v>
      </c>
      <c r="F236" s="15">
        <v>1100</v>
      </c>
      <c r="G236" s="19">
        <v>550</v>
      </c>
      <c r="H236" s="19">
        <v>230</v>
      </c>
      <c r="I236" s="19" t="s">
        <v>7</v>
      </c>
      <c r="J236" s="19">
        <f t="shared" si="23"/>
        <v>632.5</v>
      </c>
      <c r="K236" s="46" t="s">
        <v>1074</v>
      </c>
    </row>
    <row r="237" spans="1:11">
      <c r="A237" s="418" t="s">
        <v>925</v>
      </c>
      <c r="B237" s="14" t="s">
        <v>79</v>
      </c>
      <c r="C237" s="14" t="s">
        <v>508</v>
      </c>
      <c r="D237" s="14" t="s">
        <v>72</v>
      </c>
      <c r="E237" s="17">
        <v>123</v>
      </c>
      <c r="F237" s="15">
        <v>1100</v>
      </c>
      <c r="G237" s="19">
        <v>550</v>
      </c>
      <c r="H237" s="19">
        <v>230</v>
      </c>
      <c r="I237" s="19" t="s">
        <v>7</v>
      </c>
      <c r="J237" s="19">
        <f t="shared" si="23"/>
        <v>632.5</v>
      </c>
      <c r="K237" s="46" t="s">
        <v>1075</v>
      </c>
    </row>
    <row r="238" spans="1:11">
      <c r="A238" s="418" t="s">
        <v>926</v>
      </c>
      <c r="B238" s="14" t="s">
        <v>79</v>
      </c>
      <c r="C238" s="14" t="s">
        <v>508</v>
      </c>
      <c r="D238" s="14" t="s">
        <v>72</v>
      </c>
      <c r="E238" s="17">
        <v>123</v>
      </c>
      <c r="F238" s="15">
        <v>1100</v>
      </c>
      <c r="G238" s="19">
        <v>550</v>
      </c>
      <c r="H238" s="19">
        <v>230</v>
      </c>
      <c r="I238" s="19" t="s">
        <v>7</v>
      </c>
      <c r="J238" s="19">
        <f t="shared" si="23"/>
        <v>632.5</v>
      </c>
      <c r="K238" s="46" t="s">
        <v>1078</v>
      </c>
    </row>
    <row r="239" spans="1:11">
      <c r="A239" s="418" t="s">
        <v>927</v>
      </c>
      <c r="B239" s="14" t="s">
        <v>79</v>
      </c>
      <c r="C239" s="14" t="s">
        <v>508</v>
      </c>
      <c r="D239" s="14" t="s">
        <v>72</v>
      </c>
      <c r="E239" s="17">
        <v>123</v>
      </c>
      <c r="F239" s="15">
        <v>1100</v>
      </c>
      <c r="G239" s="19">
        <v>550</v>
      </c>
      <c r="H239" s="19">
        <v>230</v>
      </c>
      <c r="I239" s="19" t="s">
        <v>7</v>
      </c>
      <c r="J239" s="19">
        <f t="shared" si="23"/>
        <v>632.5</v>
      </c>
      <c r="K239" s="46" t="s">
        <v>1076</v>
      </c>
    </row>
    <row r="240" spans="1:11">
      <c r="A240" s="418" t="s">
        <v>928</v>
      </c>
      <c r="B240" s="14" t="s">
        <v>79</v>
      </c>
      <c r="C240" s="14" t="s">
        <v>508</v>
      </c>
      <c r="D240" s="14" t="s">
        <v>72</v>
      </c>
      <c r="E240" s="17">
        <v>123</v>
      </c>
      <c r="F240" s="15">
        <v>1100</v>
      </c>
      <c r="G240" s="19">
        <v>550</v>
      </c>
      <c r="H240" s="19">
        <v>230</v>
      </c>
      <c r="I240" s="19" t="s">
        <v>7</v>
      </c>
      <c r="J240" s="19">
        <f t="shared" si="23"/>
        <v>632.5</v>
      </c>
      <c r="K240" s="46" t="s">
        <v>1079</v>
      </c>
    </row>
    <row r="241" spans="1:11">
      <c r="A241" s="260" t="s">
        <v>1409</v>
      </c>
      <c r="B241" s="14" t="str">
        <f>Modeltabelle[[#This Row],[SAP Teile-bezeichnung]]</f>
        <v>VTG145G03-1</v>
      </c>
      <c r="C241" s="14" t="s">
        <v>509</v>
      </c>
      <c r="D241" s="14" t="s">
        <v>72</v>
      </c>
      <c r="E241" s="17">
        <v>145</v>
      </c>
      <c r="F241" s="15">
        <v>1250</v>
      </c>
      <c r="G241" s="19">
        <v>650</v>
      </c>
      <c r="H241" s="19">
        <v>325</v>
      </c>
      <c r="I241" s="19" t="s">
        <v>7</v>
      </c>
      <c r="J241" s="19">
        <f t="shared" si="23"/>
        <v>747.49999999999989</v>
      </c>
      <c r="K241" s="46" t="s">
        <v>1081</v>
      </c>
    </row>
    <row r="242" spans="1:11">
      <c r="A242" s="418" t="s">
        <v>929</v>
      </c>
      <c r="B242" s="14" t="s">
        <v>1409</v>
      </c>
      <c r="C242" s="14" t="s">
        <v>509</v>
      </c>
      <c r="D242" s="14" t="s">
        <v>72</v>
      </c>
      <c r="E242" s="17">
        <v>145</v>
      </c>
      <c r="F242" s="15">
        <v>1250</v>
      </c>
      <c r="G242" s="19">
        <v>650</v>
      </c>
      <c r="H242" s="19">
        <v>325</v>
      </c>
      <c r="I242" s="19" t="s">
        <v>7</v>
      </c>
      <c r="J242" s="19">
        <f t="shared" si="23"/>
        <v>747.49999999999989</v>
      </c>
      <c r="K242" s="46" t="s">
        <v>1082</v>
      </c>
    </row>
    <row r="243" spans="1:11">
      <c r="A243" s="418" t="s">
        <v>930</v>
      </c>
      <c r="B243" s="14" t="s">
        <v>1409</v>
      </c>
      <c r="C243" s="14" t="s">
        <v>509</v>
      </c>
      <c r="D243" s="14" t="s">
        <v>72</v>
      </c>
      <c r="E243" s="17">
        <v>145</v>
      </c>
      <c r="F243" s="15">
        <v>1250</v>
      </c>
      <c r="G243" s="19">
        <v>650</v>
      </c>
      <c r="H243" s="19">
        <v>325</v>
      </c>
      <c r="I243" s="19" t="s">
        <v>7</v>
      </c>
      <c r="J243" s="19">
        <f t="shared" si="23"/>
        <v>747.49999999999989</v>
      </c>
      <c r="K243" s="46" t="s">
        <v>1083</v>
      </c>
    </row>
    <row r="244" spans="1:11">
      <c r="A244" s="260" t="s">
        <v>169</v>
      </c>
      <c r="B244" s="14" t="str">
        <f>Modeltabelle[[#This Row],[SAP Teile-bezeichnung]]</f>
        <v>VTG145G05</v>
      </c>
      <c r="C244" s="14" t="s">
        <v>509</v>
      </c>
      <c r="D244" s="14" t="s">
        <v>72</v>
      </c>
      <c r="E244" s="17">
        <v>145</v>
      </c>
      <c r="F244" s="15">
        <v>1250</v>
      </c>
      <c r="G244" s="19">
        <v>650</v>
      </c>
      <c r="H244" s="19">
        <v>325</v>
      </c>
      <c r="I244" s="19" t="s">
        <v>7</v>
      </c>
      <c r="J244" s="19">
        <f t="shared" si="23"/>
        <v>747.49999999999989</v>
      </c>
      <c r="K244" s="46" t="s">
        <v>458</v>
      </c>
    </row>
    <row r="245" spans="1:11">
      <c r="A245" s="418" t="s">
        <v>931</v>
      </c>
      <c r="B245" s="14" t="s">
        <v>1409</v>
      </c>
      <c r="C245" s="14" t="s">
        <v>509</v>
      </c>
      <c r="D245" s="14" t="s">
        <v>72</v>
      </c>
      <c r="E245" s="17">
        <v>145</v>
      </c>
      <c r="F245" s="15">
        <v>1250</v>
      </c>
      <c r="G245" s="19">
        <v>650</v>
      </c>
      <c r="H245" s="19">
        <v>325</v>
      </c>
      <c r="I245" s="19" t="s">
        <v>7</v>
      </c>
      <c r="J245" s="19">
        <f t="shared" si="23"/>
        <v>747.49999999999989</v>
      </c>
      <c r="K245" s="46" t="s">
        <v>1080</v>
      </c>
    </row>
    <row r="246" spans="1:11">
      <c r="A246" s="260" t="s">
        <v>80</v>
      </c>
      <c r="B246" s="14" t="str">
        <f>Modeltabelle[[#This Row],[SAP Teile-bezeichnung]]</f>
        <v>VTG170G00</v>
      </c>
      <c r="C246" s="14" t="s">
        <v>510</v>
      </c>
      <c r="D246" s="14" t="s">
        <v>72</v>
      </c>
      <c r="E246" s="17">
        <v>170</v>
      </c>
      <c r="F246" s="15">
        <v>1500</v>
      </c>
      <c r="G246" s="19">
        <v>750</v>
      </c>
      <c r="H246" s="19"/>
      <c r="I246" s="19" t="s">
        <v>7</v>
      </c>
      <c r="J246" s="19">
        <f t="shared" si="23"/>
        <v>862.49999999999989</v>
      </c>
      <c r="K246" s="46" t="s">
        <v>459</v>
      </c>
    </row>
    <row r="247" spans="1:11">
      <c r="A247" s="260" t="s">
        <v>1468</v>
      </c>
      <c r="B247" s="14" t="str">
        <f>Modeltabelle[[#This Row],[SAP Teile-bezeichnung]]</f>
        <v>VTG170G03-1</v>
      </c>
      <c r="C247" s="14" t="s">
        <v>510</v>
      </c>
      <c r="D247" s="14" t="s">
        <v>72</v>
      </c>
      <c r="E247" s="17">
        <v>170</v>
      </c>
      <c r="F247" s="15">
        <v>1500</v>
      </c>
      <c r="G247" s="19">
        <v>750</v>
      </c>
      <c r="H247" s="19"/>
      <c r="I247" s="19" t="s">
        <v>7</v>
      </c>
      <c r="J247" s="19">
        <f t="shared" si="23"/>
        <v>862.49999999999989</v>
      </c>
      <c r="K247" s="46" t="s">
        <v>1085</v>
      </c>
    </row>
    <row r="248" spans="1:11">
      <c r="A248" s="260" t="s">
        <v>932</v>
      </c>
      <c r="B248" s="14" t="str">
        <f>Modeltabelle[[#This Row],[SAP Teile-bezeichnung]]</f>
        <v>VTG170G05</v>
      </c>
      <c r="C248" s="14" t="s">
        <v>510</v>
      </c>
      <c r="D248" s="14" t="s">
        <v>72</v>
      </c>
      <c r="E248" s="17">
        <v>170</v>
      </c>
      <c r="F248" s="15">
        <v>1500</v>
      </c>
      <c r="G248" s="19">
        <v>750</v>
      </c>
      <c r="H248" s="19"/>
      <c r="I248" s="19" t="s">
        <v>7</v>
      </c>
      <c r="J248" s="19">
        <f t="shared" si="23"/>
        <v>862.49999999999989</v>
      </c>
      <c r="K248" s="46" t="s">
        <v>1086</v>
      </c>
    </row>
    <row r="249" spans="1:11">
      <c r="A249" s="418" t="s">
        <v>933</v>
      </c>
      <c r="B249" s="14" t="s">
        <v>932</v>
      </c>
      <c r="C249" s="14" t="s">
        <v>510</v>
      </c>
      <c r="D249" s="14" t="s">
        <v>72</v>
      </c>
      <c r="E249" s="17">
        <v>170</v>
      </c>
      <c r="F249" s="15">
        <v>1500</v>
      </c>
      <c r="G249" s="19">
        <v>750</v>
      </c>
      <c r="H249" s="19"/>
      <c r="I249" s="19" t="s">
        <v>7</v>
      </c>
      <c r="J249" s="19">
        <f t="shared" si="23"/>
        <v>862.49999999999989</v>
      </c>
      <c r="K249" s="46" t="s">
        <v>1084</v>
      </c>
    </row>
    <row r="250" spans="1:11">
      <c r="A250" s="260" t="s">
        <v>849</v>
      </c>
      <c r="B250" s="14" t="str">
        <f>Modeltabelle[[#This Row],[SAP Teile-bezeichnung]]</f>
        <v>VTG245-01</v>
      </c>
      <c r="C250" s="14" t="s">
        <v>511</v>
      </c>
      <c r="D250" s="14" t="s">
        <v>72</v>
      </c>
      <c r="E250" s="17">
        <v>245</v>
      </c>
      <c r="F250" s="15"/>
      <c r="G250" s="19">
        <v>1050</v>
      </c>
      <c r="H250" s="19">
        <v>460</v>
      </c>
      <c r="I250" s="19" t="s">
        <v>7</v>
      </c>
      <c r="J250" s="19">
        <f t="shared" si="23"/>
        <v>1207.5</v>
      </c>
      <c r="K250" s="46" t="s">
        <v>511</v>
      </c>
    </row>
    <row r="251" spans="1:11">
      <c r="A251" s="418" t="s">
        <v>850</v>
      </c>
      <c r="B251" s="14" t="s">
        <v>849</v>
      </c>
      <c r="C251" s="14" t="s">
        <v>511</v>
      </c>
      <c r="D251" s="14" t="s">
        <v>72</v>
      </c>
      <c r="E251" s="17">
        <v>245</v>
      </c>
      <c r="F251" s="15"/>
      <c r="G251" s="19">
        <v>1050</v>
      </c>
      <c r="H251" s="19">
        <v>460</v>
      </c>
      <c r="I251" s="19" t="s">
        <v>7</v>
      </c>
      <c r="J251" s="19">
        <f t="shared" si="23"/>
        <v>1207.5</v>
      </c>
      <c r="K251" s="46" t="s">
        <v>1087</v>
      </c>
    </row>
    <row r="252" spans="1:11">
      <c r="A252" s="418" t="s">
        <v>1488</v>
      </c>
      <c r="B252" s="14" t="s">
        <v>849</v>
      </c>
      <c r="C252" s="14" t="s">
        <v>511</v>
      </c>
      <c r="D252" s="14" t="s">
        <v>72</v>
      </c>
      <c r="E252" s="17">
        <v>245</v>
      </c>
      <c r="F252" s="15"/>
      <c r="G252" s="19">
        <v>1050</v>
      </c>
      <c r="H252" s="19">
        <v>460</v>
      </c>
      <c r="I252" s="19" t="s">
        <v>7</v>
      </c>
      <c r="J252" s="19">
        <f t="shared" ref="J252" si="26">G252*1.15</f>
        <v>1207.5</v>
      </c>
      <c r="K252" s="46" t="s">
        <v>1489</v>
      </c>
    </row>
    <row r="253" spans="1:11">
      <c r="A253" s="418" t="s">
        <v>851</v>
      </c>
      <c r="B253" s="14" t="s">
        <v>87</v>
      </c>
      <c r="C253" s="14" t="s">
        <v>511</v>
      </c>
      <c r="D253" s="14" t="s">
        <v>72</v>
      </c>
      <c r="E253" s="17">
        <v>245</v>
      </c>
      <c r="F253" s="15"/>
      <c r="G253" s="19">
        <v>1050</v>
      </c>
      <c r="H253" s="19">
        <v>460</v>
      </c>
      <c r="I253" s="19" t="s">
        <v>7</v>
      </c>
      <c r="J253" s="19">
        <f t="shared" si="23"/>
        <v>1207.5</v>
      </c>
      <c r="K253" s="46" t="s">
        <v>1090</v>
      </c>
    </row>
    <row r="254" spans="1:11">
      <c r="A254" s="418" t="s">
        <v>852</v>
      </c>
      <c r="B254" s="14" t="s">
        <v>87</v>
      </c>
      <c r="C254" s="14" t="s">
        <v>511</v>
      </c>
      <c r="D254" s="14" t="s">
        <v>72</v>
      </c>
      <c r="E254" s="17">
        <v>245</v>
      </c>
      <c r="F254" s="15"/>
      <c r="G254" s="19">
        <v>1050</v>
      </c>
      <c r="H254" s="19">
        <v>460</v>
      </c>
      <c r="I254" s="19" t="s">
        <v>7</v>
      </c>
      <c r="J254" s="19">
        <f t="shared" si="23"/>
        <v>1207.5</v>
      </c>
      <c r="K254" s="46" t="s">
        <v>1089</v>
      </c>
    </row>
    <row r="255" spans="1:11">
      <c r="A255" s="418" t="s">
        <v>853</v>
      </c>
      <c r="B255" s="14" t="s">
        <v>87</v>
      </c>
      <c r="C255" s="14" t="s">
        <v>511</v>
      </c>
      <c r="D255" s="14" t="s">
        <v>72</v>
      </c>
      <c r="E255" s="17">
        <v>245</v>
      </c>
      <c r="F255" s="15"/>
      <c r="G255" s="19">
        <v>1050</v>
      </c>
      <c r="H255" s="19">
        <v>460</v>
      </c>
      <c r="I255" s="19" t="s">
        <v>7</v>
      </c>
      <c r="J255" s="19">
        <f t="shared" si="23"/>
        <v>1207.5</v>
      </c>
      <c r="K255" s="46" t="s">
        <v>1088</v>
      </c>
    </row>
    <row r="256" spans="1:11">
      <c r="A256" s="418" t="s">
        <v>1577</v>
      </c>
      <c r="B256" s="14" t="s">
        <v>87</v>
      </c>
      <c r="C256" s="14" t="s">
        <v>1581</v>
      </c>
      <c r="D256" s="14" t="s">
        <v>72</v>
      </c>
      <c r="E256" s="17" t="s">
        <v>1578</v>
      </c>
      <c r="F256" s="15"/>
      <c r="G256" s="19">
        <v>1050</v>
      </c>
      <c r="H256" s="19">
        <v>460</v>
      </c>
      <c r="I256" s="46" t="s">
        <v>1582</v>
      </c>
      <c r="J256" s="46">
        <f>G256*1.15</f>
        <v>1207.5</v>
      </c>
      <c r="K256" s="46" t="s">
        <v>1581</v>
      </c>
    </row>
    <row r="257" spans="1:11">
      <c r="A257" s="260" t="s">
        <v>854</v>
      </c>
      <c r="B257" s="14" t="str">
        <f>Modeltabelle[[#This Row],[SAP Teile-bezeichnung]]</f>
        <v>VTG362-01</v>
      </c>
      <c r="C257" s="14" t="s">
        <v>512</v>
      </c>
      <c r="D257" s="14" t="s">
        <v>72</v>
      </c>
      <c r="E257" s="17">
        <v>362</v>
      </c>
      <c r="F257" s="15"/>
      <c r="G257" s="19">
        <v>1175</v>
      </c>
      <c r="H257" s="19">
        <v>460</v>
      </c>
      <c r="I257" s="19">
        <v>950</v>
      </c>
      <c r="J257" s="19">
        <f t="shared" si="23"/>
        <v>1351.25</v>
      </c>
      <c r="K257" s="46" t="s">
        <v>512</v>
      </c>
    </row>
    <row r="258" spans="1:11">
      <c r="A258" s="260" t="s">
        <v>103</v>
      </c>
      <c r="B258" s="14" t="str">
        <f>Modeltabelle[[#This Row],[SAP Teile-bezeichnung]]</f>
        <v>VTG362G05-1</v>
      </c>
      <c r="C258" s="14" t="s">
        <v>512</v>
      </c>
      <c r="D258" s="14" t="s">
        <v>72</v>
      </c>
      <c r="E258" s="17">
        <v>362</v>
      </c>
      <c r="F258" s="15"/>
      <c r="G258" s="19">
        <v>1175</v>
      </c>
      <c r="H258" s="19">
        <v>460</v>
      </c>
      <c r="I258" s="19">
        <v>950</v>
      </c>
      <c r="J258" s="19">
        <f t="shared" si="23"/>
        <v>1351.25</v>
      </c>
      <c r="K258" s="46" t="s">
        <v>1091</v>
      </c>
    </row>
    <row r="259" spans="1:11">
      <c r="A259" s="260" t="s">
        <v>855</v>
      </c>
      <c r="B259" s="14" t="str">
        <f>Modeltabelle[[#This Row],[SAP Teile-bezeichnung]]</f>
        <v>VTG420-01</v>
      </c>
      <c r="C259" s="14" t="s">
        <v>513</v>
      </c>
      <c r="D259" s="14" t="s">
        <v>72</v>
      </c>
      <c r="E259" s="17">
        <v>420</v>
      </c>
      <c r="F259" s="15"/>
      <c r="G259" s="19">
        <v>1425</v>
      </c>
      <c r="H259" s="19">
        <v>630</v>
      </c>
      <c r="I259" s="19">
        <v>1050</v>
      </c>
      <c r="J259" s="19">
        <f t="shared" si="23"/>
        <v>1638.7499999999998</v>
      </c>
      <c r="K259" s="46" t="s">
        <v>513</v>
      </c>
    </row>
    <row r="260" spans="1:11">
      <c r="A260" s="418" t="s">
        <v>1545</v>
      </c>
      <c r="B260" s="14" t="str">
        <f>Modeltabelle[[#This Row],[SAP Teile-bezeichnung]]</f>
        <v>VTG420-01-001</v>
      </c>
      <c r="C260" s="14" t="s">
        <v>513</v>
      </c>
      <c r="D260" s="14" t="s">
        <v>72</v>
      </c>
      <c r="E260" s="17">
        <v>420</v>
      </c>
      <c r="F260" s="15"/>
      <c r="G260" s="19">
        <v>1425</v>
      </c>
      <c r="H260" s="19">
        <v>630</v>
      </c>
      <c r="I260" s="19">
        <v>1050</v>
      </c>
      <c r="J260" s="19">
        <f t="shared" ref="J260:J262" si="27">G260*1.15</f>
        <v>1638.7499999999998</v>
      </c>
      <c r="K260" s="46" t="s">
        <v>1544</v>
      </c>
    </row>
    <row r="261" spans="1:11">
      <c r="A261" s="418" t="s">
        <v>1546</v>
      </c>
      <c r="B261" s="14" t="str">
        <f>Modeltabelle[[#This Row],[SAP Teile-bezeichnung]]</f>
        <v>VTG420-01-002</v>
      </c>
      <c r="C261" s="14" t="s">
        <v>513</v>
      </c>
      <c r="D261" s="14" t="s">
        <v>72</v>
      </c>
      <c r="E261" s="17">
        <v>420</v>
      </c>
      <c r="F261" s="15"/>
      <c r="G261" s="19">
        <v>1425</v>
      </c>
      <c r="H261" s="19">
        <v>630</v>
      </c>
      <c r="I261" s="19">
        <v>1050</v>
      </c>
      <c r="J261" s="19">
        <f t="shared" si="27"/>
        <v>1638.7499999999998</v>
      </c>
      <c r="K261" s="46" t="s">
        <v>1543</v>
      </c>
    </row>
    <row r="262" spans="1:11">
      <c r="A262" s="418" t="s">
        <v>1547</v>
      </c>
      <c r="B262" s="14" t="str">
        <f>Modeltabelle[[#This Row],[SAP Teile-bezeichnung]]</f>
        <v>VTG420-01-003</v>
      </c>
      <c r="C262" s="14" t="s">
        <v>513</v>
      </c>
      <c r="D262" s="14" t="s">
        <v>72</v>
      </c>
      <c r="E262" s="17">
        <v>420</v>
      </c>
      <c r="F262" s="15"/>
      <c r="G262" s="19">
        <v>1425</v>
      </c>
      <c r="H262" s="19">
        <v>630</v>
      </c>
      <c r="I262" s="19">
        <v>1050</v>
      </c>
      <c r="J262" s="19">
        <f t="shared" si="27"/>
        <v>1638.7499999999998</v>
      </c>
      <c r="K262" s="46" t="s">
        <v>1542</v>
      </c>
    </row>
    <row r="263" spans="1:11">
      <c r="A263" s="418" t="s">
        <v>856</v>
      </c>
      <c r="B263" s="14" t="s">
        <v>119</v>
      </c>
      <c r="C263" s="14" t="s">
        <v>513</v>
      </c>
      <c r="D263" s="14" t="s">
        <v>72</v>
      </c>
      <c r="E263" s="17">
        <v>420</v>
      </c>
      <c r="F263" s="15"/>
      <c r="G263" s="19">
        <v>1425</v>
      </c>
      <c r="H263" s="19">
        <v>630</v>
      </c>
      <c r="I263" s="19">
        <v>1050</v>
      </c>
      <c r="J263" s="19">
        <f t="shared" si="23"/>
        <v>1638.7499999999998</v>
      </c>
      <c r="K263" s="46" t="s">
        <v>1099</v>
      </c>
    </row>
    <row r="264" spans="1:11">
      <c r="A264" s="418" t="s">
        <v>857</v>
      </c>
      <c r="B264" s="14" t="s">
        <v>119</v>
      </c>
      <c r="C264" s="14" t="s">
        <v>513</v>
      </c>
      <c r="D264" s="14" t="s">
        <v>72</v>
      </c>
      <c r="E264" s="17">
        <v>420</v>
      </c>
      <c r="F264" s="15"/>
      <c r="G264" s="19">
        <v>1425</v>
      </c>
      <c r="H264" s="19">
        <v>630</v>
      </c>
      <c r="I264" s="19">
        <v>1050</v>
      </c>
      <c r="J264" s="19">
        <f t="shared" si="23"/>
        <v>1638.7499999999998</v>
      </c>
      <c r="K264" s="46" t="s">
        <v>1100</v>
      </c>
    </row>
    <row r="265" spans="1:11">
      <c r="A265" s="418" t="s">
        <v>858</v>
      </c>
      <c r="B265" s="14" t="s">
        <v>119</v>
      </c>
      <c r="C265" s="14" t="s">
        <v>513</v>
      </c>
      <c r="D265" s="14" t="s">
        <v>72</v>
      </c>
      <c r="E265" s="17">
        <v>420</v>
      </c>
      <c r="F265" s="15"/>
      <c r="G265" s="19">
        <v>1425</v>
      </c>
      <c r="H265" s="19">
        <v>630</v>
      </c>
      <c r="I265" s="19">
        <v>1050</v>
      </c>
      <c r="J265" s="19">
        <f t="shared" si="23"/>
        <v>1638.7499999999998</v>
      </c>
      <c r="K265" s="46" t="s">
        <v>1098</v>
      </c>
    </row>
    <row r="266" spans="1:11">
      <c r="A266" s="418" t="s">
        <v>859</v>
      </c>
      <c r="B266" s="14" t="s">
        <v>119</v>
      </c>
      <c r="C266" s="14" t="s">
        <v>513</v>
      </c>
      <c r="D266" s="14" t="s">
        <v>72</v>
      </c>
      <c r="E266" s="17">
        <v>420</v>
      </c>
      <c r="F266" s="15"/>
      <c r="G266" s="19">
        <v>1425</v>
      </c>
      <c r="H266" s="19">
        <v>630</v>
      </c>
      <c r="I266" s="19">
        <v>1050</v>
      </c>
      <c r="J266" s="19">
        <f t="shared" si="23"/>
        <v>1638.7499999999998</v>
      </c>
      <c r="K266" s="46" t="s">
        <v>1094</v>
      </c>
    </row>
    <row r="267" spans="1:11">
      <c r="A267" s="418" t="s">
        <v>860</v>
      </c>
      <c r="B267" s="14" t="s">
        <v>119</v>
      </c>
      <c r="C267" s="14" t="s">
        <v>513</v>
      </c>
      <c r="D267" s="14" t="s">
        <v>72</v>
      </c>
      <c r="E267" s="17">
        <v>420</v>
      </c>
      <c r="F267" s="15"/>
      <c r="G267" s="19">
        <v>1425</v>
      </c>
      <c r="H267" s="19">
        <v>630</v>
      </c>
      <c r="I267" s="19">
        <v>1050</v>
      </c>
      <c r="J267" s="19">
        <f t="shared" si="23"/>
        <v>1638.7499999999998</v>
      </c>
      <c r="K267" s="46" t="s">
        <v>1095</v>
      </c>
    </row>
    <row r="268" spans="1:11">
      <c r="A268" s="418" t="s">
        <v>861</v>
      </c>
      <c r="B268" s="14" t="s">
        <v>119</v>
      </c>
      <c r="C268" s="14" t="s">
        <v>513</v>
      </c>
      <c r="D268" s="14" t="s">
        <v>72</v>
      </c>
      <c r="E268" s="17">
        <v>420</v>
      </c>
      <c r="F268" s="15"/>
      <c r="G268" s="19">
        <v>1425</v>
      </c>
      <c r="H268" s="19">
        <v>630</v>
      </c>
      <c r="I268" s="19">
        <v>1050</v>
      </c>
      <c r="J268" s="19">
        <f t="shared" si="23"/>
        <v>1638.7499999999998</v>
      </c>
      <c r="K268" s="46" t="s">
        <v>1096</v>
      </c>
    </row>
    <row r="269" spans="1:11">
      <c r="A269" s="418" t="s">
        <v>862</v>
      </c>
      <c r="B269" s="14" t="s">
        <v>119</v>
      </c>
      <c r="C269" s="14" t="s">
        <v>513</v>
      </c>
      <c r="D269" s="14" t="s">
        <v>72</v>
      </c>
      <c r="E269" s="17">
        <v>420</v>
      </c>
      <c r="F269" s="15"/>
      <c r="G269" s="19">
        <v>1425</v>
      </c>
      <c r="H269" s="19">
        <v>630</v>
      </c>
      <c r="I269" s="19">
        <v>1050</v>
      </c>
      <c r="J269" s="19">
        <f t="shared" ref="J269:J299" si="28">G269*1.15</f>
        <v>1638.7499999999998</v>
      </c>
      <c r="K269" s="46" t="s">
        <v>1097</v>
      </c>
    </row>
    <row r="270" spans="1:11">
      <c r="A270" s="260" t="s">
        <v>118</v>
      </c>
      <c r="B270" s="14" t="str">
        <f>Modeltabelle[[#This Row],[SAP Teile-bezeichnung]]</f>
        <v>VTG420G05-1</v>
      </c>
      <c r="C270" s="14" t="s">
        <v>513</v>
      </c>
      <c r="D270" s="14" t="s">
        <v>72</v>
      </c>
      <c r="E270" s="17">
        <v>420</v>
      </c>
      <c r="F270" s="15"/>
      <c r="G270" s="19">
        <v>1425</v>
      </c>
      <c r="H270" s="19">
        <v>630</v>
      </c>
      <c r="I270" s="19">
        <v>1050</v>
      </c>
      <c r="J270" s="19">
        <f t="shared" si="28"/>
        <v>1638.7499999999998</v>
      </c>
      <c r="K270" s="46" t="s">
        <v>1092</v>
      </c>
    </row>
    <row r="271" spans="1:11">
      <c r="A271" s="260" t="s">
        <v>119</v>
      </c>
      <c r="B271" s="14" t="str">
        <f>Modeltabelle[[#This Row],[SAP Teile-bezeichnung]]</f>
        <v>VTG420G05-2</v>
      </c>
      <c r="C271" s="14" t="s">
        <v>513</v>
      </c>
      <c r="D271" s="14" t="s">
        <v>72</v>
      </c>
      <c r="E271" s="17">
        <v>420</v>
      </c>
      <c r="F271" s="15"/>
      <c r="G271" s="19">
        <v>1425</v>
      </c>
      <c r="H271" s="19">
        <v>630</v>
      </c>
      <c r="I271" s="19">
        <v>1050</v>
      </c>
      <c r="J271" s="19">
        <f t="shared" si="28"/>
        <v>1638.7499999999998</v>
      </c>
      <c r="K271" s="46" t="s">
        <v>1093</v>
      </c>
    </row>
    <row r="272" spans="1:11">
      <c r="A272" s="418" t="s">
        <v>863</v>
      </c>
      <c r="B272" s="14" t="s">
        <v>120</v>
      </c>
      <c r="C272" s="14" t="s">
        <v>513</v>
      </c>
      <c r="D272" s="14" t="s">
        <v>72</v>
      </c>
      <c r="E272" s="17">
        <v>420</v>
      </c>
      <c r="F272" s="15"/>
      <c r="G272" s="19">
        <v>1425</v>
      </c>
      <c r="H272" s="19">
        <v>630</v>
      </c>
      <c r="I272" s="19">
        <v>1050</v>
      </c>
      <c r="J272" s="19">
        <f t="shared" si="28"/>
        <v>1638.7499999999998</v>
      </c>
      <c r="K272" s="46" t="s">
        <v>1101</v>
      </c>
    </row>
    <row r="273" spans="1:11">
      <c r="A273" s="260" t="s">
        <v>126</v>
      </c>
      <c r="B273" s="14" t="str">
        <f>Modeltabelle[[#This Row],[SAP Teile-bezeichnung]]</f>
        <v>VTG550G01</v>
      </c>
      <c r="C273" s="14" t="s">
        <v>514</v>
      </c>
      <c r="D273" s="14" t="s">
        <v>72</v>
      </c>
      <c r="E273" s="17">
        <v>550</v>
      </c>
      <c r="F273" s="15"/>
      <c r="G273" s="19">
        <v>1550</v>
      </c>
      <c r="H273" s="19">
        <v>680</v>
      </c>
      <c r="I273" s="19">
        <v>1175</v>
      </c>
      <c r="J273" s="19">
        <f t="shared" si="28"/>
        <v>1782.4999999999998</v>
      </c>
      <c r="K273" s="46" t="s">
        <v>1102</v>
      </c>
    </row>
    <row r="274" spans="1:11">
      <c r="A274" s="260" t="s">
        <v>127</v>
      </c>
      <c r="B274" s="14" t="str">
        <f>Modeltabelle[[#This Row],[SAP Teile-bezeichnung]]</f>
        <v>VTG550G05-1</v>
      </c>
      <c r="C274" s="14" t="s">
        <v>514</v>
      </c>
      <c r="D274" s="14" t="s">
        <v>72</v>
      </c>
      <c r="E274" s="17">
        <v>550</v>
      </c>
      <c r="F274" s="15"/>
      <c r="G274" s="19">
        <v>1550</v>
      </c>
      <c r="H274" s="19">
        <v>680</v>
      </c>
      <c r="I274" s="19">
        <v>1175</v>
      </c>
      <c r="J274" s="19">
        <f t="shared" si="28"/>
        <v>1782.4999999999998</v>
      </c>
      <c r="K274" s="46" t="s">
        <v>1103</v>
      </c>
    </row>
    <row r="275" spans="1:11">
      <c r="A275" s="260" t="s">
        <v>176</v>
      </c>
      <c r="B275" s="14" t="str">
        <f>Modeltabelle[[#This Row],[SAP Teile-bezeichnung]]</f>
        <v>VTG550G05-2</v>
      </c>
      <c r="C275" s="14" t="s">
        <v>514</v>
      </c>
      <c r="D275" s="14" t="s">
        <v>72</v>
      </c>
      <c r="E275" s="17">
        <v>550</v>
      </c>
      <c r="F275" s="15"/>
      <c r="G275" s="19">
        <v>1550</v>
      </c>
      <c r="H275" s="19">
        <v>680</v>
      </c>
      <c r="I275" s="19">
        <v>1175</v>
      </c>
      <c r="J275" s="19">
        <f t="shared" si="28"/>
        <v>1782.4999999999998</v>
      </c>
      <c r="K275" s="46" t="s">
        <v>460</v>
      </c>
    </row>
    <row r="276" spans="1:11">
      <c r="A276" s="260" t="s">
        <v>140</v>
      </c>
      <c r="B276" s="14" t="str">
        <f>Modeltabelle[[#This Row],[SAP Teile-bezeichnung]]</f>
        <v>VTG800G01</v>
      </c>
      <c r="C276" s="14" t="s">
        <v>515</v>
      </c>
      <c r="D276" s="14" t="s">
        <v>72</v>
      </c>
      <c r="E276" s="17">
        <v>800</v>
      </c>
      <c r="F276" s="15"/>
      <c r="G276" s="19">
        <v>2100</v>
      </c>
      <c r="H276" s="45" t="s">
        <v>7</v>
      </c>
      <c r="I276" s="19">
        <v>1550</v>
      </c>
      <c r="J276" s="19">
        <f t="shared" si="28"/>
        <v>2415</v>
      </c>
      <c r="K276" s="46" t="s">
        <v>461</v>
      </c>
    </row>
    <row r="277" spans="1:11">
      <c r="A277" s="418" t="s">
        <v>803</v>
      </c>
      <c r="B277" s="14" t="s">
        <v>140</v>
      </c>
      <c r="C277" s="14" t="s">
        <v>515</v>
      </c>
      <c r="D277" s="14" t="s">
        <v>72</v>
      </c>
      <c r="E277" s="17">
        <v>800</v>
      </c>
      <c r="F277" s="15"/>
      <c r="G277" s="19">
        <v>2100</v>
      </c>
      <c r="H277" s="45" t="s">
        <v>7</v>
      </c>
      <c r="I277" s="19">
        <v>1550</v>
      </c>
      <c r="J277" s="19">
        <f t="shared" si="28"/>
        <v>2415</v>
      </c>
      <c r="K277" s="46" t="s">
        <v>1105</v>
      </c>
    </row>
    <row r="278" spans="1:11">
      <c r="A278" s="418" t="s">
        <v>804</v>
      </c>
      <c r="B278" s="14" t="s">
        <v>140</v>
      </c>
      <c r="C278" s="14" t="s">
        <v>515</v>
      </c>
      <c r="D278" s="14" t="s">
        <v>72</v>
      </c>
      <c r="E278" s="17">
        <v>800</v>
      </c>
      <c r="F278" s="15"/>
      <c r="G278" s="19">
        <v>2100</v>
      </c>
      <c r="H278" s="45" t="s">
        <v>7</v>
      </c>
      <c r="I278" s="19">
        <v>1550</v>
      </c>
      <c r="J278" s="19">
        <f t="shared" si="28"/>
        <v>2415</v>
      </c>
      <c r="K278" s="46" t="s">
        <v>1106</v>
      </c>
    </row>
    <row r="279" spans="1:11">
      <c r="A279" s="260" t="s">
        <v>963</v>
      </c>
      <c r="B279" s="14" t="str">
        <f>Modeltabelle[[#This Row],[SAP Teile-bezeichnung]]</f>
        <v>VTP072-100-01</v>
      </c>
      <c r="C279" s="14" t="s">
        <v>959</v>
      </c>
      <c r="D279" s="14" t="s">
        <v>65</v>
      </c>
      <c r="E279" s="17">
        <v>72.5</v>
      </c>
      <c r="F279" s="15">
        <v>700</v>
      </c>
      <c r="G279" s="19">
        <v>325</v>
      </c>
      <c r="H279" s="19"/>
      <c r="I279" s="19" t="s">
        <v>7</v>
      </c>
      <c r="J279" s="19">
        <f t="shared" si="28"/>
        <v>373.74999999999994</v>
      </c>
      <c r="K279" s="46" t="e">
        <v>#N/A</v>
      </c>
    </row>
    <row r="280" spans="1:11">
      <c r="A280" s="260" t="s">
        <v>934</v>
      </c>
      <c r="B280" s="14" t="str">
        <f>Modeltabelle[[#This Row],[SAP Teile-bezeichnung]]</f>
        <v>VTP072-050-01</v>
      </c>
      <c r="C280" s="14" t="s">
        <v>959</v>
      </c>
      <c r="D280" s="14" t="s">
        <v>65</v>
      </c>
      <c r="E280" s="17">
        <v>72.5</v>
      </c>
      <c r="F280" s="15">
        <v>700</v>
      </c>
      <c r="G280" s="19">
        <v>325</v>
      </c>
      <c r="H280" s="19"/>
      <c r="I280" s="19" t="s">
        <v>7</v>
      </c>
      <c r="J280" s="19">
        <f t="shared" si="28"/>
        <v>373.74999999999994</v>
      </c>
      <c r="K280" s="46" t="s">
        <v>1012</v>
      </c>
    </row>
    <row r="281" spans="1:11">
      <c r="A281" s="260" t="s">
        <v>964</v>
      </c>
      <c r="B281" s="14" t="str">
        <f>Modeltabelle[[#This Row],[SAP Teile-bezeichnung]]</f>
        <v>VTP072-125-01</v>
      </c>
      <c r="C281" s="14" t="s">
        <v>959</v>
      </c>
      <c r="D281" s="14" t="s">
        <v>65</v>
      </c>
      <c r="E281" s="17">
        <v>72.5</v>
      </c>
      <c r="F281" s="15">
        <v>700</v>
      </c>
      <c r="G281" s="19">
        <v>325</v>
      </c>
      <c r="H281" s="19"/>
      <c r="I281" s="19" t="s">
        <v>7</v>
      </c>
      <c r="J281" s="19">
        <f t="shared" si="28"/>
        <v>373.74999999999994</v>
      </c>
      <c r="K281" s="46" t="e">
        <v>#N/A</v>
      </c>
    </row>
    <row r="282" spans="1:11">
      <c r="A282" s="260" t="s">
        <v>935</v>
      </c>
      <c r="B282" s="14" t="str">
        <f>Modeltabelle[[#This Row],[SAP Teile-bezeichnung]]</f>
        <v>VTP123-025-02</v>
      </c>
      <c r="C282" s="14" t="s">
        <v>962</v>
      </c>
      <c r="D282" s="14" t="s">
        <v>65</v>
      </c>
      <c r="E282" s="17">
        <v>123</v>
      </c>
      <c r="F282" s="15"/>
      <c r="G282" s="46"/>
      <c r="H282" s="46"/>
      <c r="I282" s="46"/>
      <c r="J282" s="46">
        <f t="shared" si="28"/>
        <v>0</v>
      </c>
      <c r="K282" s="46" t="s">
        <v>1004</v>
      </c>
    </row>
    <row r="283" spans="1:11">
      <c r="A283" s="260" t="s">
        <v>936</v>
      </c>
      <c r="B283" s="14" t="str">
        <f>Modeltabelle[[#This Row],[SAP Teile-bezeichnung]]</f>
        <v>VTP145-025-02</v>
      </c>
      <c r="C283" s="14" t="s">
        <v>960</v>
      </c>
      <c r="D283" s="14" t="s">
        <v>65</v>
      </c>
      <c r="E283" s="17">
        <v>145</v>
      </c>
      <c r="F283" s="15">
        <v>1250</v>
      </c>
      <c r="G283" s="19">
        <v>650</v>
      </c>
      <c r="H283" s="19"/>
      <c r="I283" s="19" t="s">
        <v>7</v>
      </c>
      <c r="J283" s="19">
        <f t="shared" si="28"/>
        <v>747.49999999999989</v>
      </c>
      <c r="K283" s="46" t="s">
        <v>1005</v>
      </c>
    </row>
    <row r="284" spans="1:11">
      <c r="A284" s="260" t="s">
        <v>937</v>
      </c>
      <c r="B284" s="14" t="str">
        <f>Modeltabelle[[#This Row],[SAP Teile-bezeichnung]]</f>
        <v>VTP145-050-01</v>
      </c>
      <c r="C284" s="14" t="s">
        <v>960</v>
      </c>
      <c r="D284" s="14" t="s">
        <v>65</v>
      </c>
      <c r="E284" s="17">
        <v>145</v>
      </c>
      <c r="F284" s="15">
        <v>1250</v>
      </c>
      <c r="G284" s="19">
        <v>650</v>
      </c>
      <c r="H284" s="19"/>
      <c r="I284" s="19" t="s">
        <v>7</v>
      </c>
      <c r="J284" s="19">
        <f t="shared" si="28"/>
        <v>747.49999999999989</v>
      </c>
      <c r="K284" s="46" t="s">
        <v>1006</v>
      </c>
    </row>
    <row r="285" spans="1:11">
      <c r="A285" s="260" t="s">
        <v>938</v>
      </c>
      <c r="B285" s="14" t="str">
        <f>Modeltabelle[[#This Row],[SAP Teile-bezeichnung]]</f>
        <v>VTP145-100-01</v>
      </c>
      <c r="C285" s="14" t="s">
        <v>960</v>
      </c>
      <c r="D285" s="14" t="s">
        <v>65</v>
      </c>
      <c r="E285" s="17">
        <v>145</v>
      </c>
      <c r="F285" s="15">
        <v>1250</v>
      </c>
      <c r="G285" s="19">
        <v>650</v>
      </c>
      <c r="H285" s="19"/>
      <c r="I285" s="19" t="s">
        <v>7</v>
      </c>
      <c r="J285" s="19">
        <f t="shared" si="28"/>
        <v>747.49999999999989</v>
      </c>
      <c r="K285" s="46" t="s">
        <v>443</v>
      </c>
    </row>
    <row r="286" spans="1:11">
      <c r="A286" s="260" t="s">
        <v>183</v>
      </c>
      <c r="B286" s="14" t="str">
        <f>Modeltabelle[[#This Row],[SAP Teile-bezeichnung]]</f>
        <v>VTP145-100-02</v>
      </c>
      <c r="C286" s="14" t="s">
        <v>960</v>
      </c>
      <c r="D286" s="14" t="s">
        <v>65</v>
      </c>
      <c r="E286" s="17">
        <v>145</v>
      </c>
      <c r="F286" s="15">
        <v>1250</v>
      </c>
      <c r="G286" s="19">
        <v>650</v>
      </c>
      <c r="H286" s="19"/>
      <c r="I286" s="19" t="s">
        <v>7</v>
      </c>
      <c r="J286" s="19">
        <f t="shared" si="28"/>
        <v>747.49999999999989</v>
      </c>
      <c r="K286" s="46" t="s">
        <v>443</v>
      </c>
    </row>
    <row r="287" spans="1:11">
      <c r="A287" s="260" t="s">
        <v>939</v>
      </c>
      <c r="B287" s="14" t="str">
        <f>Modeltabelle[[#This Row],[SAP Teile-bezeichnung]]</f>
        <v>VTP170-025-02</v>
      </c>
      <c r="C287" s="14" t="s">
        <v>966</v>
      </c>
      <c r="D287" s="14" t="s">
        <v>65</v>
      </c>
      <c r="E287" s="17">
        <v>170</v>
      </c>
      <c r="F287" s="15"/>
      <c r="G287" s="46"/>
      <c r="H287" s="46"/>
      <c r="I287" s="46"/>
      <c r="J287" s="46">
        <f t="shared" si="28"/>
        <v>0</v>
      </c>
      <c r="K287" s="46" t="s">
        <v>1007</v>
      </c>
    </row>
    <row r="288" spans="1:11">
      <c r="A288" s="260" t="s">
        <v>864</v>
      </c>
      <c r="B288" s="14" t="str">
        <f>Modeltabelle[[#This Row],[SAP Teile-bezeichnung]]</f>
        <v>VTP245-025-02</v>
      </c>
      <c r="C288" s="14" t="s">
        <v>961</v>
      </c>
      <c r="D288" s="14" t="s">
        <v>65</v>
      </c>
      <c r="E288" s="17">
        <v>245</v>
      </c>
      <c r="F288" s="15"/>
      <c r="G288" s="19">
        <v>1050</v>
      </c>
      <c r="H288" s="19">
        <v>460</v>
      </c>
      <c r="I288" s="19" t="s">
        <v>7</v>
      </c>
      <c r="J288" s="19">
        <f t="shared" si="28"/>
        <v>1207.5</v>
      </c>
      <c r="K288" s="46" t="s">
        <v>1008</v>
      </c>
    </row>
    <row r="289" spans="1:11">
      <c r="A289" s="260" t="s">
        <v>184</v>
      </c>
      <c r="B289" s="14" t="str">
        <f>Modeltabelle[[#This Row],[SAP Teile-bezeichnung]]</f>
        <v>VTP245-050-01</v>
      </c>
      <c r="C289" s="14" t="s">
        <v>961</v>
      </c>
      <c r="D289" s="14" t="s">
        <v>65</v>
      </c>
      <c r="E289" s="17">
        <v>245</v>
      </c>
      <c r="F289" s="15"/>
      <c r="G289" s="19">
        <v>1050</v>
      </c>
      <c r="H289" s="19">
        <v>460</v>
      </c>
      <c r="I289" s="19" t="s">
        <v>7</v>
      </c>
      <c r="J289" s="19">
        <f t="shared" si="28"/>
        <v>1207.5</v>
      </c>
      <c r="K289" s="46" t="s">
        <v>1009</v>
      </c>
    </row>
    <row r="290" spans="1:11">
      <c r="A290" s="260" t="s">
        <v>865</v>
      </c>
      <c r="B290" s="14" t="str">
        <f>Modeltabelle[[#This Row],[SAP Teile-bezeichnung]]</f>
        <v>VTP245-100-01</v>
      </c>
      <c r="C290" s="14" t="s">
        <v>961</v>
      </c>
      <c r="D290" s="14" t="s">
        <v>65</v>
      </c>
      <c r="E290" s="17">
        <v>245</v>
      </c>
      <c r="F290" s="15"/>
      <c r="G290" s="19">
        <v>1050</v>
      </c>
      <c r="H290" s="19">
        <v>460</v>
      </c>
      <c r="I290" s="19" t="s">
        <v>7</v>
      </c>
      <c r="J290" s="19">
        <f t="shared" si="28"/>
        <v>1207.5</v>
      </c>
      <c r="K290" s="46" t="s">
        <v>967</v>
      </c>
    </row>
    <row r="291" spans="1:11">
      <c r="A291" s="260" t="s">
        <v>182</v>
      </c>
      <c r="B291" s="14" t="str">
        <f>Modeltabelle[[#This Row],[SAP Teile-bezeichnung]]</f>
        <v>VTP245-125-01</v>
      </c>
      <c r="C291" s="14" t="s">
        <v>961</v>
      </c>
      <c r="D291" s="14" t="s">
        <v>65</v>
      </c>
      <c r="E291" s="17">
        <v>245</v>
      </c>
      <c r="F291" s="15"/>
      <c r="G291" s="19">
        <v>1050</v>
      </c>
      <c r="H291" s="19">
        <v>460</v>
      </c>
      <c r="I291" s="19" t="s">
        <v>7</v>
      </c>
      <c r="J291" s="19">
        <f t="shared" si="28"/>
        <v>1207.5</v>
      </c>
      <c r="K291" s="46" t="s">
        <v>968</v>
      </c>
    </row>
    <row r="292" spans="1:11">
      <c r="A292" s="260" t="s">
        <v>866</v>
      </c>
      <c r="B292" s="14" t="str">
        <f>Modeltabelle[[#This Row],[SAP Teile-bezeichnung]]</f>
        <v>VTP245-167-01</v>
      </c>
      <c r="C292" s="14" t="s">
        <v>961</v>
      </c>
      <c r="D292" s="14" t="s">
        <v>65</v>
      </c>
      <c r="E292" s="17">
        <v>245</v>
      </c>
      <c r="F292" s="15"/>
      <c r="G292" s="19">
        <v>1050</v>
      </c>
      <c r="H292" s="19">
        <v>460</v>
      </c>
      <c r="I292" s="19" t="s">
        <v>7</v>
      </c>
      <c r="J292" s="19">
        <f t="shared" si="28"/>
        <v>1207.5</v>
      </c>
      <c r="K292" s="46" t="s">
        <v>969</v>
      </c>
    </row>
    <row r="293" spans="1:11">
      <c r="A293" s="260" t="s">
        <v>275</v>
      </c>
      <c r="B293" s="14" t="str">
        <f>Modeltabelle[[#This Row],[SAP Teile-bezeichnung]]</f>
        <v>VTP362-050-01</v>
      </c>
      <c r="C293" s="14" t="s">
        <v>965</v>
      </c>
      <c r="D293" s="14" t="s">
        <v>65</v>
      </c>
      <c r="E293" s="17">
        <v>362</v>
      </c>
      <c r="F293" s="15"/>
      <c r="G293" s="19">
        <v>1175</v>
      </c>
      <c r="H293" s="19">
        <v>460</v>
      </c>
      <c r="I293" s="19">
        <v>950</v>
      </c>
      <c r="J293" s="19">
        <f t="shared" si="28"/>
        <v>1351.25</v>
      </c>
      <c r="K293" s="46" t="s">
        <v>1010</v>
      </c>
    </row>
    <row r="294" spans="1:11">
      <c r="A294" s="260" t="s">
        <v>276</v>
      </c>
      <c r="B294" s="14" t="str">
        <f>Modeltabelle[[#This Row],[SAP Teile-bezeichnung]]</f>
        <v>VTP362-100-01</v>
      </c>
      <c r="C294" s="14" t="s">
        <v>965</v>
      </c>
      <c r="D294" s="14" t="s">
        <v>65</v>
      </c>
      <c r="E294" s="17">
        <v>362</v>
      </c>
      <c r="F294" s="15"/>
      <c r="G294" s="19">
        <v>1175</v>
      </c>
      <c r="H294" s="19">
        <v>460</v>
      </c>
      <c r="I294" s="19">
        <v>950</v>
      </c>
      <c r="J294" s="19">
        <f t="shared" si="28"/>
        <v>1351.25</v>
      </c>
      <c r="K294" s="46" t="s">
        <v>972</v>
      </c>
    </row>
    <row r="295" spans="1:11">
      <c r="A295" s="260" t="s">
        <v>867</v>
      </c>
      <c r="B295" s="14" t="str">
        <f>Modeltabelle[[#This Row],[SAP Teile-bezeichnung]]</f>
        <v>VTP362-125-01</v>
      </c>
      <c r="C295" s="14" t="s">
        <v>965</v>
      </c>
      <c r="D295" s="14" t="s">
        <v>65</v>
      </c>
      <c r="E295" s="17">
        <v>362</v>
      </c>
      <c r="F295" s="15"/>
      <c r="G295" s="19">
        <v>1175</v>
      </c>
      <c r="H295" s="19">
        <v>460</v>
      </c>
      <c r="I295" s="19">
        <v>950</v>
      </c>
      <c r="J295" s="19">
        <f t="shared" si="28"/>
        <v>1351.25</v>
      </c>
      <c r="K295" s="46" t="s">
        <v>973</v>
      </c>
    </row>
    <row r="296" spans="1:11">
      <c r="A296" s="260" t="s">
        <v>868</v>
      </c>
      <c r="B296" s="14" t="str">
        <f>Modeltabelle[[#This Row],[SAP Teile-bezeichnung]]</f>
        <v>VTP362-167-01</v>
      </c>
      <c r="C296" s="14" t="s">
        <v>965</v>
      </c>
      <c r="D296" s="14" t="s">
        <v>65</v>
      </c>
      <c r="E296" s="17">
        <v>362</v>
      </c>
      <c r="F296" s="15"/>
      <c r="G296" s="19">
        <v>1175</v>
      </c>
      <c r="H296" s="19">
        <v>460</v>
      </c>
      <c r="I296" s="19">
        <v>950</v>
      </c>
      <c r="J296" s="19">
        <f t="shared" si="28"/>
        <v>1351.25</v>
      </c>
      <c r="K296" s="46" t="s">
        <v>974</v>
      </c>
    </row>
    <row r="297" spans="1:11">
      <c r="A297" s="260" t="s">
        <v>869</v>
      </c>
      <c r="B297" s="14" t="str">
        <f>Modeltabelle[[#This Row],[SAP Teile-bezeichnung]]</f>
        <v>VTP420-025-02</v>
      </c>
      <c r="C297" s="14" t="s">
        <v>970</v>
      </c>
      <c r="D297" s="14" t="s">
        <v>65</v>
      </c>
      <c r="E297" s="17">
        <v>420</v>
      </c>
      <c r="F297" s="15"/>
      <c r="G297" s="19">
        <v>1425</v>
      </c>
      <c r="H297" s="19">
        <v>630</v>
      </c>
      <c r="I297" s="19">
        <v>1050</v>
      </c>
      <c r="J297" s="19">
        <f t="shared" si="28"/>
        <v>1638.7499999999998</v>
      </c>
      <c r="K297" s="46" t="s">
        <v>1011</v>
      </c>
    </row>
    <row r="298" spans="1:11">
      <c r="A298" s="260" t="s">
        <v>1641</v>
      </c>
      <c r="B298" s="14" t="str">
        <f>Modeltabelle[[#This Row],[SAP Teile-bezeichnung]]</f>
        <v>VTP420-050-01</v>
      </c>
      <c r="C298" s="14" t="s">
        <v>970</v>
      </c>
      <c r="D298" s="14" t="s">
        <v>65</v>
      </c>
      <c r="E298" s="17">
        <v>420</v>
      </c>
      <c r="F298" s="15"/>
      <c r="G298" s="19">
        <v>1425</v>
      </c>
      <c r="H298" s="19">
        <v>630</v>
      </c>
      <c r="I298" s="19">
        <v>1050</v>
      </c>
      <c r="J298" s="19">
        <f t="shared" ref="J298" si="29">G298*1.15</f>
        <v>1638.7499999999998</v>
      </c>
      <c r="K298" s="46" t="s">
        <v>1642</v>
      </c>
    </row>
    <row r="299" spans="1:11">
      <c r="A299" s="260" t="s">
        <v>870</v>
      </c>
      <c r="B299" s="14" t="str">
        <f>Modeltabelle[[#This Row],[SAP Teile-bezeichnung]]</f>
        <v>VTP420-100-01</v>
      </c>
      <c r="C299" s="14" t="s">
        <v>970</v>
      </c>
      <c r="D299" s="14" t="s">
        <v>65</v>
      </c>
      <c r="E299" s="17">
        <v>420</v>
      </c>
      <c r="F299" s="15"/>
      <c r="G299" s="19">
        <v>1425</v>
      </c>
      <c r="H299" s="19">
        <v>630</v>
      </c>
      <c r="I299" s="19">
        <v>1050</v>
      </c>
      <c r="J299" s="19">
        <f t="shared" si="28"/>
        <v>1638.7499999999998</v>
      </c>
      <c r="K299" s="46" t="s">
        <v>444</v>
      </c>
    </row>
    <row r="300" spans="1:11">
      <c r="A300" s="260" t="s">
        <v>873</v>
      </c>
      <c r="B300" s="14" t="str">
        <f>Modeltabelle[[#This Row],[SAP Teile-bezeichnung]]</f>
        <v>VTP550-050-01</v>
      </c>
      <c r="C300" s="14" t="s">
        <v>971</v>
      </c>
      <c r="D300" s="14" t="s">
        <v>65</v>
      </c>
      <c r="E300" s="17">
        <v>550</v>
      </c>
      <c r="F300" s="15"/>
      <c r="G300" s="19">
        <v>1550</v>
      </c>
      <c r="H300" s="19">
        <v>680</v>
      </c>
      <c r="I300" s="19">
        <v>1175</v>
      </c>
      <c r="J300" s="19">
        <f t="shared" ref="J300:J307" si="30">G300*1.15</f>
        <v>1782.4999999999998</v>
      </c>
      <c r="K300" s="46" t="s">
        <v>971</v>
      </c>
    </row>
    <row r="301" spans="1:11">
      <c r="A301" s="260" t="s">
        <v>874</v>
      </c>
      <c r="B301" s="14" t="str">
        <f>Modeltabelle[[#This Row],[SAP Teile-bezeichnung]]</f>
        <v>VTP550-125-01</v>
      </c>
      <c r="C301" s="14" t="s">
        <v>971</v>
      </c>
      <c r="D301" s="14" t="s">
        <v>65</v>
      </c>
      <c r="E301" s="17">
        <v>550</v>
      </c>
      <c r="F301" s="15"/>
      <c r="G301" s="19">
        <v>1550</v>
      </c>
      <c r="H301" s="19">
        <v>680</v>
      </c>
      <c r="I301" s="19">
        <v>1175</v>
      </c>
      <c r="J301" s="19">
        <f t="shared" si="30"/>
        <v>1782.4999999999998</v>
      </c>
      <c r="K301" s="46" t="s">
        <v>975</v>
      </c>
    </row>
    <row r="302" spans="1:11">
      <c r="A302" s="260" t="s">
        <v>875</v>
      </c>
      <c r="B302" s="14" t="str">
        <f>Modeltabelle[[#This Row],[SAP Teile-bezeichnung]]</f>
        <v>VTP550-167-01</v>
      </c>
      <c r="C302" s="14" t="s">
        <v>971</v>
      </c>
      <c r="D302" s="14" t="s">
        <v>65</v>
      </c>
      <c r="E302" s="17">
        <v>550</v>
      </c>
      <c r="F302" s="15"/>
      <c r="G302" s="19">
        <v>1550</v>
      </c>
      <c r="H302" s="19">
        <v>680</v>
      </c>
      <c r="I302" s="19">
        <v>1175</v>
      </c>
      <c r="J302" s="19">
        <f t="shared" si="30"/>
        <v>1782.4999999999998</v>
      </c>
      <c r="K302" s="46" t="s">
        <v>976</v>
      </c>
    </row>
    <row r="303" spans="1:11">
      <c r="A303" s="260" t="s">
        <v>1583</v>
      </c>
      <c r="B303" s="14" t="str">
        <f>Modeltabelle[[#This Row],[SAP Teile-bezeichnung]]</f>
        <v>VTPA072-100-01</v>
      </c>
      <c r="C303" s="14" t="s">
        <v>1584</v>
      </c>
      <c r="D303" s="14" t="s">
        <v>65</v>
      </c>
      <c r="E303" s="17" t="s">
        <v>1585</v>
      </c>
      <c r="F303" s="15">
        <v>1250</v>
      </c>
      <c r="G303" s="46" t="s">
        <v>1586</v>
      </c>
      <c r="H303" s="46" t="s">
        <v>1587</v>
      </c>
      <c r="I303" s="46" t="s">
        <v>7</v>
      </c>
      <c r="J303" s="46" t="s">
        <v>7</v>
      </c>
      <c r="K303" s="46" t="s">
        <v>1588</v>
      </c>
    </row>
    <row r="304" spans="1:11">
      <c r="A304" s="260" t="s">
        <v>1480</v>
      </c>
      <c r="B304" s="14" t="str">
        <f>Modeltabelle[[#This Row],[SAP Teile-bezeichnung]]</f>
        <v>VTPA245-125-01</v>
      </c>
      <c r="C304" s="14" t="s">
        <v>1481</v>
      </c>
      <c r="D304" s="14" t="s">
        <v>65</v>
      </c>
      <c r="E304" s="17">
        <v>245</v>
      </c>
      <c r="F304" s="15"/>
      <c r="G304" s="19">
        <v>1050</v>
      </c>
      <c r="H304" s="19">
        <v>460</v>
      </c>
      <c r="I304" s="19" t="s">
        <v>7</v>
      </c>
      <c r="J304" s="19">
        <f t="shared" si="30"/>
        <v>1207.5</v>
      </c>
      <c r="K304" s="46" t="s">
        <v>1482</v>
      </c>
    </row>
    <row r="305" spans="1:11">
      <c r="A305" s="260" t="s">
        <v>1661</v>
      </c>
      <c r="B305" s="14" t="str">
        <f>Modeltabelle[[#This Row],[SAP Teile-bezeichnung]]</f>
        <v>VTPA362-125-01</v>
      </c>
      <c r="C305" s="14" t="s">
        <v>1662</v>
      </c>
      <c r="D305" s="14" t="s">
        <v>65</v>
      </c>
      <c r="E305" s="17">
        <v>362</v>
      </c>
      <c r="F305" s="15"/>
      <c r="G305" s="19">
        <v>1300</v>
      </c>
      <c r="H305" s="19">
        <v>575</v>
      </c>
      <c r="I305" s="19" t="s">
        <v>7</v>
      </c>
      <c r="J305" s="19">
        <v>1500</v>
      </c>
      <c r="K305" s="46" t="s">
        <v>1663</v>
      </c>
    </row>
    <row r="306" spans="1:11">
      <c r="A306" s="260" t="s">
        <v>940</v>
      </c>
      <c r="B306" s="14" t="str">
        <f>Modeltabelle[[#This Row],[SAP Teile-bezeichnung]]</f>
        <v>VTPA145-050-01</v>
      </c>
      <c r="C306" s="14" t="s">
        <v>977</v>
      </c>
      <c r="D306" s="14" t="s">
        <v>65</v>
      </c>
      <c r="E306" s="17">
        <v>145</v>
      </c>
      <c r="F306" s="15"/>
      <c r="G306" s="19">
        <v>650</v>
      </c>
      <c r="H306" s="19">
        <v>275</v>
      </c>
      <c r="I306" s="19" t="s">
        <v>7</v>
      </c>
      <c r="J306" s="46" t="s">
        <v>7</v>
      </c>
      <c r="K306" s="46" t="s">
        <v>1483</v>
      </c>
    </row>
    <row r="307" spans="1:11">
      <c r="A307" s="260" t="s">
        <v>1589</v>
      </c>
      <c r="B307" s="14" t="str">
        <f>Modeltabelle[[#This Row],[SAP Teile-bezeichnung]]</f>
        <v>VTPA123-025-02</v>
      </c>
      <c r="C307" s="14" t="s">
        <v>1590</v>
      </c>
      <c r="D307" s="14" t="s">
        <v>65</v>
      </c>
      <c r="E307" s="17">
        <v>123</v>
      </c>
      <c r="F307" s="15">
        <v>1250</v>
      </c>
      <c r="G307" s="19">
        <v>550</v>
      </c>
      <c r="H307" s="19">
        <v>230</v>
      </c>
      <c r="I307" s="19" t="s">
        <v>7</v>
      </c>
      <c r="J307" s="19">
        <f t="shared" si="30"/>
        <v>632.5</v>
      </c>
      <c r="K307" s="46" t="s">
        <v>1591</v>
      </c>
    </row>
    <row r="308" spans="1:11">
      <c r="A308" s="260" t="s">
        <v>1484</v>
      </c>
      <c r="B308" s="14" t="str">
        <f>Modeltabelle[[#This Row],[SAP Teile-bezeichnung]]</f>
        <v>VTPA145-025-02</v>
      </c>
      <c r="C308" s="14" t="s">
        <v>977</v>
      </c>
      <c r="D308" s="14" t="s">
        <v>65</v>
      </c>
      <c r="E308" s="17">
        <v>145</v>
      </c>
      <c r="F308" s="15"/>
      <c r="G308" s="19">
        <v>650</v>
      </c>
      <c r="H308" s="19">
        <v>275</v>
      </c>
      <c r="I308" s="19" t="s">
        <v>7</v>
      </c>
      <c r="J308" s="46" t="s">
        <v>7</v>
      </c>
      <c r="K308" s="46" t="s">
        <v>1485</v>
      </c>
    </row>
    <row r="309" spans="1:11">
      <c r="A309" s="260" t="s">
        <v>829</v>
      </c>
      <c r="B309" s="14" t="str">
        <f>Modeltabelle[[#This Row],[SAP Teile-bezeichnung]]</f>
        <v>OCT420-01</v>
      </c>
      <c r="C309" s="14" t="s">
        <v>1634</v>
      </c>
      <c r="D309" s="14" t="s">
        <v>983</v>
      </c>
      <c r="E309" s="17" t="s">
        <v>1515</v>
      </c>
      <c r="F309" s="15"/>
      <c r="G309" s="46"/>
      <c r="H309" s="46"/>
      <c r="I309" s="46"/>
      <c r="J309" s="46"/>
      <c r="K309" s="46" t="s">
        <v>1109</v>
      </c>
    </row>
    <row r="310" spans="1:11">
      <c r="A310" s="260" t="s">
        <v>828</v>
      </c>
      <c r="B310" s="14" t="str">
        <f>Modeltabelle[[#This Row],[SAP Teile-bezeichnung]]</f>
        <v>OCT245-01</v>
      </c>
      <c r="C310" s="14" t="s">
        <v>1635</v>
      </c>
      <c r="D310" s="14" t="s">
        <v>983</v>
      </c>
      <c r="E310" s="17" t="s">
        <v>1513</v>
      </c>
      <c r="F310" s="15"/>
      <c r="G310" s="46"/>
      <c r="H310" s="46"/>
      <c r="I310" s="46"/>
      <c r="J310" s="46"/>
      <c r="K310" s="46" t="s">
        <v>1108</v>
      </c>
    </row>
    <row r="311" spans="1:11">
      <c r="A311" s="260" t="s">
        <v>1636</v>
      </c>
      <c r="B311" s="14" t="str">
        <f>Modeltabelle[[#This Row],[SAP Teile-bezeichnung]]</f>
        <v>OCT145-01</v>
      </c>
      <c r="C311" s="14" t="s">
        <v>1637</v>
      </c>
      <c r="D311" s="14" t="s">
        <v>983</v>
      </c>
      <c r="E311" s="17" t="s">
        <v>1499</v>
      </c>
      <c r="F311" s="15"/>
      <c r="G311" s="46"/>
      <c r="H311" s="46"/>
      <c r="I311" s="46"/>
      <c r="J311" s="46"/>
      <c r="K311" s="46" t="s">
        <v>1638</v>
      </c>
    </row>
  </sheetData>
  <sheetProtection algorithmName="SHA-512" hashValue="44hxZSAuKV2Dih8C3zAdBn2j58qRjbdOoh+QFFDMBtNwB9/5gh96V1g73emLjEG7REjEE9atCTU6wTXSYkEE1Q==" saltValue="XM/VFCGJWUWoJlAz7ysjLw==" spinCount="100000" sheet="1" objects="1" scenarios="1"/>
  <sortState xmlns:xlrd2="http://schemas.microsoft.com/office/spreadsheetml/2017/richdata2" ref="A2:D221">
    <sortCondition ref="B2:B221"/>
    <sortCondition ref="A2:A221"/>
  </sortState>
  <phoneticPr fontId="1" type="noConversion"/>
  <conditionalFormatting sqref="A312:A1048576 A236:A251 A49:A82 A1:A2 A167:A168 A12:A22 A226:A234 A253:A302 A84:A159 A200:A224 A179:A198 A304:A306 A24:A42">
    <cfRule type="duplicateValues" dxfId="311" priority="55"/>
  </conditionalFormatting>
  <conditionalFormatting sqref="A43">
    <cfRule type="duplicateValues" dxfId="310" priority="54"/>
  </conditionalFormatting>
  <conditionalFormatting sqref="A44">
    <cfRule type="duplicateValues" dxfId="309" priority="53"/>
  </conditionalFormatting>
  <conditionalFormatting sqref="A45">
    <cfRule type="duplicateValues" dxfId="308" priority="52"/>
  </conditionalFormatting>
  <conditionalFormatting sqref="A46:A48">
    <cfRule type="duplicateValues" dxfId="307" priority="51"/>
  </conditionalFormatting>
  <conditionalFormatting sqref="A235">
    <cfRule type="duplicateValues" dxfId="306" priority="50"/>
  </conditionalFormatting>
  <conditionalFormatting sqref="A308">
    <cfRule type="duplicateValues" dxfId="305" priority="46"/>
  </conditionalFormatting>
  <conditionalFormatting sqref="A252">
    <cfRule type="duplicateValues" dxfId="304" priority="45"/>
  </conditionalFormatting>
  <conditionalFormatting sqref="A160:A161">
    <cfRule type="duplicateValues" dxfId="303" priority="44"/>
  </conditionalFormatting>
  <conditionalFormatting sqref="A164">
    <cfRule type="duplicateValues" dxfId="302" priority="41"/>
  </conditionalFormatting>
  <conditionalFormatting sqref="A165">
    <cfRule type="duplicateValues" dxfId="301" priority="40"/>
  </conditionalFormatting>
  <conditionalFormatting sqref="A162">
    <cfRule type="duplicateValues" dxfId="300" priority="39"/>
  </conditionalFormatting>
  <conditionalFormatting sqref="A163">
    <cfRule type="duplicateValues" dxfId="299" priority="37"/>
  </conditionalFormatting>
  <conditionalFormatting sqref="A166">
    <cfRule type="duplicateValues" dxfId="298" priority="36"/>
  </conditionalFormatting>
  <conditionalFormatting sqref="A169 A171:A172 A174:A178">
    <cfRule type="duplicateValues" dxfId="297" priority="35"/>
  </conditionalFormatting>
  <conditionalFormatting sqref="A169">
    <cfRule type="duplicateValues" dxfId="296" priority="34"/>
  </conditionalFormatting>
  <conditionalFormatting sqref="A169">
    <cfRule type="duplicateValues" dxfId="295" priority="33"/>
  </conditionalFormatting>
  <conditionalFormatting sqref="A172">
    <cfRule type="duplicateValues" dxfId="294" priority="31"/>
  </conditionalFormatting>
  <conditionalFormatting sqref="A172">
    <cfRule type="duplicateValues" dxfId="293" priority="30"/>
  </conditionalFormatting>
  <conditionalFormatting sqref="A171">
    <cfRule type="duplicateValues" dxfId="292" priority="26"/>
  </conditionalFormatting>
  <conditionalFormatting sqref="A174:A175">
    <cfRule type="duplicateValues" dxfId="291" priority="23"/>
  </conditionalFormatting>
  <conditionalFormatting sqref="A171">
    <cfRule type="duplicateValues" dxfId="290" priority="22"/>
  </conditionalFormatting>
  <conditionalFormatting sqref="A171">
    <cfRule type="duplicateValues" dxfId="289" priority="21"/>
  </conditionalFormatting>
  <conditionalFormatting sqref="A176">
    <cfRule type="duplicateValues" dxfId="288" priority="16"/>
  </conditionalFormatting>
  <conditionalFormatting sqref="A174:A175">
    <cfRule type="duplicateValues" dxfId="287" priority="15"/>
  </conditionalFormatting>
  <conditionalFormatting sqref="A174:A175">
    <cfRule type="duplicateValues" dxfId="286" priority="14"/>
  </conditionalFormatting>
  <conditionalFormatting sqref="A170">
    <cfRule type="duplicateValues" dxfId="285" priority="13"/>
  </conditionalFormatting>
  <conditionalFormatting sqref="A173">
    <cfRule type="duplicateValues" dxfId="284" priority="12"/>
  </conditionalFormatting>
  <conditionalFormatting sqref="A11">
    <cfRule type="duplicateValues" dxfId="283" priority="11"/>
  </conditionalFormatting>
  <conditionalFormatting sqref="A83">
    <cfRule type="duplicateValues" dxfId="282" priority="10"/>
  </conditionalFormatting>
  <conditionalFormatting sqref="A225">
    <cfRule type="duplicateValues" dxfId="281" priority="9"/>
  </conditionalFormatting>
  <conditionalFormatting sqref="A303">
    <cfRule type="duplicateValues" dxfId="280" priority="8"/>
  </conditionalFormatting>
  <conditionalFormatting sqref="A307">
    <cfRule type="duplicateValues" dxfId="279" priority="7"/>
  </conditionalFormatting>
  <conditionalFormatting sqref="A309">
    <cfRule type="duplicateValues" dxfId="278" priority="6"/>
  </conditionalFormatting>
  <conditionalFormatting sqref="A310">
    <cfRule type="duplicateValues" dxfId="277" priority="4"/>
  </conditionalFormatting>
  <conditionalFormatting sqref="A311">
    <cfRule type="duplicateValues" dxfId="276" priority="3"/>
  </conditionalFormatting>
  <conditionalFormatting sqref="A199">
    <cfRule type="duplicateValues" dxfId="275" priority="2"/>
  </conditionalFormatting>
  <conditionalFormatting sqref="A23">
    <cfRule type="duplicateValues" dxfId="274" priority="1"/>
  </conditionalFormatting>
  <pageMargins left="0.7" right="0.7" top="0.78740157499999996" bottom="0.78740157499999996" header="0.3" footer="0.3"/>
  <pageSetup paperSize="9" orientation="portrait" r:id="rId1"/>
  <headerFooter>
    <oddFooter>&amp;LIntern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2:D473"/>
  <sheetViews>
    <sheetView workbookViewId="0">
      <selection activeCell="L32" sqref="L32"/>
    </sheetView>
  </sheetViews>
  <sheetFormatPr baseColWidth="10" defaultColWidth="11" defaultRowHeight="14.25"/>
  <sheetData>
    <row r="2" spans="1:4">
      <c r="A2" s="14">
        <v>116</v>
      </c>
      <c r="B2" s="14"/>
      <c r="C2" s="14" t="s">
        <v>186</v>
      </c>
      <c r="D2" s="14"/>
    </row>
    <row r="3" spans="1:4">
      <c r="A3" s="14">
        <v>150</v>
      </c>
      <c r="B3" s="14"/>
      <c r="C3" s="14" t="s">
        <v>186</v>
      </c>
      <c r="D3" s="14"/>
    </row>
    <row r="4" spans="1:4">
      <c r="A4" s="14">
        <v>2297443</v>
      </c>
      <c r="B4" s="14"/>
      <c r="C4" s="14" t="s">
        <v>186</v>
      </c>
      <c r="D4" s="14" t="s">
        <v>187</v>
      </c>
    </row>
    <row r="5" spans="1:4">
      <c r="A5" s="14">
        <v>20021501</v>
      </c>
      <c r="B5" s="14"/>
      <c r="C5" s="14" t="s">
        <v>186</v>
      </c>
      <c r="D5" s="14" t="s">
        <v>187</v>
      </c>
    </row>
    <row r="6" spans="1:4">
      <c r="A6" s="14">
        <v>20021502</v>
      </c>
      <c r="B6" s="14"/>
      <c r="C6" s="14" t="s">
        <v>186</v>
      </c>
      <c r="D6" s="14" t="s">
        <v>187</v>
      </c>
    </row>
    <row r="7" spans="1:4">
      <c r="A7" s="14">
        <v>20021503</v>
      </c>
      <c r="B7" s="14"/>
      <c r="C7" s="14" t="s">
        <v>186</v>
      </c>
      <c r="D7" s="14" t="s">
        <v>187</v>
      </c>
    </row>
    <row r="8" spans="1:4">
      <c r="A8" s="14">
        <v>20021504</v>
      </c>
      <c r="B8" s="14"/>
      <c r="C8" s="14" t="s">
        <v>186</v>
      </c>
      <c r="D8" s="14" t="s">
        <v>187</v>
      </c>
    </row>
    <row r="9" spans="1:4">
      <c r="A9" s="14">
        <v>20021506</v>
      </c>
      <c r="B9" s="14"/>
      <c r="C9" s="14" t="s">
        <v>186</v>
      </c>
      <c r="D9" s="14" t="s">
        <v>187</v>
      </c>
    </row>
    <row r="10" spans="1:4">
      <c r="A10" s="14">
        <v>20037801</v>
      </c>
      <c r="B10" s="14"/>
      <c r="C10" s="14" t="s">
        <v>186</v>
      </c>
      <c r="D10" s="14" t="s">
        <v>187</v>
      </c>
    </row>
    <row r="11" spans="1:4">
      <c r="A11" s="14">
        <v>20037802</v>
      </c>
      <c r="B11" s="14"/>
      <c r="C11" s="14" t="s">
        <v>186</v>
      </c>
      <c r="D11" s="14" t="s">
        <v>187</v>
      </c>
    </row>
    <row r="12" spans="1:4">
      <c r="A12" s="14">
        <v>20037803</v>
      </c>
      <c r="B12" s="14"/>
      <c r="C12" s="14" t="s">
        <v>186</v>
      </c>
      <c r="D12" s="14" t="s">
        <v>187</v>
      </c>
    </row>
    <row r="13" spans="1:4">
      <c r="A13" s="14">
        <v>20037804</v>
      </c>
      <c r="B13" s="14"/>
      <c r="C13" s="14" t="s">
        <v>186</v>
      </c>
      <c r="D13" s="14" t="s">
        <v>187</v>
      </c>
    </row>
    <row r="14" spans="1:4">
      <c r="A14" s="14">
        <v>20037805</v>
      </c>
      <c r="B14" s="14"/>
      <c r="C14" s="14" t="s">
        <v>186</v>
      </c>
      <c r="D14" s="14" t="s">
        <v>187</v>
      </c>
    </row>
    <row r="15" spans="1:4">
      <c r="A15" s="14">
        <v>20046701</v>
      </c>
      <c r="B15" s="14"/>
      <c r="C15" s="14" t="s">
        <v>186</v>
      </c>
      <c r="D15" s="14" t="s">
        <v>187</v>
      </c>
    </row>
    <row r="16" spans="1:4">
      <c r="A16" s="14">
        <v>20046702</v>
      </c>
      <c r="B16" s="14"/>
      <c r="C16" s="14" t="s">
        <v>186</v>
      </c>
      <c r="D16" s="14" t="s">
        <v>187</v>
      </c>
    </row>
    <row r="17" spans="1:4">
      <c r="A17" s="14">
        <v>20046702</v>
      </c>
      <c r="B17" s="14"/>
      <c r="C17" s="14" t="s">
        <v>186</v>
      </c>
      <c r="D17" s="14" t="s">
        <v>187</v>
      </c>
    </row>
    <row r="18" spans="1:4">
      <c r="A18" s="14">
        <v>20053002</v>
      </c>
      <c r="B18" s="14"/>
      <c r="C18" s="14" t="s">
        <v>186</v>
      </c>
      <c r="D18" s="14" t="s">
        <v>187</v>
      </c>
    </row>
    <row r="19" spans="1:4">
      <c r="A19" s="14">
        <v>20053003</v>
      </c>
      <c r="B19" s="14"/>
      <c r="C19" s="14" t="s">
        <v>186</v>
      </c>
      <c r="D19" s="14" t="s">
        <v>187</v>
      </c>
    </row>
    <row r="20" spans="1:4">
      <c r="A20" s="14">
        <v>20059101</v>
      </c>
      <c r="B20" s="14"/>
      <c r="C20" s="14" t="s">
        <v>186</v>
      </c>
      <c r="D20" s="14" t="s">
        <v>187</v>
      </c>
    </row>
    <row r="21" spans="1:4">
      <c r="A21" s="14">
        <v>20092801</v>
      </c>
      <c r="B21" s="14"/>
      <c r="C21" s="14" t="s">
        <v>186</v>
      </c>
      <c r="D21" s="14" t="s">
        <v>187</v>
      </c>
    </row>
    <row r="22" spans="1:4">
      <c r="A22" s="14">
        <v>20124901</v>
      </c>
      <c r="B22" s="14"/>
      <c r="C22" s="14" t="s">
        <v>186</v>
      </c>
      <c r="D22" s="14" t="s">
        <v>187</v>
      </c>
    </row>
    <row r="23" spans="1:4">
      <c r="A23" s="14">
        <v>20126101</v>
      </c>
      <c r="B23" s="14"/>
      <c r="C23" s="14" t="s">
        <v>186</v>
      </c>
      <c r="D23" s="14" t="s">
        <v>187</v>
      </c>
    </row>
    <row r="24" spans="1:4">
      <c r="A24" s="14">
        <v>20137201</v>
      </c>
      <c r="B24" s="14"/>
      <c r="C24" s="14" t="s">
        <v>186</v>
      </c>
      <c r="D24" s="14" t="s">
        <v>187</v>
      </c>
    </row>
    <row r="25" spans="1:4">
      <c r="A25" s="14">
        <v>20137202</v>
      </c>
      <c r="B25" s="14"/>
      <c r="C25" s="14" t="s">
        <v>186</v>
      </c>
      <c r="D25" s="14" t="s">
        <v>187</v>
      </c>
    </row>
    <row r="26" spans="1:4">
      <c r="A26" s="14">
        <v>20314301</v>
      </c>
      <c r="B26" s="14"/>
      <c r="C26" s="14" t="s">
        <v>186</v>
      </c>
      <c r="D26" s="14" t="s">
        <v>187</v>
      </c>
    </row>
    <row r="27" spans="1:4">
      <c r="A27" s="14">
        <v>20321601</v>
      </c>
      <c r="B27" s="14"/>
      <c r="C27" s="14" t="s">
        <v>186</v>
      </c>
      <c r="D27" s="14" t="s">
        <v>187</v>
      </c>
    </row>
    <row r="28" spans="1:4">
      <c r="A28" s="14">
        <v>20321602</v>
      </c>
      <c r="B28" s="14"/>
      <c r="C28" s="14" t="s">
        <v>186</v>
      </c>
      <c r="D28" s="14" t="s">
        <v>187</v>
      </c>
    </row>
    <row r="29" spans="1:4">
      <c r="A29" s="14">
        <v>20321603</v>
      </c>
      <c r="B29" s="14"/>
      <c r="C29" s="14" t="s">
        <v>186</v>
      </c>
      <c r="D29" s="14" t="s">
        <v>187</v>
      </c>
    </row>
    <row r="30" spans="1:4">
      <c r="A30" s="14">
        <v>20321604</v>
      </c>
      <c r="B30" s="14"/>
      <c r="C30" s="14" t="s">
        <v>186</v>
      </c>
      <c r="D30" s="14" t="s">
        <v>187</v>
      </c>
    </row>
    <row r="31" spans="1:4">
      <c r="A31" s="14">
        <v>20321605</v>
      </c>
      <c r="B31" s="14"/>
      <c r="C31" s="14" t="s">
        <v>186</v>
      </c>
      <c r="D31" s="14" t="s">
        <v>187</v>
      </c>
    </row>
    <row r="32" spans="1:4">
      <c r="A32" s="14">
        <v>20334201</v>
      </c>
      <c r="B32" s="14"/>
      <c r="C32" s="14" t="s">
        <v>186</v>
      </c>
      <c r="D32" s="14" t="s">
        <v>187</v>
      </c>
    </row>
    <row r="33" spans="1:4">
      <c r="A33" s="14">
        <v>20354901</v>
      </c>
      <c r="B33" s="14"/>
      <c r="C33" s="14" t="s">
        <v>186</v>
      </c>
      <c r="D33" s="14" t="s">
        <v>187</v>
      </c>
    </row>
    <row r="34" spans="1:4">
      <c r="A34" s="14">
        <v>20355001</v>
      </c>
      <c r="B34" s="14"/>
      <c r="C34" s="14" t="s">
        <v>186</v>
      </c>
      <c r="D34" s="14" t="s">
        <v>187</v>
      </c>
    </row>
    <row r="35" spans="1:4">
      <c r="A35" s="14">
        <v>20355401</v>
      </c>
      <c r="B35" s="14"/>
      <c r="C35" s="14" t="s">
        <v>186</v>
      </c>
      <c r="D35" s="14" t="s">
        <v>187</v>
      </c>
    </row>
    <row r="36" spans="1:4">
      <c r="A36" s="14">
        <v>20377401</v>
      </c>
      <c r="B36" s="14"/>
      <c r="C36" s="14" t="s">
        <v>186</v>
      </c>
      <c r="D36" s="14" t="s">
        <v>187</v>
      </c>
    </row>
    <row r="37" spans="1:4">
      <c r="A37" s="14">
        <v>20466701</v>
      </c>
      <c r="B37" s="14"/>
      <c r="C37" s="14" t="s">
        <v>186</v>
      </c>
      <c r="D37" s="14" t="s">
        <v>187</v>
      </c>
    </row>
    <row r="38" spans="1:4">
      <c r="A38" s="14">
        <v>20466702</v>
      </c>
      <c r="B38" s="14"/>
      <c r="C38" s="14" t="s">
        <v>186</v>
      </c>
      <c r="D38" s="14" t="s">
        <v>187</v>
      </c>
    </row>
    <row r="39" spans="1:4">
      <c r="A39" s="14">
        <v>20469801</v>
      </c>
      <c r="B39" s="14"/>
      <c r="C39" s="14" t="s">
        <v>186</v>
      </c>
      <c r="D39" s="14" t="s">
        <v>187</v>
      </c>
    </row>
    <row r="40" spans="1:4">
      <c r="A40" s="14">
        <v>20469802</v>
      </c>
      <c r="B40" s="14"/>
      <c r="C40" s="14" t="s">
        <v>186</v>
      </c>
      <c r="D40" s="14" t="s">
        <v>187</v>
      </c>
    </row>
    <row r="41" spans="1:4">
      <c r="A41" s="14">
        <v>20469804</v>
      </c>
      <c r="B41" s="14"/>
      <c r="C41" s="14" t="s">
        <v>186</v>
      </c>
      <c r="D41" s="14" t="s">
        <v>187</v>
      </c>
    </row>
    <row r="42" spans="1:4">
      <c r="A42" s="14">
        <v>20469805</v>
      </c>
      <c r="B42" s="14"/>
      <c r="C42" s="14" t="s">
        <v>186</v>
      </c>
      <c r="D42" s="14" t="s">
        <v>187</v>
      </c>
    </row>
    <row r="43" spans="1:4">
      <c r="A43" s="14">
        <v>20469806</v>
      </c>
      <c r="B43" s="14"/>
      <c r="C43" s="14" t="s">
        <v>186</v>
      </c>
      <c r="D43" s="14" t="s">
        <v>187</v>
      </c>
    </row>
    <row r="44" spans="1:4">
      <c r="A44" s="14">
        <v>20483901</v>
      </c>
      <c r="B44" s="14"/>
      <c r="C44" s="14" t="s">
        <v>186</v>
      </c>
      <c r="D44" s="14" t="s">
        <v>187</v>
      </c>
    </row>
    <row r="45" spans="1:4">
      <c r="A45" s="14">
        <v>20483902</v>
      </c>
      <c r="B45" s="14"/>
      <c r="C45" s="14" t="s">
        <v>186</v>
      </c>
      <c r="D45" s="14" t="s">
        <v>187</v>
      </c>
    </row>
    <row r="46" spans="1:4">
      <c r="A46" s="14">
        <v>20483903</v>
      </c>
      <c r="B46" s="14"/>
      <c r="C46" s="14" t="s">
        <v>186</v>
      </c>
      <c r="D46" s="14" t="s">
        <v>187</v>
      </c>
    </row>
    <row r="47" spans="1:4">
      <c r="A47" s="14">
        <v>20483903</v>
      </c>
      <c r="B47" s="14"/>
      <c r="C47" s="14" t="s">
        <v>186</v>
      </c>
      <c r="D47" s="14" t="s">
        <v>187</v>
      </c>
    </row>
    <row r="48" spans="1:4">
      <c r="A48" s="14">
        <v>20483904</v>
      </c>
      <c r="B48" s="14"/>
      <c r="C48" s="14" t="s">
        <v>186</v>
      </c>
      <c r="D48" s="14" t="s">
        <v>187</v>
      </c>
    </row>
    <row r="49" spans="1:4">
      <c r="A49" s="14">
        <v>20483905</v>
      </c>
      <c r="B49" s="14"/>
      <c r="C49" s="14" t="s">
        <v>186</v>
      </c>
      <c r="D49" s="14" t="s">
        <v>187</v>
      </c>
    </row>
    <row r="50" spans="1:4">
      <c r="A50" s="14">
        <v>20483906</v>
      </c>
      <c r="B50" s="14"/>
      <c r="C50" s="14" t="s">
        <v>186</v>
      </c>
      <c r="D50" s="14" t="s">
        <v>187</v>
      </c>
    </row>
    <row r="51" spans="1:4">
      <c r="A51" s="14">
        <v>20483907</v>
      </c>
      <c r="B51" s="14"/>
      <c r="C51" s="14" t="s">
        <v>186</v>
      </c>
      <c r="D51" s="14" t="s">
        <v>187</v>
      </c>
    </row>
    <row r="52" spans="1:4">
      <c r="A52" s="14">
        <v>20483908</v>
      </c>
      <c r="B52" s="14"/>
      <c r="C52" s="14" t="s">
        <v>186</v>
      </c>
      <c r="D52" s="14" t="s">
        <v>187</v>
      </c>
    </row>
    <row r="53" spans="1:4">
      <c r="A53" s="14">
        <v>20483909</v>
      </c>
      <c r="B53" s="14"/>
      <c r="C53" s="14" t="s">
        <v>186</v>
      </c>
      <c r="D53" s="14" t="s">
        <v>187</v>
      </c>
    </row>
    <row r="54" spans="1:4">
      <c r="A54" s="14">
        <v>20483910</v>
      </c>
      <c r="B54" s="14"/>
      <c r="C54" s="14" t="s">
        <v>186</v>
      </c>
      <c r="D54" s="14" t="s">
        <v>187</v>
      </c>
    </row>
    <row r="55" spans="1:4">
      <c r="A55" s="14">
        <v>20483911</v>
      </c>
      <c r="B55" s="14"/>
      <c r="C55" s="14" t="s">
        <v>186</v>
      </c>
      <c r="D55" s="14" t="s">
        <v>187</v>
      </c>
    </row>
    <row r="56" spans="1:4">
      <c r="A56" s="14">
        <v>20483912</v>
      </c>
      <c r="B56" s="14"/>
      <c r="C56" s="14" t="s">
        <v>186</v>
      </c>
      <c r="D56" s="14" t="s">
        <v>187</v>
      </c>
    </row>
    <row r="57" spans="1:4">
      <c r="A57" s="14">
        <v>20483913</v>
      </c>
      <c r="B57" s="14"/>
      <c r="C57" s="14" t="s">
        <v>186</v>
      </c>
      <c r="D57" s="14" t="s">
        <v>187</v>
      </c>
    </row>
    <row r="58" spans="1:4">
      <c r="A58" s="14">
        <v>20483914</v>
      </c>
      <c r="B58" s="14"/>
      <c r="C58" s="14" t="s">
        <v>186</v>
      </c>
      <c r="D58" s="14" t="s">
        <v>187</v>
      </c>
    </row>
    <row r="59" spans="1:4">
      <c r="A59" s="14">
        <v>20483915</v>
      </c>
      <c r="B59" s="14"/>
      <c r="C59" s="14" t="s">
        <v>186</v>
      </c>
      <c r="D59" s="14" t="s">
        <v>187</v>
      </c>
    </row>
    <row r="60" spans="1:4">
      <c r="A60" s="14">
        <v>20483915</v>
      </c>
      <c r="B60" s="14"/>
      <c r="C60" s="14" t="s">
        <v>186</v>
      </c>
      <c r="D60" s="14" t="s">
        <v>187</v>
      </c>
    </row>
    <row r="61" spans="1:4">
      <c r="A61" s="14">
        <v>20483916</v>
      </c>
      <c r="B61" s="14"/>
      <c r="C61" s="14" t="s">
        <v>186</v>
      </c>
      <c r="D61" s="14" t="s">
        <v>187</v>
      </c>
    </row>
    <row r="62" spans="1:4">
      <c r="A62" s="14">
        <v>20483917</v>
      </c>
      <c r="B62" s="14"/>
      <c r="C62" s="14" t="s">
        <v>186</v>
      </c>
      <c r="D62" s="14" t="s">
        <v>187</v>
      </c>
    </row>
    <row r="63" spans="1:4">
      <c r="A63" s="14">
        <v>20483918</v>
      </c>
      <c r="B63" s="14"/>
      <c r="C63" s="14" t="s">
        <v>186</v>
      </c>
      <c r="D63" s="14" t="s">
        <v>187</v>
      </c>
    </row>
    <row r="64" spans="1:4">
      <c r="A64" s="14">
        <v>20501001</v>
      </c>
      <c r="B64" s="14"/>
      <c r="C64" s="14" t="s">
        <v>186</v>
      </c>
      <c r="D64" s="14" t="s">
        <v>187</v>
      </c>
    </row>
    <row r="65" spans="1:4">
      <c r="A65" s="14">
        <v>20501002</v>
      </c>
      <c r="B65" s="14"/>
      <c r="C65" s="14" t="s">
        <v>186</v>
      </c>
      <c r="D65" s="14" t="s">
        <v>187</v>
      </c>
    </row>
    <row r="66" spans="1:4">
      <c r="A66" s="14">
        <v>20501003</v>
      </c>
      <c r="B66" s="14"/>
      <c r="C66" s="14" t="s">
        <v>186</v>
      </c>
      <c r="D66" s="14" t="s">
        <v>187</v>
      </c>
    </row>
    <row r="67" spans="1:4">
      <c r="A67" s="14">
        <v>20501003</v>
      </c>
      <c r="B67" s="14"/>
      <c r="C67" s="14" t="s">
        <v>186</v>
      </c>
      <c r="D67" s="14" t="s">
        <v>187</v>
      </c>
    </row>
    <row r="68" spans="1:4">
      <c r="A68" s="14">
        <v>20501004</v>
      </c>
      <c r="B68" s="14"/>
      <c r="C68" s="14" t="s">
        <v>186</v>
      </c>
      <c r="D68" s="14" t="s">
        <v>187</v>
      </c>
    </row>
    <row r="69" spans="1:4">
      <c r="A69" s="14">
        <v>20526601</v>
      </c>
      <c r="B69" s="14"/>
      <c r="C69" s="14" t="s">
        <v>186</v>
      </c>
      <c r="D69" s="14" t="s">
        <v>187</v>
      </c>
    </row>
    <row r="70" spans="1:4">
      <c r="A70" s="14">
        <v>20526602</v>
      </c>
      <c r="B70" s="14"/>
      <c r="C70" s="14" t="s">
        <v>186</v>
      </c>
      <c r="D70" s="14" t="s">
        <v>187</v>
      </c>
    </row>
    <row r="71" spans="1:4">
      <c r="A71" s="14">
        <v>20526603</v>
      </c>
      <c r="B71" s="14"/>
      <c r="C71" s="14" t="s">
        <v>186</v>
      </c>
      <c r="D71" s="14" t="s">
        <v>187</v>
      </c>
    </row>
    <row r="72" spans="1:4">
      <c r="A72" s="14">
        <v>20530701</v>
      </c>
      <c r="B72" s="14"/>
      <c r="C72" s="14" t="s">
        <v>186</v>
      </c>
      <c r="D72" s="14" t="s">
        <v>187</v>
      </c>
    </row>
    <row r="73" spans="1:4">
      <c r="A73" s="14">
        <v>20530702</v>
      </c>
      <c r="B73" s="14"/>
      <c r="C73" s="14" t="s">
        <v>186</v>
      </c>
      <c r="D73" s="14" t="s">
        <v>187</v>
      </c>
    </row>
    <row r="74" spans="1:4">
      <c r="A74" s="14">
        <v>20546501</v>
      </c>
      <c r="B74" s="14"/>
      <c r="C74" s="14" t="s">
        <v>186</v>
      </c>
      <c r="D74" s="14" t="s">
        <v>187</v>
      </c>
    </row>
    <row r="75" spans="1:4">
      <c r="A75" s="14">
        <v>20546502</v>
      </c>
      <c r="B75" s="14"/>
      <c r="C75" s="14" t="s">
        <v>186</v>
      </c>
      <c r="D75" s="14" t="s">
        <v>187</v>
      </c>
    </row>
    <row r="76" spans="1:4">
      <c r="A76" s="14">
        <v>20546503</v>
      </c>
      <c r="B76" s="14"/>
      <c r="C76" s="14" t="s">
        <v>186</v>
      </c>
      <c r="D76" s="14" t="s">
        <v>187</v>
      </c>
    </row>
    <row r="77" spans="1:4">
      <c r="A77" s="14">
        <v>20546504</v>
      </c>
      <c r="B77" s="14"/>
      <c r="C77" s="14" t="s">
        <v>186</v>
      </c>
      <c r="D77" s="14" t="s">
        <v>187</v>
      </c>
    </row>
    <row r="78" spans="1:4">
      <c r="A78" s="14">
        <v>20546505</v>
      </c>
      <c r="B78" s="14"/>
      <c r="C78" s="14" t="s">
        <v>186</v>
      </c>
      <c r="D78" s="14" t="s">
        <v>187</v>
      </c>
    </row>
    <row r="79" spans="1:4">
      <c r="A79" s="14">
        <v>20546506</v>
      </c>
      <c r="B79" s="14"/>
      <c r="C79" s="14" t="s">
        <v>186</v>
      </c>
      <c r="D79" s="14" t="s">
        <v>187</v>
      </c>
    </row>
    <row r="80" spans="1:4">
      <c r="A80" s="14">
        <v>20546507</v>
      </c>
      <c r="B80" s="14"/>
      <c r="C80" s="14" t="s">
        <v>186</v>
      </c>
      <c r="D80" s="14" t="s">
        <v>187</v>
      </c>
    </row>
    <row r="81" spans="1:4">
      <c r="A81" s="14">
        <v>20546509</v>
      </c>
      <c r="B81" s="14"/>
      <c r="C81" s="14" t="s">
        <v>186</v>
      </c>
      <c r="D81" s="14" t="s">
        <v>187</v>
      </c>
    </row>
    <row r="82" spans="1:4">
      <c r="A82" s="14">
        <v>20546510</v>
      </c>
      <c r="B82" s="14"/>
      <c r="C82" s="14" t="s">
        <v>186</v>
      </c>
      <c r="D82" s="14" t="s">
        <v>187</v>
      </c>
    </row>
    <row r="83" spans="1:4">
      <c r="A83" s="14">
        <v>20546511</v>
      </c>
      <c r="B83" s="14"/>
      <c r="C83" s="14" t="s">
        <v>186</v>
      </c>
      <c r="D83" s="14" t="s">
        <v>187</v>
      </c>
    </row>
    <row r="84" spans="1:4">
      <c r="A84" s="14">
        <v>20546512</v>
      </c>
      <c r="B84" s="14"/>
      <c r="C84" s="14" t="s">
        <v>186</v>
      </c>
      <c r="D84" s="14" t="s">
        <v>187</v>
      </c>
    </row>
    <row r="85" spans="1:4">
      <c r="A85" s="14">
        <v>20546513</v>
      </c>
      <c r="B85" s="14"/>
      <c r="C85" s="14" t="s">
        <v>186</v>
      </c>
      <c r="D85" s="14" t="s">
        <v>187</v>
      </c>
    </row>
    <row r="86" spans="1:4">
      <c r="A86" s="14">
        <v>20546514</v>
      </c>
      <c r="B86" s="14"/>
      <c r="C86" s="14" t="s">
        <v>186</v>
      </c>
      <c r="D86" s="14" t="s">
        <v>187</v>
      </c>
    </row>
    <row r="87" spans="1:4">
      <c r="A87" s="14">
        <v>20546515</v>
      </c>
      <c r="B87" s="14"/>
      <c r="C87" s="14" t="s">
        <v>186</v>
      </c>
      <c r="D87" s="14" t="s">
        <v>187</v>
      </c>
    </row>
    <row r="88" spans="1:4">
      <c r="A88" s="14">
        <v>20546516</v>
      </c>
      <c r="B88" s="14"/>
      <c r="C88" s="14" t="s">
        <v>186</v>
      </c>
      <c r="D88" s="14" t="s">
        <v>187</v>
      </c>
    </row>
    <row r="89" spans="1:4">
      <c r="A89" s="14">
        <v>20546517</v>
      </c>
      <c r="B89" s="14"/>
      <c r="C89" s="14" t="s">
        <v>186</v>
      </c>
      <c r="D89" s="14" t="s">
        <v>187</v>
      </c>
    </row>
    <row r="90" spans="1:4">
      <c r="A90" s="14">
        <v>20573301</v>
      </c>
      <c r="B90" s="14"/>
      <c r="C90" s="14" t="s">
        <v>186</v>
      </c>
      <c r="D90" s="14" t="s">
        <v>187</v>
      </c>
    </row>
    <row r="91" spans="1:4">
      <c r="A91" s="14">
        <v>20573302</v>
      </c>
      <c r="B91" s="14"/>
      <c r="C91" s="14" t="s">
        <v>186</v>
      </c>
      <c r="D91" s="14" t="s">
        <v>187</v>
      </c>
    </row>
    <row r="92" spans="1:4">
      <c r="A92" s="14">
        <v>20573303</v>
      </c>
      <c r="B92" s="14"/>
      <c r="C92" s="14" t="s">
        <v>186</v>
      </c>
      <c r="D92" s="14" t="s">
        <v>187</v>
      </c>
    </row>
    <row r="93" spans="1:4">
      <c r="A93" s="14">
        <v>20573304</v>
      </c>
      <c r="B93" s="14"/>
      <c r="C93" s="14" t="s">
        <v>186</v>
      </c>
      <c r="D93" s="14" t="s">
        <v>187</v>
      </c>
    </row>
    <row r="94" spans="1:4">
      <c r="A94" s="14">
        <v>20573305</v>
      </c>
      <c r="B94" s="14"/>
      <c r="C94" s="14" t="s">
        <v>186</v>
      </c>
      <c r="D94" s="14" t="s">
        <v>187</v>
      </c>
    </row>
    <row r="95" spans="1:4">
      <c r="A95" s="14">
        <v>20575101</v>
      </c>
      <c r="B95" s="14"/>
      <c r="C95" s="14" t="s">
        <v>186</v>
      </c>
      <c r="D95" s="14" t="s">
        <v>187</v>
      </c>
    </row>
    <row r="96" spans="1:4">
      <c r="A96" s="14">
        <v>20575102</v>
      </c>
      <c r="B96" s="14"/>
      <c r="C96" s="14" t="s">
        <v>186</v>
      </c>
      <c r="D96" s="14" t="s">
        <v>187</v>
      </c>
    </row>
    <row r="97" spans="1:4">
      <c r="A97" s="14">
        <v>20575103</v>
      </c>
      <c r="B97" s="14"/>
      <c r="C97" s="14" t="s">
        <v>186</v>
      </c>
      <c r="D97" s="14" t="s">
        <v>187</v>
      </c>
    </row>
    <row r="98" spans="1:4">
      <c r="A98" s="14">
        <v>20589602</v>
      </c>
      <c r="B98" s="14"/>
      <c r="C98" s="14" t="s">
        <v>186</v>
      </c>
      <c r="D98" s="14" t="s">
        <v>187</v>
      </c>
    </row>
    <row r="99" spans="1:4">
      <c r="A99" s="14">
        <v>20589603</v>
      </c>
      <c r="B99" s="14"/>
      <c r="C99" s="14" t="s">
        <v>186</v>
      </c>
      <c r="D99" s="14" t="s">
        <v>187</v>
      </c>
    </row>
    <row r="100" spans="1:4">
      <c r="A100" s="14">
        <v>20589604</v>
      </c>
      <c r="B100" s="14"/>
      <c r="C100" s="14" t="s">
        <v>186</v>
      </c>
      <c r="D100" s="14" t="s">
        <v>187</v>
      </c>
    </row>
    <row r="101" spans="1:4">
      <c r="A101" s="14">
        <v>20590101</v>
      </c>
      <c r="B101" s="14"/>
      <c r="C101" s="14" t="s">
        <v>186</v>
      </c>
      <c r="D101" s="14" t="s">
        <v>187</v>
      </c>
    </row>
    <row r="102" spans="1:4">
      <c r="A102" s="14">
        <v>20594401</v>
      </c>
      <c r="B102" s="14"/>
      <c r="C102" s="14" t="s">
        <v>186</v>
      </c>
      <c r="D102" s="14" t="s">
        <v>187</v>
      </c>
    </row>
    <row r="103" spans="1:4">
      <c r="A103" s="14">
        <v>20599901</v>
      </c>
      <c r="B103" s="14"/>
      <c r="C103" s="14" t="s">
        <v>186</v>
      </c>
      <c r="D103" s="14" t="s">
        <v>187</v>
      </c>
    </row>
    <row r="104" spans="1:4">
      <c r="A104" s="14">
        <v>20599901</v>
      </c>
      <c r="B104" s="14"/>
      <c r="C104" s="14" t="s">
        <v>186</v>
      </c>
      <c r="D104" s="14" t="s">
        <v>187</v>
      </c>
    </row>
    <row r="105" spans="1:4">
      <c r="A105" s="14">
        <v>20624201</v>
      </c>
      <c r="B105" s="14"/>
      <c r="C105" s="14" t="s">
        <v>186</v>
      </c>
      <c r="D105" s="14" t="s">
        <v>187</v>
      </c>
    </row>
    <row r="106" spans="1:4">
      <c r="A106" s="14">
        <v>20719802</v>
      </c>
      <c r="B106" s="14"/>
      <c r="C106" s="14" t="s">
        <v>186</v>
      </c>
      <c r="D106" s="14" t="s">
        <v>187</v>
      </c>
    </row>
    <row r="107" spans="1:4">
      <c r="A107" s="14">
        <v>20719803</v>
      </c>
      <c r="B107" s="14"/>
      <c r="C107" s="14" t="s">
        <v>186</v>
      </c>
      <c r="D107" s="14" t="s">
        <v>187</v>
      </c>
    </row>
    <row r="108" spans="1:4">
      <c r="A108" s="14">
        <v>20719806</v>
      </c>
      <c r="B108" s="14"/>
      <c r="C108" s="14" t="s">
        <v>186</v>
      </c>
      <c r="D108" s="14" t="s">
        <v>187</v>
      </c>
    </row>
    <row r="109" spans="1:4">
      <c r="A109" s="14">
        <v>20719807</v>
      </c>
      <c r="B109" s="14"/>
      <c r="C109" s="14" t="s">
        <v>186</v>
      </c>
      <c r="D109" s="14" t="s">
        <v>187</v>
      </c>
    </row>
    <row r="110" spans="1:4">
      <c r="A110" s="14">
        <v>20719810</v>
      </c>
      <c r="B110" s="14"/>
      <c r="C110" s="14" t="s">
        <v>186</v>
      </c>
      <c r="D110" s="14" t="s">
        <v>187</v>
      </c>
    </row>
    <row r="111" spans="1:4">
      <c r="A111" s="14">
        <v>20719811</v>
      </c>
      <c r="B111" s="14"/>
      <c r="C111" s="14" t="s">
        <v>186</v>
      </c>
      <c r="D111" s="14" t="s">
        <v>187</v>
      </c>
    </row>
    <row r="112" spans="1:4">
      <c r="A112" s="14">
        <v>20719812</v>
      </c>
      <c r="B112" s="14"/>
      <c r="C112" s="14" t="s">
        <v>186</v>
      </c>
      <c r="D112" s="14" t="s">
        <v>187</v>
      </c>
    </row>
    <row r="113" spans="1:4">
      <c r="A113" s="14">
        <v>20719815</v>
      </c>
      <c r="B113" s="14"/>
      <c r="C113" s="14" t="s">
        <v>186</v>
      </c>
      <c r="D113" s="14" t="s">
        <v>187</v>
      </c>
    </row>
    <row r="114" spans="1:4">
      <c r="A114" s="14">
        <v>20719816</v>
      </c>
      <c r="B114" s="14"/>
      <c r="C114" s="14" t="s">
        <v>186</v>
      </c>
      <c r="D114" s="14" t="s">
        <v>187</v>
      </c>
    </row>
    <row r="115" spans="1:4">
      <c r="A115" s="14">
        <v>20719817</v>
      </c>
      <c r="B115" s="14"/>
      <c r="C115" s="14" t="s">
        <v>186</v>
      </c>
      <c r="D115" s="14" t="s">
        <v>187</v>
      </c>
    </row>
    <row r="116" spans="1:4">
      <c r="A116" s="14">
        <v>20719818</v>
      </c>
      <c r="B116" s="14"/>
      <c r="C116" s="14" t="s">
        <v>186</v>
      </c>
      <c r="D116" s="14" t="s">
        <v>187</v>
      </c>
    </row>
    <row r="117" spans="1:4">
      <c r="A117" s="14">
        <v>20719819</v>
      </c>
      <c r="B117" s="14"/>
      <c r="C117" s="14" t="s">
        <v>186</v>
      </c>
      <c r="D117" s="14" t="s">
        <v>187</v>
      </c>
    </row>
    <row r="118" spans="1:4">
      <c r="A118" s="14">
        <v>20719820</v>
      </c>
      <c r="B118" s="14"/>
      <c r="C118" s="14" t="s">
        <v>186</v>
      </c>
      <c r="D118" s="14" t="s">
        <v>187</v>
      </c>
    </row>
    <row r="119" spans="1:4">
      <c r="A119" s="14">
        <v>20817601</v>
      </c>
      <c r="B119" s="14"/>
      <c r="C119" s="14" t="s">
        <v>186</v>
      </c>
      <c r="D119" s="14" t="s">
        <v>187</v>
      </c>
    </row>
    <row r="120" spans="1:4">
      <c r="A120" s="14">
        <v>20835201</v>
      </c>
      <c r="B120" s="14"/>
      <c r="C120" s="14" t="s">
        <v>186</v>
      </c>
      <c r="D120" s="14" t="s">
        <v>187</v>
      </c>
    </row>
    <row r="121" spans="1:4">
      <c r="A121" s="14">
        <v>20836301</v>
      </c>
      <c r="B121" s="14"/>
      <c r="C121" s="14" t="s">
        <v>186</v>
      </c>
      <c r="D121" s="14" t="s">
        <v>187</v>
      </c>
    </row>
    <row r="122" spans="1:4">
      <c r="A122" s="14">
        <v>20838301</v>
      </c>
      <c r="B122" s="14"/>
      <c r="C122" s="14" t="s">
        <v>186</v>
      </c>
      <c r="D122" s="14" t="s">
        <v>187</v>
      </c>
    </row>
    <row r="123" spans="1:4">
      <c r="A123" s="14">
        <v>20838301</v>
      </c>
      <c r="B123" s="14"/>
      <c r="C123" s="14" t="s">
        <v>186</v>
      </c>
      <c r="D123" s="14" t="s">
        <v>187</v>
      </c>
    </row>
    <row r="124" spans="1:4">
      <c r="A124" s="14">
        <v>20838302</v>
      </c>
      <c r="B124" s="14"/>
      <c r="C124" s="14" t="s">
        <v>186</v>
      </c>
      <c r="D124" s="14" t="s">
        <v>187</v>
      </c>
    </row>
    <row r="125" spans="1:4">
      <c r="A125" s="14">
        <v>20838303</v>
      </c>
      <c r="B125" s="14"/>
      <c r="C125" s="14" t="s">
        <v>186</v>
      </c>
      <c r="D125" s="14" t="s">
        <v>187</v>
      </c>
    </row>
    <row r="126" spans="1:4">
      <c r="A126" s="14">
        <v>20838304</v>
      </c>
      <c r="B126" s="14"/>
      <c r="C126" s="14" t="s">
        <v>186</v>
      </c>
      <c r="D126" s="14" t="s">
        <v>187</v>
      </c>
    </row>
    <row r="127" spans="1:4">
      <c r="A127" s="14">
        <v>20838305</v>
      </c>
      <c r="B127" s="14"/>
      <c r="C127" s="14" t="s">
        <v>186</v>
      </c>
      <c r="D127" s="14" t="s">
        <v>187</v>
      </c>
    </row>
    <row r="128" spans="1:4">
      <c r="A128" s="14">
        <v>20838306</v>
      </c>
      <c r="B128" s="14"/>
      <c r="C128" s="14" t="s">
        <v>186</v>
      </c>
      <c r="D128" s="14" t="s">
        <v>187</v>
      </c>
    </row>
    <row r="129" spans="1:4">
      <c r="A129" s="14">
        <v>20838307</v>
      </c>
      <c r="B129" s="14"/>
      <c r="C129" s="14" t="s">
        <v>186</v>
      </c>
      <c r="D129" s="14" t="s">
        <v>187</v>
      </c>
    </row>
    <row r="130" spans="1:4">
      <c r="A130" s="14">
        <v>20838308</v>
      </c>
      <c r="B130" s="14"/>
      <c r="C130" s="14" t="s">
        <v>186</v>
      </c>
      <c r="D130" s="14" t="s">
        <v>187</v>
      </c>
    </row>
    <row r="131" spans="1:4">
      <c r="A131" s="14">
        <v>20838309</v>
      </c>
      <c r="B131" s="14"/>
      <c r="C131" s="14" t="s">
        <v>186</v>
      </c>
      <c r="D131" s="14" t="s">
        <v>187</v>
      </c>
    </row>
    <row r="132" spans="1:4">
      <c r="A132" s="14">
        <v>20838310</v>
      </c>
      <c r="B132" s="14"/>
      <c r="C132" s="14" t="s">
        <v>186</v>
      </c>
      <c r="D132" s="14" t="s">
        <v>187</v>
      </c>
    </row>
    <row r="133" spans="1:4">
      <c r="A133" s="14">
        <v>20838311</v>
      </c>
      <c r="B133" s="14"/>
      <c r="C133" s="14" t="s">
        <v>186</v>
      </c>
      <c r="D133" s="14" t="s">
        <v>187</v>
      </c>
    </row>
    <row r="134" spans="1:4">
      <c r="A134" s="14">
        <v>20838312</v>
      </c>
      <c r="B134" s="14"/>
      <c r="C134" s="14" t="s">
        <v>186</v>
      </c>
      <c r="D134" s="14" t="s">
        <v>187</v>
      </c>
    </row>
    <row r="135" spans="1:4">
      <c r="A135" s="14">
        <v>20838313</v>
      </c>
      <c r="B135" s="14"/>
      <c r="C135" s="14" t="s">
        <v>186</v>
      </c>
      <c r="D135" s="14" t="s">
        <v>187</v>
      </c>
    </row>
    <row r="136" spans="1:4">
      <c r="A136" s="14">
        <v>20838315</v>
      </c>
      <c r="B136" s="14"/>
      <c r="C136" s="14" t="s">
        <v>186</v>
      </c>
      <c r="D136" s="14" t="s">
        <v>187</v>
      </c>
    </row>
    <row r="137" spans="1:4">
      <c r="A137" s="14">
        <v>20838316</v>
      </c>
      <c r="B137" s="14"/>
      <c r="C137" s="14" t="s">
        <v>186</v>
      </c>
      <c r="D137" s="14" t="s">
        <v>187</v>
      </c>
    </row>
    <row r="138" spans="1:4">
      <c r="A138" s="14">
        <v>20838317</v>
      </c>
      <c r="B138" s="14"/>
      <c r="C138" s="14" t="s">
        <v>186</v>
      </c>
      <c r="D138" s="14" t="s">
        <v>187</v>
      </c>
    </row>
    <row r="139" spans="1:4">
      <c r="A139" s="14">
        <v>20873501</v>
      </c>
      <c r="B139" s="14"/>
      <c r="C139" s="14" t="s">
        <v>186</v>
      </c>
      <c r="D139" s="14" t="s">
        <v>187</v>
      </c>
    </row>
    <row r="140" spans="1:4">
      <c r="A140" s="14">
        <v>20873502</v>
      </c>
      <c r="B140" s="14"/>
      <c r="C140" s="14" t="s">
        <v>186</v>
      </c>
      <c r="D140" s="14" t="s">
        <v>187</v>
      </c>
    </row>
    <row r="141" spans="1:4">
      <c r="A141" s="14">
        <v>20877101</v>
      </c>
      <c r="B141" s="14"/>
      <c r="C141" s="14" t="s">
        <v>186</v>
      </c>
      <c r="D141" s="14" t="s">
        <v>187</v>
      </c>
    </row>
    <row r="142" spans="1:4">
      <c r="A142" s="14">
        <v>20925001</v>
      </c>
      <c r="B142" s="14"/>
      <c r="C142" s="14" t="s">
        <v>186</v>
      </c>
      <c r="D142" s="14" t="s">
        <v>187</v>
      </c>
    </row>
    <row r="143" spans="1:4">
      <c r="A143" s="14">
        <v>20925002</v>
      </c>
      <c r="B143" s="14"/>
      <c r="C143" s="14" t="s">
        <v>186</v>
      </c>
      <c r="D143" s="14" t="s">
        <v>187</v>
      </c>
    </row>
    <row r="144" spans="1:4">
      <c r="A144" s="14">
        <v>20925004</v>
      </c>
      <c r="B144" s="14"/>
      <c r="C144" s="14" t="s">
        <v>186</v>
      </c>
      <c r="D144" s="14" t="s">
        <v>187</v>
      </c>
    </row>
    <row r="145" spans="1:4">
      <c r="A145" s="14">
        <v>20925005</v>
      </c>
      <c r="B145" s="14"/>
      <c r="C145" s="14" t="s">
        <v>186</v>
      </c>
      <c r="D145" s="14" t="s">
        <v>187</v>
      </c>
    </row>
    <row r="146" spans="1:4">
      <c r="A146" s="14">
        <v>20925006</v>
      </c>
      <c r="B146" s="14"/>
      <c r="C146" s="14" t="s">
        <v>186</v>
      </c>
      <c r="D146" s="14" t="s">
        <v>187</v>
      </c>
    </row>
    <row r="147" spans="1:4">
      <c r="A147" s="14">
        <v>20925007</v>
      </c>
      <c r="B147" s="14"/>
      <c r="C147" s="14" t="s">
        <v>186</v>
      </c>
      <c r="D147" s="14" t="s">
        <v>187</v>
      </c>
    </row>
    <row r="148" spans="1:4">
      <c r="A148" s="14">
        <v>20925008</v>
      </c>
      <c r="B148" s="14"/>
      <c r="C148" s="14" t="s">
        <v>186</v>
      </c>
      <c r="D148" s="14" t="s">
        <v>187</v>
      </c>
    </row>
    <row r="149" spans="1:4">
      <c r="A149" s="14">
        <v>20925009</v>
      </c>
      <c r="B149" s="14"/>
      <c r="C149" s="14" t="s">
        <v>186</v>
      </c>
      <c r="D149" s="14" t="s">
        <v>187</v>
      </c>
    </row>
    <row r="150" spans="1:4">
      <c r="A150" s="14">
        <v>20925010</v>
      </c>
      <c r="B150" s="14"/>
      <c r="C150" s="14" t="s">
        <v>186</v>
      </c>
      <c r="D150" s="14" t="s">
        <v>187</v>
      </c>
    </row>
    <row r="151" spans="1:4">
      <c r="A151" s="14">
        <v>20966601</v>
      </c>
      <c r="B151" s="14"/>
      <c r="C151" s="14" t="s">
        <v>186</v>
      </c>
      <c r="D151" s="14" t="s">
        <v>187</v>
      </c>
    </row>
    <row r="152" spans="1:4">
      <c r="A152" s="14">
        <v>20966602</v>
      </c>
      <c r="B152" s="14"/>
      <c r="C152" s="14" t="s">
        <v>186</v>
      </c>
      <c r="D152" s="14" t="s">
        <v>187</v>
      </c>
    </row>
    <row r="153" spans="1:4">
      <c r="A153" s="14">
        <v>20966603</v>
      </c>
      <c r="B153" s="14"/>
      <c r="C153" s="14" t="s">
        <v>186</v>
      </c>
      <c r="D153" s="14" t="s">
        <v>187</v>
      </c>
    </row>
    <row r="154" spans="1:4">
      <c r="A154" s="14">
        <v>20966604</v>
      </c>
      <c r="B154" s="14"/>
      <c r="C154" s="14" t="s">
        <v>186</v>
      </c>
      <c r="D154" s="14" t="s">
        <v>187</v>
      </c>
    </row>
    <row r="155" spans="1:4">
      <c r="A155" s="14">
        <v>20966604</v>
      </c>
      <c r="B155" s="14"/>
      <c r="C155" s="14" t="s">
        <v>186</v>
      </c>
      <c r="D155" s="14" t="s">
        <v>187</v>
      </c>
    </row>
    <row r="156" spans="1:4">
      <c r="A156" s="14">
        <v>20966605</v>
      </c>
      <c r="B156" s="14"/>
      <c r="C156" s="14" t="s">
        <v>186</v>
      </c>
      <c r="D156" s="14" t="s">
        <v>187</v>
      </c>
    </row>
    <row r="157" spans="1:4">
      <c r="A157" s="14">
        <v>20971102</v>
      </c>
      <c r="B157" s="14"/>
      <c r="C157" s="14" t="s">
        <v>186</v>
      </c>
      <c r="D157" s="14" t="s">
        <v>187</v>
      </c>
    </row>
    <row r="158" spans="1:4">
      <c r="A158" s="14">
        <v>20995801</v>
      </c>
      <c r="B158" s="14"/>
      <c r="C158" s="14" t="s">
        <v>186</v>
      </c>
      <c r="D158" s="14" t="s">
        <v>187</v>
      </c>
    </row>
    <row r="159" spans="1:4">
      <c r="A159" s="14">
        <v>20995802</v>
      </c>
      <c r="B159" s="14"/>
      <c r="C159" s="14" t="s">
        <v>186</v>
      </c>
      <c r="D159" s="14" t="s">
        <v>187</v>
      </c>
    </row>
    <row r="160" spans="1:4">
      <c r="A160" s="14">
        <v>20995803</v>
      </c>
      <c r="B160" s="14"/>
      <c r="C160" s="14" t="s">
        <v>186</v>
      </c>
      <c r="D160" s="14" t="s">
        <v>187</v>
      </c>
    </row>
    <row r="161" spans="1:4">
      <c r="A161" s="14">
        <v>20995804</v>
      </c>
      <c r="B161" s="14"/>
      <c r="C161" s="14" t="s">
        <v>186</v>
      </c>
      <c r="D161" s="14" t="s">
        <v>187</v>
      </c>
    </row>
    <row r="162" spans="1:4">
      <c r="A162" s="14">
        <v>20995805</v>
      </c>
      <c r="B162" s="14"/>
      <c r="C162" s="14" t="s">
        <v>186</v>
      </c>
      <c r="D162" s="14" t="s">
        <v>187</v>
      </c>
    </row>
    <row r="163" spans="1:4">
      <c r="A163" s="14">
        <v>20998501</v>
      </c>
      <c r="B163" s="14"/>
      <c r="C163" s="14" t="s">
        <v>186</v>
      </c>
      <c r="D163" s="14" t="s">
        <v>187</v>
      </c>
    </row>
    <row r="164" spans="1:4">
      <c r="A164" s="14">
        <v>20998502</v>
      </c>
      <c r="B164" s="14"/>
      <c r="C164" s="14" t="s">
        <v>186</v>
      </c>
      <c r="D164" s="14" t="s">
        <v>187</v>
      </c>
    </row>
    <row r="165" spans="1:4">
      <c r="A165" s="14">
        <v>21040601</v>
      </c>
      <c r="B165" s="14"/>
      <c r="C165" s="14" t="s">
        <v>186</v>
      </c>
      <c r="D165" s="14" t="s">
        <v>187</v>
      </c>
    </row>
    <row r="166" spans="1:4">
      <c r="A166" s="14">
        <v>21040601</v>
      </c>
      <c r="B166" s="14"/>
      <c r="C166" s="14" t="s">
        <v>186</v>
      </c>
      <c r="D166" s="14" t="s">
        <v>187</v>
      </c>
    </row>
    <row r="167" spans="1:4">
      <c r="A167" s="14">
        <v>21045301</v>
      </c>
      <c r="B167" s="14"/>
      <c r="C167" s="14" t="s">
        <v>186</v>
      </c>
      <c r="D167" s="14" t="s">
        <v>187</v>
      </c>
    </row>
    <row r="168" spans="1:4">
      <c r="A168" s="14">
        <v>21049901</v>
      </c>
      <c r="B168" s="14"/>
      <c r="C168" s="14" t="s">
        <v>186</v>
      </c>
      <c r="D168" s="14" t="s">
        <v>187</v>
      </c>
    </row>
    <row r="169" spans="1:4">
      <c r="A169" s="14">
        <v>21049902</v>
      </c>
      <c r="B169" s="14"/>
      <c r="C169" s="14" t="s">
        <v>186</v>
      </c>
      <c r="D169" s="14" t="s">
        <v>187</v>
      </c>
    </row>
    <row r="170" spans="1:4">
      <c r="A170" s="14">
        <v>21049903</v>
      </c>
      <c r="B170" s="14"/>
      <c r="C170" s="14" t="s">
        <v>186</v>
      </c>
      <c r="D170" s="14" t="s">
        <v>187</v>
      </c>
    </row>
    <row r="171" spans="1:4">
      <c r="A171" s="14">
        <v>21049904</v>
      </c>
      <c r="B171" s="14"/>
      <c r="C171" s="14" t="s">
        <v>186</v>
      </c>
      <c r="D171" s="14" t="s">
        <v>187</v>
      </c>
    </row>
    <row r="172" spans="1:4">
      <c r="A172" s="14">
        <v>21049905</v>
      </c>
      <c r="B172" s="14"/>
      <c r="C172" s="14" t="s">
        <v>186</v>
      </c>
      <c r="D172" s="14" t="s">
        <v>187</v>
      </c>
    </row>
    <row r="173" spans="1:4">
      <c r="A173" s="14">
        <v>21049906</v>
      </c>
      <c r="B173" s="14"/>
      <c r="C173" s="14" t="s">
        <v>186</v>
      </c>
      <c r="D173" s="14" t="s">
        <v>187</v>
      </c>
    </row>
    <row r="174" spans="1:4">
      <c r="A174" s="14">
        <v>21049907</v>
      </c>
      <c r="B174" s="14"/>
      <c r="C174" s="14" t="s">
        <v>186</v>
      </c>
      <c r="D174" s="14" t="s">
        <v>187</v>
      </c>
    </row>
    <row r="175" spans="1:4">
      <c r="A175" s="14">
        <v>21049908</v>
      </c>
      <c r="B175" s="14"/>
      <c r="C175" s="14" t="s">
        <v>186</v>
      </c>
      <c r="D175" s="14" t="s">
        <v>187</v>
      </c>
    </row>
    <row r="176" spans="1:4">
      <c r="A176" s="14">
        <v>21049909</v>
      </c>
      <c r="B176" s="14"/>
      <c r="C176" s="14" t="s">
        <v>186</v>
      </c>
      <c r="D176" s="14" t="s">
        <v>187</v>
      </c>
    </row>
    <row r="177" spans="1:4">
      <c r="A177" s="14">
        <v>21082801</v>
      </c>
      <c r="B177" s="14"/>
      <c r="C177" s="14" t="s">
        <v>186</v>
      </c>
      <c r="D177" s="14" t="s">
        <v>187</v>
      </c>
    </row>
    <row r="178" spans="1:4">
      <c r="A178" s="14">
        <v>21097701</v>
      </c>
      <c r="B178" s="14"/>
      <c r="C178" s="14" t="s">
        <v>186</v>
      </c>
      <c r="D178" s="14" t="s">
        <v>187</v>
      </c>
    </row>
    <row r="179" spans="1:4">
      <c r="A179" s="14">
        <v>21097702</v>
      </c>
      <c r="B179" s="14"/>
      <c r="C179" s="14" t="s">
        <v>186</v>
      </c>
      <c r="D179" s="14" t="s">
        <v>187</v>
      </c>
    </row>
    <row r="180" spans="1:4">
      <c r="A180" s="14">
        <v>21097703</v>
      </c>
      <c r="B180" s="14"/>
      <c r="C180" s="14" t="s">
        <v>186</v>
      </c>
      <c r="D180" s="14" t="s">
        <v>187</v>
      </c>
    </row>
    <row r="181" spans="1:4">
      <c r="A181" s="14">
        <v>21097704</v>
      </c>
      <c r="B181" s="14"/>
      <c r="C181" s="14" t="s">
        <v>186</v>
      </c>
      <c r="D181" s="14" t="s">
        <v>187</v>
      </c>
    </row>
    <row r="182" spans="1:4">
      <c r="A182" s="14">
        <v>21097705</v>
      </c>
      <c r="B182" s="14"/>
      <c r="C182" s="14" t="s">
        <v>186</v>
      </c>
      <c r="D182" s="14" t="s">
        <v>187</v>
      </c>
    </row>
    <row r="183" spans="1:4">
      <c r="A183" s="14">
        <v>21097706</v>
      </c>
      <c r="B183" s="14"/>
      <c r="C183" s="14" t="s">
        <v>186</v>
      </c>
      <c r="D183" s="14" t="s">
        <v>187</v>
      </c>
    </row>
    <row r="184" spans="1:4">
      <c r="A184" s="14">
        <v>21097707</v>
      </c>
      <c r="B184" s="14"/>
      <c r="C184" s="14" t="s">
        <v>186</v>
      </c>
      <c r="D184" s="14" t="s">
        <v>187</v>
      </c>
    </row>
    <row r="185" spans="1:4">
      <c r="A185" s="14">
        <v>21097708</v>
      </c>
      <c r="B185" s="14"/>
      <c r="C185" s="14" t="s">
        <v>186</v>
      </c>
      <c r="D185" s="14" t="s">
        <v>187</v>
      </c>
    </row>
    <row r="186" spans="1:4">
      <c r="A186" s="14">
        <v>21097709</v>
      </c>
      <c r="B186" s="14"/>
      <c r="C186" s="14" t="s">
        <v>186</v>
      </c>
      <c r="D186" s="14" t="s">
        <v>187</v>
      </c>
    </row>
    <row r="187" spans="1:4">
      <c r="A187" s="14">
        <v>21097710</v>
      </c>
      <c r="B187" s="14"/>
      <c r="C187" s="14" t="s">
        <v>186</v>
      </c>
      <c r="D187" s="14" t="s">
        <v>187</v>
      </c>
    </row>
    <row r="188" spans="1:4">
      <c r="A188" s="14">
        <v>21097711</v>
      </c>
      <c r="B188" s="14"/>
      <c r="C188" s="14" t="s">
        <v>186</v>
      </c>
      <c r="D188" s="14" t="s">
        <v>187</v>
      </c>
    </row>
    <row r="189" spans="1:4">
      <c r="A189" s="14">
        <v>21097712</v>
      </c>
      <c r="B189" s="14"/>
      <c r="C189" s="14" t="s">
        <v>186</v>
      </c>
      <c r="D189" s="14" t="s">
        <v>187</v>
      </c>
    </row>
    <row r="190" spans="1:4">
      <c r="A190" s="14">
        <v>21097713</v>
      </c>
      <c r="B190" s="14"/>
      <c r="C190" s="14" t="s">
        <v>186</v>
      </c>
      <c r="D190" s="14" t="s">
        <v>187</v>
      </c>
    </row>
    <row r="191" spans="1:4">
      <c r="A191" s="14">
        <v>21097714</v>
      </c>
      <c r="B191" s="14"/>
      <c r="C191" s="14" t="s">
        <v>186</v>
      </c>
      <c r="D191" s="14" t="s">
        <v>187</v>
      </c>
    </row>
    <row r="192" spans="1:4">
      <c r="A192" s="14">
        <v>21097715</v>
      </c>
      <c r="B192" s="14"/>
      <c r="C192" s="14" t="s">
        <v>186</v>
      </c>
      <c r="D192" s="14" t="s">
        <v>187</v>
      </c>
    </row>
    <row r="193" spans="1:4">
      <c r="A193" s="14">
        <v>21097716</v>
      </c>
      <c r="B193" s="14"/>
      <c r="C193" s="14" t="s">
        <v>186</v>
      </c>
      <c r="D193" s="14" t="s">
        <v>187</v>
      </c>
    </row>
    <row r="194" spans="1:4">
      <c r="A194" s="14">
        <v>21097717</v>
      </c>
      <c r="B194" s="14"/>
      <c r="C194" s="14" t="s">
        <v>186</v>
      </c>
      <c r="D194" s="14" t="s">
        <v>187</v>
      </c>
    </row>
    <row r="195" spans="1:4">
      <c r="A195" s="14">
        <v>21097718</v>
      </c>
      <c r="B195" s="14"/>
      <c r="C195" s="14" t="s">
        <v>186</v>
      </c>
      <c r="D195" s="14" t="s">
        <v>187</v>
      </c>
    </row>
    <row r="196" spans="1:4">
      <c r="A196" s="14">
        <v>21097719</v>
      </c>
      <c r="B196" s="14"/>
      <c r="C196" s="14" t="s">
        <v>186</v>
      </c>
      <c r="D196" s="14" t="s">
        <v>187</v>
      </c>
    </row>
    <row r="197" spans="1:4">
      <c r="A197" s="14">
        <v>21097720</v>
      </c>
      <c r="B197" s="14"/>
      <c r="C197" s="14" t="s">
        <v>186</v>
      </c>
      <c r="D197" s="14" t="s">
        <v>187</v>
      </c>
    </row>
    <row r="198" spans="1:4">
      <c r="A198" s="14">
        <v>21097721</v>
      </c>
      <c r="B198" s="14"/>
      <c r="C198" s="14" t="s">
        <v>186</v>
      </c>
      <c r="D198" s="14" t="s">
        <v>187</v>
      </c>
    </row>
    <row r="199" spans="1:4">
      <c r="A199" s="14">
        <v>21097722</v>
      </c>
      <c r="B199" s="14"/>
      <c r="C199" s="14" t="s">
        <v>186</v>
      </c>
      <c r="D199" s="14" t="s">
        <v>187</v>
      </c>
    </row>
    <row r="200" spans="1:4">
      <c r="A200" s="14">
        <v>21097723</v>
      </c>
      <c r="B200" s="14"/>
      <c r="C200" s="14" t="s">
        <v>186</v>
      </c>
      <c r="D200" s="14" t="s">
        <v>187</v>
      </c>
    </row>
    <row r="201" spans="1:4">
      <c r="A201" s="14">
        <v>21097724</v>
      </c>
      <c r="B201" s="14"/>
      <c r="C201" s="14" t="s">
        <v>186</v>
      </c>
      <c r="D201" s="14" t="s">
        <v>187</v>
      </c>
    </row>
    <row r="202" spans="1:4">
      <c r="A202" s="14">
        <v>21097725</v>
      </c>
      <c r="B202" s="14"/>
      <c r="C202" s="14" t="s">
        <v>186</v>
      </c>
      <c r="D202" s="14" t="s">
        <v>187</v>
      </c>
    </row>
    <row r="203" spans="1:4">
      <c r="A203" s="14">
        <v>21097726</v>
      </c>
      <c r="B203" s="14"/>
      <c r="C203" s="14" t="s">
        <v>186</v>
      </c>
      <c r="D203" s="14" t="s">
        <v>187</v>
      </c>
    </row>
    <row r="204" spans="1:4">
      <c r="A204" s="14">
        <v>21097727</v>
      </c>
      <c r="B204" s="14"/>
      <c r="C204" s="14" t="s">
        <v>186</v>
      </c>
      <c r="D204" s="14" t="s">
        <v>187</v>
      </c>
    </row>
    <row r="205" spans="1:4">
      <c r="A205" s="14">
        <v>21097728</v>
      </c>
      <c r="B205" s="14"/>
      <c r="C205" s="14" t="s">
        <v>186</v>
      </c>
      <c r="D205" s="14" t="s">
        <v>187</v>
      </c>
    </row>
    <row r="206" spans="1:4">
      <c r="A206" s="14">
        <v>21097729</v>
      </c>
      <c r="B206" s="14"/>
      <c r="C206" s="14" t="s">
        <v>186</v>
      </c>
      <c r="D206" s="14" t="s">
        <v>187</v>
      </c>
    </row>
    <row r="207" spans="1:4">
      <c r="A207" s="14">
        <v>21097730</v>
      </c>
      <c r="B207" s="14"/>
      <c r="C207" s="14" t="s">
        <v>186</v>
      </c>
      <c r="D207" s="14" t="s">
        <v>187</v>
      </c>
    </row>
    <row r="208" spans="1:4">
      <c r="A208" s="14">
        <v>21097731</v>
      </c>
      <c r="B208" s="14"/>
      <c r="C208" s="14" t="s">
        <v>186</v>
      </c>
      <c r="D208" s="14" t="s">
        <v>187</v>
      </c>
    </row>
    <row r="209" spans="1:4">
      <c r="A209" s="14">
        <v>21097732</v>
      </c>
      <c r="B209" s="14"/>
      <c r="C209" s="14" t="s">
        <v>186</v>
      </c>
      <c r="D209" s="14" t="s">
        <v>187</v>
      </c>
    </row>
    <row r="210" spans="1:4">
      <c r="A210" s="14">
        <v>21097734</v>
      </c>
      <c r="B210" s="14"/>
      <c r="C210" s="14" t="s">
        <v>186</v>
      </c>
      <c r="D210" s="14" t="s">
        <v>187</v>
      </c>
    </row>
    <row r="211" spans="1:4">
      <c r="A211" s="14">
        <v>21097735</v>
      </c>
      <c r="B211" s="14"/>
      <c r="C211" s="14" t="s">
        <v>186</v>
      </c>
      <c r="D211" s="14" t="s">
        <v>187</v>
      </c>
    </row>
    <row r="212" spans="1:4">
      <c r="A212" s="14">
        <v>21097736</v>
      </c>
      <c r="B212" s="14"/>
      <c r="C212" s="14" t="s">
        <v>186</v>
      </c>
      <c r="D212" s="14" t="s">
        <v>187</v>
      </c>
    </row>
    <row r="213" spans="1:4">
      <c r="A213" s="14">
        <v>21097737</v>
      </c>
      <c r="B213" s="14"/>
      <c r="C213" s="14" t="s">
        <v>186</v>
      </c>
      <c r="D213" s="14" t="s">
        <v>187</v>
      </c>
    </row>
    <row r="214" spans="1:4">
      <c r="A214" s="14">
        <v>21097738</v>
      </c>
      <c r="B214" s="14"/>
      <c r="C214" s="14" t="s">
        <v>186</v>
      </c>
      <c r="D214" s="14" t="s">
        <v>187</v>
      </c>
    </row>
    <row r="215" spans="1:4">
      <c r="A215" s="14">
        <v>21097739</v>
      </c>
      <c r="B215" s="14"/>
      <c r="C215" s="14" t="s">
        <v>186</v>
      </c>
      <c r="D215" s="14" t="s">
        <v>187</v>
      </c>
    </row>
    <row r="216" spans="1:4">
      <c r="A216" s="14">
        <v>21097740</v>
      </c>
      <c r="B216" s="14"/>
      <c r="C216" s="14" t="s">
        <v>186</v>
      </c>
      <c r="D216" s="14" t="s">
        <v>187</v>
      </c>
    </row>
    <row r="217" spans="1:4">
      <c r="A217" s="14">
        <v>21097741</v>
      </c>
      <c r="B217" s="14"/>
      <c r="C217" s="14" t="s">
        <v>186</v>
      </c>
      <c r="D217" s="14" t="s">
        <v>187</v>
      </c>
    </row>
    <row r="218" spans="1:4">
      <c r="A218" s="14">
        <v>21097742</v>
      </c>
      <c r="B218" s="14"/>
      <c r="C218" s="14" t="s">
        <v>186</v>
      </c>
      <c r="D218" s="14" t="s">
        <v>187</v>
      </c>
    </row>
    <row r="219" spans="1:4">
      <c r="A219" s="14">
        <v>21097743</v>
      </c>
      <c r="B219" s="14"/>
      <c r="C219" s="14" t="s">
        <v>186</v>
      </c>
      <c r="D219" s="14" t="s">
        <v>187</v>
      </c>
    </row>
    <row r="220" spans="1:4">
      <c r="A220" s="14">
        <v>21097747</v>
      </c>
      <c r="B220" s="14"/>
      <c r="C220" s="14" t="s">
        <v>186</v>
      </c>
      <c r="D220" s="14" t="s">
        <v>187</v>
      </c>
    </row>
    <row r="221" spans="1:4">
      <c r="A221" s="14">
        <v>21117301</v>
      </c>
      <c r="B221" s="14"/>
      <c r="C221" s="14" t="s">
        <v>186</v>
      </c>
      <c r="D221" s="14" t="s">
        <v>187</v>
      </c>
    </row>
    <row r="222" spans="1:4">
      <c r="A222" s="14">
        <v>21140901</v>
      </c>
      <c r="B222" s="14"/>
      <c r="C222" s="14" t="s">
        <v>186</v>
      </c>
      <c r="D222" s="14" t="s">
        <v>187</v>
      </c>
    </row>
    <row r="223" spans="1:4">
      <c r="A223" s="14">
        <v>21140902</v>
      </c>
      <c r="B223" s="14"/>
      <c r="C223" s="14" t="s">
        <v>186</v>
      </c>
      <c r="D223" s="14" t="s">
        <v>187</v>
      </c>
    </row>
    <row r="224" spans="1:4">
      <c r="A224" s="14">
        <v>21140904</v>
      </c>
      <c r="B224" s="14"/>
      <c r="C224" s="14" t="s">
        <v>186</v>
      </c>
      <c r="D224" s="14" t="s">
        <v>187</v>
      </c>
    </row>
    <row r="225" spans="1:4">
      <c r="A225" s="14">
        <v>21140904</v>
      </c>
      <c r="B225" s="14"/>
      <c r="C225" s="14" t="s">
        <v>186</v>
      </c>
      <c r="D225" s="14" t="s">
        <v>187</v>
      </c>
    </row>
    <row r="226" spans="1:4">
      <c r="A226" s="14">
        <v>21140905</v>
      </c>
      <c r="B226" s="14"/>
      <c r="C226" s="14" t="s">
        <v>186</v>
      </c>
      <c r="D226" s="14" t="s">
        <v>187</v>
      </c>
    </row>
    <row r="227" spans="1:4">
      <c r="A227" s="14">
        <v>21140906</v>
      </c>
      <c r="B227" s="14"/>
      <c r="C227" s="14" t="s">
        <v>186</v>
      </c>
      <c r="D227" s="14" t="s">
        <v>187</v>
      </c>
    </row>
    <row r="228" spans="1:4">
      <c r="A228" s="14">
        <v>21140907</v>
      </c>
      <c r="B228" s="14"/>
      <c r="C228" s="14" t="s">
        <v>186</v>
      </c>
      <c r="D228" s="14" t="s">
        <v>187</v>
      </c>
    </row>
    <row r="229" spans="1:4">
      <c r="A229" s="14">
        <v>21140908</v>
      </c>
      <c r="B229" s="14"/>
      <c r="C229" s="14" t="s">
        <v>186</v>
      </c>
      <c r="D229" s="14" t="s">
        <v>187</v>
      </c>
    </row>
    <row r="230" spans="1:4">
      <c r="A230" s="14">
        <v>21140909</v>
      </c>
      <c r="B230" s="14"/>
      <c r="C230" s="14" t="s">
        <v>186</v>
      </c>
      <c r="D230" s="14" t="s">
        <v>187</v>
      </c>
    </row>
    <row r="231" spans="1:4">
      <c r="A231" s="14">
        <v>21140910</v>
      </c>
      <c r="B231" s="14"/>
      <c r="C231" s="14" t="s">
        <v>186</v>
      </c>
      <c r="D231" s="14" t="s">
        <v>187</v>
      </c>
    </row>
    <row r="232" spans="1:4">
      <c r="A232" s="14">
        <v>21140911</v>
      </c>
      <c r="B232" s="14"/>
      <c r="C232" s="14" t="s">
        <v>186</v>
      </c>
      <c r="D232" s="14" t="s">
        <v>187</v>
      </c>
    </row>
    <row r="233" spans="1:4">
      <c r="A233" s="14">
        <v>21140912</v>
      </c>
      <c r="B233" s="14"/>
      <c r="C233" s="14" t="s">
        <v>186</v>
      </c>
      <c r="D233" s="14" t="s">
        <v>187</v>
      </c>
    </row>
    <row r="234" spans="1:4">
      <c r="A234" s="14">
        <v>21140913</v>
      </c>
      <c r="B234" s="14"/>
      <c r="C234" s="14" t="s">
        <v>186</v>
      </c>
      <c r="D234" s="14" t="s">
        <v>187</v>
      </c>
    </row>
    <row r="235" spans="1:4">
      <c r="A235" s="14">
        <v>21140914</v>
      </c>
      <c r="B235" s="14"/>
      <c r="C235" s="14" t="s">
        <v>186</v>
      </c>
      <c r="D235" s="14" t="s">
        <v>187</v>
      </c>
    </row>
    <row r="236" spans="1:4">
      <c r="A236" s="14">
        <v>21140915</v>
      </c>
      <c r="B236" s="14"/>
      <c r="C236" s="14" t="s">
        <v>186</v>
      </c>
      <c r="D236" s="14" t="s">
        <v>187</v>
      </c>
    </row>
    <row r="237" spans="1:4">
      <c r="A237" s="14">
        <v>21154101</v>
      </c>
      <c r="B237" s="14"/>
      <c r="C237" s="14" t="s">
        <v>186</v>
      </c>
      <c r="D237" s="14" t="s">
        <v>187</v>
      </c>
    </row>
    <row r="238" spans="1:4">
      <c r="A238" s="14">
        <v>21154102</v>
      </c>
      <c r="B238" s="14"/>
      <c r="C238" s="14" t="s">
        <v>186</v>
      </c>
      <c r="D238" s="14" t="s">
        <v>187</v>
      </c>
    </row>
    <row r="239" spans="1:4">
      <c r="A239" s="14">
        <v>21154103</v>
      </c>
      <c r="B239" s="14"/>
      <c r="C239" s="14" t="s">
        <v>186</v>
      </c>
      <c r="D239" s="14" t="s">
        <v>187</v>
      </c>
    </row>
    <row r="240" spans="1:4">
      <c r="A240" s="14">
        <v>21154104</v>
      </c>
      <c r="B240" s="14"/>
      <c r="C240" s="14" t="s">
        <v>186</v>
      </c>
      <c r="D240" s="14" t="s">
        <v>187</v>
      </c>
    </row>
    <row r="241" spans="1:4">
      <c r="A241" s="14">
        <v>21154105</v>
      </c>
      <c r="B241" s="14"/>
      <c r="C241" s="14" t="s">
        <v>186</v>
      </c>
      <c r="D241" s="14" t="s">
        <v>187</v>
      </c>
    </row>
    <row r="242" spans="1:4">
      <c r="A242" s="14">
        <v>21154106</v>
      </c>
      <c r="B242" s="14"/>
      <c r="C242" s="14" t="s">
        <v>186</v>
      </c>
      <c r="D242" s="14" t="s">
        <v>187</v>
      </c>
    </row>
    <row r="243" spans="1:4">
      <c r="A243" s="14">
        <v>21154107</v>
      </c>
      <c r="B243" s="14"/>
      <c r="C243" s="14" t="s">
        <v>186</v>
      </c>
      <c r="D243" s="14" t="s">
        <v>187</v>
      </c>
    </row>
    <row r="244" spans="1:4">
      <c r="A244" s="14">
        <v>21154108</v>
      </c>
      <c r="B244" s="14"/>
      <c r="C244" s="14" t="s">
        <v>186</v>
      </c>
      <c r="D244" s="14" t="s">
        <v>187</v>
      </c>
    </row>
    <row r="245" spans="1:4">
      <c r="A245" s="14">
        <v>21154109</v>
      </c>
      <c r="B245" s="14"/>
      <c r="C245" s="14" t="s">
        <v>186</v>
      </c>
      <c r="D245" s="14" t="s">
        <v>187</v>
      </c>
    </row>
    <row r="246" spans="1:4">
      <c r="A246" s="14">
        <v>21154110</v>
      </c>
      <c r="B246" s="14"/>
      <c r="C246" s="14" t="s">
        <v>186</v>
      </c>
      <c r="D246" s="14" t="s">
        <v>187</v>
      </c>
    </row>
    <row r="247" spans="1:4">
      <c r="A247" s="14">
        <v>21154111</v>
      </c>
      <c r="B247" s="14"/>
      <c r="C247" s="14" t="s">
        <v>186</v>
      </c>
      <c r="D247" s="14" t="s">
        <v>187</v>
      </c>
    </row>
    <row r="248" spans="1:4">
      <c r="A248" s="14">
        <v>21154112</v>
      </c>
      <c r="B248" s="14"/>
      <c r="C248" s="14" t="s">
        <v>186</v>
      </c>
      <c r="D248" s="14" t="s">
        <v>187</v>
      </c>
    </row>
    <row r="249" spans="1:4">
      <c r="A249" s="14">
        <v>21154113</v>
      </c>
      <c r="B249" s="14"/>
      <c r="C249" s="14" t="s">
        <v>186</v>
      </c>
      <c r="D249" s="14" t="s">
        <v>187</v>
      </c>
    </row>
    <row r="250" spans="1:4">
      <c r="A250" s="14">
        <v>21154114</v>
      </c>
      <c r="B250" s="14"/>
      <c r="C250" s="14" t="s">
        <v>186</v>
      </c>
      <c r="D250" s="14" t="s">
        <v>187</v>
      </c>
    </row>
    <row r="251" spans="1:4">
      <c r="A251" s="14">
        <v>21154114</v>
      </c>
      <c r="B251" s="14"/>
      <c r="C251" s="14" t="s">
        <v>186</v>
      </c>
      <c r="D251" s="14" t="s">
        <v>187</v>
      </c>
    </row>
    <row r="252" spans="1:4">
      <c r="A252" s="14">
        <v>21154115</v>
      </c>
      <c r="B252" s="14"/>
      <c r="C252" s="14" t="s">
        <v>186</v>
      </c>
      <c r="D252" s="14" t="s">
        <v>187</v>
      </c>
    </row>
    <row r="253" spans="1:4">
      <c r="A253" s="14">
        <v>21154116</v>
      </c>
      <c r="B253" s="14"/>
      <c r="C253" s="14" t="s">
        <v>186</v>
      </c>
      <c r="D253" s="14" t="s">
        <v>187</v>
      </c>
    </row>
    <row r="254" spans="1:4">
      <c r="A254" s="14">
        <v>21154116</v>
      </c>
      <c r="B254" s="14"/>
      <c r="C254" s="14" t="s">
        <v>186</v>
      </c>
      <c r="D254" s="14" t="s">
        <v>187</v>
      </c>
    </row>
    <row r="255" spans="1:4">
      <c r="A255" s="14">
        <v>21154117</v>
      </c>
      <c r="B255" s="14"/>
      <c r="C255" s="14" t="s">
        <v>186</v>
      </c>
      <c r="D255" s="14" t="s">
        <v>187</v>
      </c>
    </row>
    <row r="256" spans="1:4">
      <c r="A256" s="14">
        <v>21154118</v>
      </c>
      <c r="B256" s="14"/>
      <c r="C256" s="14" t="s">
        <v>186</v>
      </c>
      <c r="D256" s="14" t="s">
        <v>187</v>
      </c>
    </row>
    <row r="257" spans="1:4">
      <c r="A257" s="14">
        <v>21154119</v>
      </c>
      <c r="B257" s="14"/>
      <c r="C257" s="14" t="s">
        <v>186</v>
      </c>
      <c r="D257" s="14" t="s">
        <v>187</v>
      </c>
    </row>
    <row r="258" spans="1:4">
      <c r="A258" s="14">
        <v>21154120</v>
      </c>
      <c r="B258" s="14"/>
      <c r="C258" s="14" t="s">
        <v>186</v>
      </c>
      <c r="D258" s="14" t="s">
        <v>187</v>
      </c>
    </row>
    <row r="259" spans="1:4">
      <c r="A259" s="14">
        <v>21154121</v>
      </c>
      <c r="B259" s="14"/>
      <c r="C259" s="14" t="s">
        <v>186</v>
      </c>
      <c r="D259" s="14" t="s">
        <v>187</v>
      </c>
    </row>
    <row r="260" spans="1:4">
      <c r="A260" s="14">
        <v>21154122</v>
      </c>
      <c r="B260" s="14"/>
      <c r="C260" s="14" t="s">
        <v>186</v>
      </c>
      <c r="D260" s="14" t="s">
        <v>187</v>
      </c>
    </row>
    <row r="261" spans="1:4">
      <c r="A261" s="14">
        <v>21154124</v>
      </c>
      <c r="B261" s="14"/>
      <c r="C261" s="14" t="s">
        <v>186</v>
      </c>
      <c r="D261" s="14" t="s">
        <v>187</v>
      </c>
    </row>
    <row r="262" spans="1:4">
      <c r="A262" s="14">
        <v>21154125</v>
      </c>
      <c r="B262" s="14"/>
      <c r="C262" s="14" t="s">
        <v>186</v>
      </c>
      <c r="D262" s="14" t="s">
        <v>187</v>
      </c>
    </row>
    <row r="263" spans="1:4">
      <c r="A263" s="14">
        <v>21154126</v>
      </c>
      <c r="B263" s="14"/>
      <c r="C263" s="14" t="s">
        <v>186</v>
      </c>
      <c r="D263" s="14" t="s">
        <v>187</v>
      </c>
    </row>
    <row r="264" spans="1:4">
      <c r="A264" s="14">
        <v>21154127</v>
      </c>
      <c r="B264" s="14"/>
      <c r="C264" s="14" t="s">
        <v>186</v>
      </c>
      <c r="D264" s="14" t="s">
        <v>187</v>
      </c>
    </row>
    <row r="265" spans="1:4">
      <c r="A265" s="14">
        <v>21154128</v>
      </c>
      <c r="B265" s="14"/>
      <c r="C265" s="14" t="s">
        <v>186</v>
      </c>
      <c r="D265" s="14" t="s">
        <v>187</v>
      </c>
    </row>
    <row r="266" spans="1:4">
      <c r="A266" s="14">
        <v>21154129</v>
      </c>
      <c r="B266" s="14"/>
      <c r="C266" s="14" t="s">
        <v>186</v>
      </c>
      <c r="D266" s="14" t="s">
        <v>187</v>
      </c>
    </row>
    <row r="267" spans="1:4">
      <c r="A267" s="14">
        <v>21154130</v>
      </c>
      <c r="B267" s="14"/>
      <c r="C267" s="14" t="s">
        <v>186</v>
      </c>
      <c r="D267" s="14" t="s">
        <v>187</v>
      </c>
    </row>
    <row r="268" spans="1:4">
      <c r="A268" s="14">
        <v>21154131</v>
      </c>
      <c r="B268" s="14"/>
      <c r="C268" s="14" t="s">
        <v>186</v>
      </c>
      <c r="D268" s="14" t="s">
        <v>187</v>
      </c>
    </row>
    <row r="269" spans="1:4">
      <c r="A269" s="14">
        <v>21154132</v>
      </c>
      <c r="B269" s="14"/>
      <c r="C269" s="14" t="s">
        <v>186</v>
      </c>
      <c r="D269" s="14" t="s">
        <v>187</v>
      </c>
    </row>
    <row r="270" spans="1:4">
      <c r="A270" s="14">
        <v>21154133</v>
      </c>
      <c r="B270" s="14"/>
      <c r="C270" s="14" t="s">
        <v>186</v>
      </c>
      <c r="D270" s="14" t="s">
        <v>187</v>
      </c>
    </row>
    <row r="271" spans="1:4">
      <c r="A271" s="14">
        <v>21154134</v>
      </c>
      <c r="B271" s="14"/>
      <c r="C271" s="14" t="s">
        <v>186</v>
      </c>
      <c r="D271" s="14" t="s">
        <v>187</v>
      </c>
    </row>
    <row r="272" spans="1:4">
      <c r="A272" s="14">
        <v>21154135</v>
      </c>
      <c r="B272" s="14"/>
      <c r="C272" s="14" t="s">
        <v>186</v>
      </c>
      <c r="D272" s="14" t="s">
        <v>187</v>
      </c>
    </row>
    <row r="273" spans="1:4">
      <c r="A273" s="14">
        <v>21154136</v>
      </c>
      <c r="B273" s="14"/>
      <c r="C273" s="14" t="s">
        <v>186</v>
      </c>
      <c r="D273" s="14" t="s">
        <v>187</v>
      </c>
    </row>
    <row r="274" spans="1:4">
      <c r="A274" s="14">
        <v>21154137</v>
      </c>
      <c r="B274" s="14"/>
      <c r="C274" s="14" t="s">
        <v>186</v>
      </c>
      <c r="D274" s="14" t="s">
        <v>187</v>
      </c>
    </row>
    <row r="275" spans="1:4">
      <c r="A275" s="14">
        <v>21154138</v>
      </c>
      <c r="B275" s="14"/>
      <c r="C275" s="14" t="s">
        <v>186</v>
      </c>
      <c r="D275" s="14" t="s">
        <v>187</v>
      </c>
    </row>
    <row r="276" spans="1:4">
      <c r="A276" s="14">
        <v>21154139</v>
      </c>
      <c r="B276" s="14"/>
      <c r="C276" s="14" t="s">
        <v>186</v>
      </c>
      <c r="D276" s="14" t="s">
        <v>187</v>
      </c>
    </row>
    <row r="277" spans="1:4">
      <c r="A277" s="14">
        <v>21154140</v>
      </c>
      <c r="B277" s="14"/>
      <c r="C277" s="14" t="s">
        <v>186</v>
      </c>
      <c r="D277" s="14" t="s">
        <v>187</v>
      </c>
    </row>
    <row r="278" spans="1:4">
      <c r="A278" s="14">
        <v>21154140</v>
      </c>
      <c r="B278" s="14"/>
      <c r="C278" s="14" t="s">
        <v>186</v>
      </c>
      <c r="D278" s="14" t="s">
        <v>187</v>
      </c>
    </row>
    <row r="279" spans="1:4">
      <c r="A279" s="14">
        <v>21154143</v>
      </c>
      <c r="B279" s="14"/>
      <c r="C279" s="14" t="s">
        <v>186</v>
      </c>
      <c r="D279" s="14" t="s">
        <v>187</v>
      </c>
    </row>
    <row r="280" spans="1:4">
      <c r="A280" s="14">
        <v>21154144</v>
      </c>
      <c r="B280" s="14"/>
      <c r="C280" s="14" t="s">
        <v>186</v>
      </c>
      <c r="D280" s="14" t="s">
        <v>187</v>
      </c>
    </row>
    <row r="281" spans="1:4">
      <c r="A281" s="14">
        <v>21177401</v>
      </c>
      <c r="B281" s="14"/>
      <c r="C281" s="14" t="s">
        <v>186</v>
      </c>
      <c r="D281" s="14" t="s">
        <v>187</v>
      </c>
    </row>
    <row r="282" spans="1:4">
      <c r="A282" s="14">
        <v>21177402</v>
      </c>
      <c r="B282" s="14"/>
      <c r="C282" s="14" t="s">
        <v>186</v>
      </c>
      <c r="D282" s="14" t="s">
        <v>187</v>
      </c>
    </row>
    <row r="283" spans="1:4">
      <c r="A283" s="14">
        <v>21177403</v>
      </c>
      <c r="B283" s="14"/>
      <c r="C283" s="14" t="s">
        <v>186</v>
      </c>
      <c r="D283" s="14" t="s">
        <v>187</v>
      </c>
    </row>
    <row r="284" spans="1:4">
      <c r="A284" s="14">
        <v>21182201</v>
      </c>
      <c r="B284" s="14"/>
      <c r="C284" s="14" t="s">
        <v>186</v>
      </c>
      <c r="D284" s="14" t="s">
        <v>187</v>
      </c>
    </row>
    <row r="285" spans="1:4">
      <c r="A285" s="14">
        <v>21182301</v>
      </c>
      <c r="B285" s="14"/>
      <c r="C285" s="14" t="s">
        <v>186</v>
      </c>
      <c r="D285" s="14" t="s">
        <v>187</v>
      </c>
    </row>
    <row r="286" spans="1:4">
      <c r="A286" s="14">
        <v>21182302</v>
      </c>
      <c r="B286" s="14"/>
      <c r="C286" s="14" t="s">
        <v>186</v>
      </c>
      <c r="D286" s="14" t="s">
        <v>187</v>
      </c>
    </row>
    <row r="287" spans="1:4">
      <c r="A287" s="14">
        <v>21233301</v>
      </c>
      <c r="B287" s="14"/>
      <c r="C287" s="14" t="s">
        <v>186</v>
      </c>
      <c r="D287" s="14" t="s">
        <v>187</v>
      </c>
    </row>
    <row r="288" spans="1:4">
      <c r="A288" s="14">
        <v>21233302</v>
      </c>
      <c r="B288" s="14"/>
      <c r="C288" s="14" t="s">
        <v>186</v>
      </c>
      <c r="D288" s="14" t="s">
        <v>187</v>
      </c>
    </row>
    <row r="289" spans="1:4">
      <c r="A289" s="14">
        <v>21233303</v>
      </c>
      <c r="B289" s="14"/>
      <c r="C289" s="14" t="s">
        <v>186</v>
      </c>
      <c r="D289" s="14" t="s">
        <v>187</v>
      </c>
    </row>
    <row r="290" spans="1:4">
      <c r="A290" s="14">
        <v>21233303</v>
      </c>
      <c r="B290" s="14"/>
      <c r="C290" s="14" t="s">
        <v>186</v>
      </c>
      <c r="D290" s="14" t="s">
        <v>187</v>
      </c>
    </row>
    <row r="291" spans="1:4">
      <c r="A291" s="14">
        <v>21233304</v>
      </c>
      <c r="B291" s="14"/>
      <c r="C291" s="14" t="s">
        <v>186</v>
      </c>
      <c r="D291" s="14" t="s">
        <v>187</v>
      </c>
    </row>
    <row r="292" spans="1:4">
      <c r="A292" s="14">
        <v>21247301</v>
      </c>
      <c r="B292" s="14"/>
      <c r="C292" s="14" t="s">
        <v>186</v>
      </c>
      <c r="D292" s="14" t="s">
        <v>187</v>
      </c>
    </row>
    <row r="293" spans="1:4">
      <c r="A293" s="14">
        <v>21255001</v>
      </c>
      <c r="B293" s="14"/>
      <c r="C293" s="14" t="s">
        <v>186</v>
      </c>
      <c r="D293" s="14" t="s">
        <v>187</v>
      </c>
    </row>
    <row r="294" spans="1:4">
      <c r="A294" s="14">
        <v>21255002</v>
      </c>
      <c r="B294" s="14"/>
      <c r="C294" s="14" t="s">
        <v>186</v>
      </c>
      <c r="D294" s="14" t="s">
        <v>187</v>
      </c>
    </row>
    <row r="295" spans="1:4">
      <c r="A295" s="14">
        <v>21255003</v>
      </c>
      <c r="B295" s="14"/>
      <c r="C295" s="14" t="s">
        <v>186</v>
      </c>
      <c r="D295" s="14" t="s">
        <v>187</v>
      </c>
    </row>
    <row r="296" spans="1:4">
      <c r="A296" s="14">
        <v>21311101</v>
      </c>
      <c r="B296" s="14"/>
      <c r="C296" s="14" t="s">
        <v>186</v>
      </c>
      <c r="D296" s="14" t="s">
        <v>187</v>
      </c>
    </row>
    <row r="297" spans="1:4">
      <c r="A297" s="14">
        <v>21311102</v>
      </c>
      <c r="B297" s="14"/>
      <c r="C297" s="14" t="s">
        <v>186</v>
      </c>
      <c r="D297" s="14" t="s">
        <v>187</v>
      </c>
    </row>
    <row r="298" spans="1:4">
      <c r="A298" s="14">
        <v>21311103</v>
      </c>
      <c r="B298" s="14"/>
      <c r="C298" s="14" t="s">
        <v>186</v>
      </c>
      <c r="D298" s="14" t="s">
        <v>187</v>
      </c>
    </row>
    <row r="299" spans="1:4">
      <c r="A299" s="14">
        <v>21358101</v>
      </c>
      <c r="B299" s="14"/>
      <c r="C299" s="14" t="s">
        <v>186</v>
      </c>
      <c r="D299" s="14" t="s">
        <v>187</v>
      </c>
    </row>
    <row r="300" spans="1:4">
      <c r="A300" s="14">
        <v>21358102</v>
      </c>
      <c r="B300" s="14"/>
      <c r="C300" s="14" t="s">
        <v>186</v>
      </c>
      <c r="D300" s="14" t="s">
        <v>187</v>
      </c>
    </row>
    <row r="301" spans="1:4">
      <c r="A301" s="14">
        <v>21358103</v>
      </c>
      <c r="B301" s="14"/>
      <c r="C301" s="14" t="s">
        <v>186</v>
      </c>
      <c r="D301" s="14" t="s">
        <v>187</v>
      </c>
    </row>
    <row r="302" spans="1:4">
      <c r="A302" s="14">
        <v>21358104</v>
      </c>
      <c r="B302" s="14"/>
      <c r="C302" s="14" t="s">
        <v>186</v>
      </c>
      <c r="D302" s="14" t="s">
        <v>187</v>
      </c>
    </row>
    <row r="303" spans="1:4">
      <c r="A303" s="14">
        <v>21394101</v>
      </c>
      <c r="B303" s="14"/>
      <c r="C303" s="14" t="s">
        <v>186</v>
      </c>
      <c r="D303" s="14" t="s">
        <v>187</v>
      </c>
    </row>
    <row r="304" spans="1:4">
      <c r="A304" s="14">
        <v>21394102</v>
      </c>
      <c r="B304" s="14"/>
      <c r="C304" s="14" t="s">
        <v>186</v>
      </c>
      <c r="D304" s="14" t="s">
        <v>187</v>
      </c>
    </row>
    <row r="305" spans="1:4">
      <c r="A305" s="14">
        <v>21394103</v>
      </c>
      <c r="B305" s="14"/>
      <c r="C305" s="14" t="s">
        <v>186</v>
      </c>
      <c r="D305" s="14" t="s">
        <v>187</v>
      </c>
    </row>
    <row r="306" spans="1:4">
      <c r="A306" s="14">
        <v>21394104</v>
      </c>
      <c r="B306" s="14"/>
      <c r="C306" s="14" t="s">
        <v>186</v>
      </c>
      <c r="D306" s="14" t="s">
        <v>187</v>
      </c>
    </row>
    <row r="307" spans="1:4">
      <c r="A307" s="14">
        <v>21394105</v>
      </c>
      <c r="B307" s="14"/>
      <c r="C307" s="14" t="s">
        <v>186</v>
      </c>
      <c r="D307" s="14" t="s">
        <v>187</v>
      </c>
    </row>
    <row r="308" spans="1:4">
      <c r="A308" s="14">
        <v>21394106</v>
      </c>
      <c r="B308" s="14"/>
      <c r="C308" s="14" t="s">
        <v>186</v>
      </c>
      <c r="D308" s="14" t="s">
        <v>187</v>
      </c>
    </row>
    <row r="309" spans="1:4">
      <c r="A309" s="14">
        <v>21394106</v>
      </c>
      <c r="B309" s="14"/>
      <c r="C309" s="14" t="s">
        <v>186</v>
      </c>
      <c r="D309" s="14" t="s">
        <v>187</v>
      </c>
    </row>
    <row r="310" spans="1:4">
      <c r="A310" s="14">
        <v>21394107</v>
      </c>
      <c r="B310" s="14"/>
      <c r="C310" s="14" t="s">
        <v>186</v>
      </c>
      <c r="D310" s="14" t="s">
        <v>187</v>
      </c>
    </row>
    <row r="311" spans="1:4">
      <c r="A311" s="14">
        <v>21394108</v>
      </c>
      <c r="B311" s="14"/>
      <c r="C311" s="14" t="s">
        <v>186</v>
      </c>
      <c r="D311" s="14" t="s">
        <v>187</v>
      </c>
    </row>
    <row r="312" spans="1:4">
      <c r="A312" s="14">
        <v>21409501</v>
      </c>
      <c r="B312" s="14"/>
      <c r="C312" s="14" t="s">
        <v>186</v>
      </c>
      <c r="D312" s="14" t="s">
        <v>187</v>
      </c>
    </row>
    <row r="313" spans="1:4">
      <c r="A313" s="14">
        <v>21436501</v>
      </c>
      <c r="B313" s="14"/>
      <c r="C313" s="14" t="s">
        <v>186</v>
      </c>
      <c r="D313" s="14" t="s">
        <v>187</v>
      </c>
    </row>
    <row r="314" spans="1:4">
      <c r="A314" s="14">
        <v>21436502</v>
      </c>
      <c r="B314" s="14"/>
      <c r="C314" s="14" t="s">
        <v>186</v>
      </c>
      <c r="D314" s="14" t="s">
        <v>187</v>
      </c>
    </row>
    <row r="315" spans="1:4">
      <c r="A315" s="14">
        <v>21436503</v>
      </c>
      <c r="B315" s="14"/>
      <c r="C315" s="14" t="s">
        <v>186</v>
      </c>
      <c r="D315" s="14" t="s">
        <v>187</v>
      </c>
    </row>
    <row r="316" spans="1:4">
      <c r="A316" s="14">
        <v>21445601</v>
      </c>
      <c r="B316" s="14"/>
      <c r="C316" s="14" t="s">
        <v>186</v>
      </c>
      <c r="D316" s="14" t="s">
        <v>187</v>
      </c>
    </row>
    <row r="317" spans="1:4">
      <c r="A317" s="14">
        <v>21681401</v>
      </c>
      <c r="B317" s="14"/>
      <c r="C317" s="14" t="s">
        <v>186</v>
      </c>
      <c r="D317" s="14" t="s">
        <v>187</v>
      </c>
    </row>
    <row r="318" spans="1:4">
      <c r="A318" s="14">
        <v>21713501</v>
      </c>
      <c r="B318" s="14"/>
      <c r="C318" s="14" t="s">
        <v>186</v>
      </c>
      <c r="D318" s="14" t="s">
        <v>187</v>
      </c>
    </row>
    <row r="319" spans="1:4">
      <c r="A319" s="14">
        <v>21713502</v>
      </c>
      <c r="B319" s="14"/>
      <c r="C319" s="14" t="s">
        <v>186</v>
      </c>
      <c r="D319" s="14" t="s">
        <v>187</v>
      </c>
    </row>
    <row r="320" spans="1:4">
      <c r="A320" s="14">
        <v>21713503</v>
      </c>
      <c r="B320" s="14"/>
      <c r="C320" s="14" t="s">
        <v>186</v>
      </c>
      <c r="D320" s="14" t="s">
        <v>187</v>
      </c>
    </row>
    <row r="321" spans="1:4">
      <c r="A321" s="14">
        <v>21713505</v>
      </c>
      <c r="B321" s="14"/>
      <c r="C321" s="14" t="s">
        <v>186</v>
      </c>
      <c r="D321" s="14" t="s">
        <v>187</v>
      </c>
    </row>
    <row r="322" spans="1:4">
      <c r="A322" s="14">
        <v>21713506</v>
      </c>
      <c r="B322" s="14"/>
      <c r="C322" s="14" t="s">
        <v>186</v>
      </c>
      <c r="D322" s="14" t="s">
        <v>187</v>
      </c>
    </row>
    <row r="323" spans="1:4">
      <c r="A323" s="14">
        <v>21713507</v>
      </c>
      <c r="B323" s="14"/>
      <c r="C323" s="14" t="s">
        <v>186</v>
      </c>
      <c r="D323" s="14" t="s">
        <v>187</v>
      </c>
    </row>
    <row r="324" spans="1:4">
      <c r="A324" s="14">
        <v>21713508</v>
      </c>
      <c r="B324" s="14"/>
      <c r="C324" s="14" t="s">
        <v>186</v>
      </c>
      <c r="D324" s="14" t="s">
        <v>187</v>
      </c>
    </row>
    <row r="325" spans="1:4">
      <c r="A325" s="14">
        <v>21846501</v>
      </c>
      <c r="B325" s="14"/>
      <c r="C325" s="14" t="s">
        <v>186</v>
      </c>
      <c r="D325" s="14" t="s">
        <v>187</v>
      </c>
    </row>
    <row r="326" spans="1:4">
      <c r="A326" s="14">
        <v>21846502</v>
      </c>
      <c r="B326" s="14"/>
      <c r="C326" s="14" t="s">
        <v>186</v>
      </c>
      <c r="D326" s="14" t="s">
        <v>187</v>
      </c>
    </row>
    <row r="327" spans="1:4">
      <c r="A327" s="14">
        <v>21894301</v>
      </c>
      <c r="B327" s="14"/>
      <c r="C327" s="14" t="s">
        <v>186</v>
      </c>
      <c r="D327" s="14" t="s">
        <v>187</v>
      </c>
    </row>
    <row r="328" spans="1:4">
      <c r="A328" s="14">
        <v>21894302</v>
      </c>
      <c r="B328" s="14"/>
      <c r="C328" s="14" t="s">
        <v>186</v>
      </c>
      <c r="D328" s="14" t="s">
        <v>187</v>
      </c>
    </row>
    <row r="329" spans="1:4">
      <c r="A329" s="14">
        <v>22065002</v>
      </c>
      <c r="B329" s="14"/>
      <c r="C329" s="14" t="s">
        <v>186</v>
      </c>
      <c r="D329" s="14" t="s">
        <v>187</v>
      </c>
    </row>
    <row r="330" spans="1:4">
      <c r="A330" s="14">
        <v>22065004</v>
      </c>
      <c r="B330" s="14"/>
      <c r="C330" s="14" t="s">
        <v>186</v>
      </c>
      <c r="D330" s="14" t="s">
        <v>187</v>
      </c>
    </row>
    <row r="331" spans="1:4">
      <c r="A331" s="14">
        <v>22313401</v>
      </c>
      <c r="B331" s="14"/>
      <c r="C331" s="14" t="s">
        <v>186</v>
      </c>
      <c r="D331" s="14" t="s">
        <v>187</v>
      </c>
    </row>
    <row r="332" spans="1:4">
      <c r="A332" s="14">
        <v>22313402</v>
      </c>
      <c r="B332" s="14"/>
      <c r="C332" s="14" t="s">
        <v>186</v>
      </c>
      <c r="D332" s="14" t="s">
        <v>187</v>
      </c>
    </row>
    <row r="333" spans="1:4">
      <c r="A333" s="14">
        <v>22313403</v>
      </c>
      <c r="B333" s="14"/>
      <c r="C333" s="14" t="s">
        <v>186</v>
      </c>
      <c r="D333" s="14" t="s">
        <v>187</v>
      </c>
    </row>
    <row r="334" spans="1:4">
      <c r="A334" s="14">
        <v>22313404</v>
      </c>
      <c r="B334" s="14"/>
      <c r="C334" s="14" t="s">
        <v>186</v>
      </c>
      <c r="D334" s="14" t="s">
        <v>187</v>
      </c>
    </row>
    <row r="335" spans="1:4">
      <c r="A335" s="14">
        <v>22578501</v>
      </c>
      <c r="B335" s="14"/>
      <c r="C335" s="14" t="s">
        <v>186</v>
      </c>
      <c r="D335" s="14" t="s">
        <v>188</v>
      </c>
    </row>
    <row r="336" spans="1:4">
      <c r="A336" s="14">
        <v>22579501</v>
      </c>
      <c r="B336" s="14"/>
      <c r="C336" s="14" t="s">
        <v>186</v>
      </c>
      <c r="D336" s="14" t="s">
        <v>188</v>
      </c>
    </row>
    <row r="337" spans="1:4">
      <c r="A337" s="14">
        <v>22586101</v>
      </c>
      <c r="B337" s="14"/>
      <c r="C337" s="14" t="s">
        <v>186</v>
      </c>
      <c r="D337" s="14" t="s">
        <v>188</v>
      </c>
    </row>
    <row r="338" spans="1:4">
      <c r="A338" s="14">
        <v>22586301</v>
      </c>
      <c r="B338" s="14"/>
      <c r="C338" s="14" t="s">
        <v>186</v>
      </c>
      <c r="D338" s="14" t="s">
        <v>188</v>
      </c>
    </row>
    <row r="339" spans="1:4">
      <c r="A339" s="14">
        <v>22607501</v>
      </c>
      <c r="B339" s="14"/>
      <c r="C339" s="14" t="s">
        <v>186</v>
      </c>
      <c r="D339" s="14" t="s">
        <v>188</v>
      </c>
    </row>
    <row r="340" spans="1:4">
      <c r="A340" s="14">
        <v>22607502</v>
      </c>
      <c r="B340" s="14"/>
      <c r="C340" s="14" t="s">
        <v>186</v>
      </c>
      <c r="D340" s="14" t="s">
        <v>188</v>
      </c>
    </row>
    <row r="341" spans="1:4">
      <c r="A341" s="14">
        <v>22618701</v>
      </c>
      <c r="B341" s="14"/>
      <c r="C341" s="14" t="s">
        <v>186</v>
      </c>
      <c r="D341" s="14" t="s">
        <v>188</v>
      </c>
    </row>
    <row r="342" spans="1:4">
      <c r="A342" s="14">
        <v>22618702</v>
      </c>
      <c r="B342" s="14"/>
      <c r="C342" s="14" t="s">
        <v>186</v>
      </c>
      <c r="D342" s="14" t="s">
        <v>188</v>
      </c>
    </row>
    <row r="343" spans="1:4">
      <c r="A343" s="14">
        <v>22618703</v>
      </c>
      <c r="B343" s="14"/>
      <c r="C343" s="14" t="s">
        <v>186</v>
      </c>
      <c r="D343" s="14" t="s">
        <v>188</v>
      </c>
    </row>
    <row r="344" spans="1:4">
      <c r="A344" s="14">
        <v>22644801</v>
      </c>
      <c r="B344" s="14"/>
      <c r="C344" s="14" t="s">
        <v>186</v>
      </c>
      <c r="D344" s="14" t="s">
        <v>188</v>
      </c>
    </row>
    <row r="345" spans="1:4">
      <c r="A345" s="14">
        <v>22644802</v>
      </c>
      <c r="B345" s="14"/>
      <c r="C345" s="14" t="s">
        <v>186</v>
      </c>
      <c r="D345" s="14" t="s">
        <v>188</v>
      </c>
    </row>
    <row r="346" spans="1:4">
      <c r="A346" s="14">
        <v>22644901</v>
      </c>
      <c r="B346" s="14"/>
      <c r="C346" s="14" t="s">
        <v>186</v>
      </c>
      <c r="D346" s="14" t="s">
        <v>188</v>
      </c>
    </row>
    <row r="347" spans="1:4">
      <c r="A347" s="14">
        <v>22645001</v>
      </c>
      <c r="B347" s="14"/>
      <c r="C347" s="14" t="s">
        <v>186</v>
      </c>
      <c r="D347" s="14" t="s">
        <v>188</v>
      </c>
    </row>
    <row r="348" spans="1:4">
      <c r="A348" s="14">
        <v>22968401</v>
      </c>
      <c r="B348" s="14"/>
      <c r="C348" s="14" t="s">
        <v>186</v>
      </c>
      <c r="D348" s="14" t="s">
        <v>188</v>
      </c>
    </row>
    <row r="349" spans="1:4">
      <c r="A349" s="14">
        <v>22968404</v>
      </c>
      <c r="B349" s="14"/>
      <c r="C349" s="14" t="s">
        <v>186</v>
      </c>
      <c r="D349" s="14" t="s">
        <v>188</v>
      </c>
    </row>
    <row r="350" spans="1:4">
      <c r="A350" s="14">
        <v>22974401</v>
      </c>
      <c r="B350" s="14"/>
      <c r="C350" s="14" t="s">
        <v>186</v>
      </c>
      <c r="D350" s="14" t="s">
        <v>188</v>
      </c>
    </row>
    <row r="351" spans="1:4">
      <c r="A351" s="14">
        <v>22974403</v>
      </c>
      <c r="B351" s="14"/>
      <c r="C351" s="14" t="s">
        <v>186</v>
      </c>
      <c r="D351" s="14" t="s">
        <v>188</v>
      </c>
    </row>
    <row r="352" spans="1:4">
      <c r="A352" s="14">
        <v>22974407</v>
      </c>
      <c r="B352" s="14"/>
      <c r="C352" s="14" t="s">
        <v>186</v>
      </c>
      <c r="D352" s="14" t="s">
        <v>188</v>
      </c>
    </row>
    <row r="353" spans="1:4">
      <c r="A353" s="14">
        <v>22974408</v>
      </c>
      <c r="B353" s="14"/>
      <c r="C353" s="14" t="s">
        <v>186</v>
      </c>
      <c r="D353" s="14" t="s">
        <v>188</v>
      </c>
    </row>
    <row r="354" spans="1:4">
      <c r="A354" s="14">
        <v>22974409</v>
      </c>
      <c r="B354" s="14"/>
      <c r="C354" s="14" t="s">
        <v>186</v>
      </c>
      <c r="D354" s="14" t="s">
        <v>188</v>
      </c>
    </row>
    <row r="355" spans="1:4">
      <c r="A355" s="14">
        <v>22974410</v>
      </c>
      <c r="B355" s="14"/>
      <c r="C355" s="14" t="s">
        <v>186</v>
      </c>
      <c r="D355" s="14" t="s">
        <v>188</v>
      </c>
    </row>
    <row r="356" spans="1:4">
      <c r="A356" s="14">
        <v>23406401</v>
      </c>
      <c r="B356" s="14"/>
      <c r="C356" s="14" t="s">
        <v>186</v>
      </c>
      <c r="D356" s="14" t="s">
        <v>188</v>
      </c>
    </row>
    <row r="357" spans="1:4">
      <c r="A357" s="14">
        <v>23406501</v>
      </c>
      <c r="B357" s="14"/>
      <c r="C357" s="14" t="s">
        <v>186</v>
      </c>
      <c r="D357" s="14" t="s">
        <v>188</v>
      </c>
    </row>
    <row r="358" spans="1:4">
      <c r="A358" s="14">
        <v>23406601</v>
      </c>
      <c r="B358" s="14"/>
      <c r="C358" s="14" t="s">
        <v>186</v>
      </c>
      <c r="D358" s="14" t="s">
        <v>188</v>
      </c>
    </row>
    <row r="359" spans="1:4">
      <c r="A359" s="14">
        <v>23406602</v>
      </c>
      <c r="B359" s="14"/>
      <c r="C359" s="14" t="s">
        <v>186</v>
      </c>
      <c r="D359" s="14" t="s">
        <v>188</v>
      </c>
    </row>
    <row r="360" spans="1:4">
      <c r="A360" s="14">
        <v>23406701</v>
      </c>
      <c r="B360" s="14"/>
      <c r="C360" s="14" t="s">
        <v>186</v>
      </c>
      <c r="D360" s="14" t="s">
        <v>188</v>
      </c>
    </row>
    <row r="361" spans="1:4">
      <c r="A361" s="14">
        <v>23406702</v>
      </c>
      <c r="B361" s="14"/>
      <c r="C361" s="14" t="s">
        <v>186</v>
      </c>
      <c r="D361" s="14" t="s">
        <v>188</v>
      </c>
    </row>
    <row r="362" spans="1:4">
      <c r="A362" s="14">
        <v>23896601</v>
      </c>
      <c r="B362" s="14"/>
      <c r="C362" s="14" t="s">
        <v>186</v>
      </c>
      <c r="D362" s="14" t="s">
        <v>187</v>
      </c>
    </row>
    <row r="363" spans="1:4">
      <c r="A363" s="14">
        <v>23896602</v>
      </c>
      <c r="B363" s="14"/>
      <c r="C363" s="14" t="s">
        <v>186</v>
      </c>
      <c r="D363" s="14" t="s">
        <v>187</v>
      </c>
    </row>
    <row r="364" spans="1:4">
      <c r="A364" s="14">
        <v>24080301</v>
      </c>
      <c r="B364" s="14"/>
      <c r="C364" s="14" t="s">
        <v>186</v>
      </c>
      <c r="D364" s="14" t="s">
        <v>188</v>
      </c>
    </row>
    <row r="365" spans="1:4">
      <c r="A365" s="14">
        <v>24088201</v>
      </c>
      <c r="B365" s="14"/>
      <c r="C365" s="14" t="s">
        <v>186</v>
      </c>
      <c r="D365" s="14" t="s">
        <v>188</v>
      </c>
    </row>
    <row r="366" spans="1:4">
      <c r="A366" s="14">
        <v>24194201</v>
      </c>
      <c r="B366" s="14"/>
      <c r="C366" s="14" t="s">
        <v>186</v>
      </c>
      <c r="D366" s="14" t="s">
        <v>188</v>
      </c>
    </row>
    <row r="367" spans="1:4">
      <c r="A367" s="14">
        <v>24293701</v>
      </c>
      <c r="B367" s="14"/>
      <c r="C367" s="14" t="s">
        <v>186</v>
      </c>
      <c r="D367" s="14" t="s">
        <v>188</v>
      </c>
    </row>
    <row r="368" spans="1:4">
      <c r="A368" s="14">
        <v>24472201</v>
      </c>
      <c r="B368" s="14"/>
      <c r="C368" s="14" t="s">
        <v>186</v>
      </c>
      <c r="D368" s="14" t="s">
        <v>188</v>
      </c>
    </row>
    <row r="369" spans="1:4">
      <c r="A369" s="14">
        <v>24472202</v>
      </c>
      <c r="B369" s="14"/>
      <c r="C369" s="14" t="s">
        <v>186</v>
      </c>
      <c r="D369" s="14" t="s">
        <v>188</v>
      </c>
    </row>
    <row r="370" spans="1:4">
      <c r="A370" s="14">
        <v>24491701</v>
      </c>
      <c r="B370" s="14"/>
      <c r="C370" s="14" t="s">
        <v>186</v>
      </c>
      <c r="D370" s="14" t="s">
        <v>187</v>
      </c>
    </row>
    <row r="371" spans="1:4">
      <c r="A371" s="14">
        <v>24492201</v>
      </c>
      <c r="B371" s="14"/>
      <c r="C371" s="14" t="s">
        <v>186</v>
      </c>
      <c r="D371" s="14" t="s">
        <v>188</v>
      </c>
    </row>
    <row r="372" spans="1:4">
      <c r="A372" s="14">
        <v>25057401</v>
      </c>
      <c r="B372" s="14"/>
      <c r="C372" s="14" t="s">
        <v>186</v>
      </c>
      <c r="D372" s="14" t="s">
        <v>188</v>
      </c>
    </row>
    <row r="373" spans="1:4">
      <c r="A373" s="14">
        <v>25057501</v>
      </c>
      <c r="B373" s="14"/>
      <c r="C373" s="14" t="s">
        <v>186</v>
      </c>
      <c r="D373" s="14" t="s">
        <v>188</v>
      </c>
    </row>
    <row r="374" spans="1:4">
      <c r="A374" s="14">
        <v>25201901</v>
      </c>
      <c r="B374" s="14"/>
      <c r="C374" s="14" t="s">
        <v>186</v>
      </c>
      <c r="D374" s="14" t="s">
        <v>188</v>
      </c>
    </row>
    <row r="375" spans="1:4">
      <c r="A375" s="14">
        <v>25201902</v>
      </c>
      <c r="B375" s="14"/>
      <c r="C375" s="14" t="s">
        <v>186</v>
      </c>
      <c r="D375" s="14" t="s">
        <v>188</v>
      </c>
    </row>
    <row r="376" spans="1:4">
      <c r="A376" s="14">
        <v>25351401</v>
      </c>
      <c r="B376" s="14"/>
      <c r="C376" s="14" t="s">
        <v>186</v>
      </c>
      <c r="D376" s="14" t="s">
        <v>188</v>
      </c>
    </row>
    <row r="377" spans="1:4">
      <c r="A377" s="14">
        <v>25423001</v>
      </c>
      <c r="B377" s="14"/>
      <c r="C377" s="14" t="s">
        <v>186</v>
      </c>
      <c r="D377" s="14" t="s">
        <v>188</v>
      </c>
    </row>
    <row r="378" spans="1:4">
      <c r="A378" s="14">
        <v>25933401</v>
      </c>
      <c r="B378" s="14"/>
      <c r="C378" s="14" t="s">
        <v>186</v>
      </c>
      <c r="D378" s="14" t="s">
        <v>188</v>
      </c>
    </row>
    <row r="379" spans="1:4">
      <c r="A379" s="14">
        <v>25933403</v>
      </c>
      <c r="B379" s="14"/>
      <c r="C379" s="14" t="s">
        <v>186</v>
      </c>
      <c r="D379" s="14" t="s">
        <v>188</v>
      </c>
    </row>
    <row r="380" spans="1:4">
      <c r="A380" s="14">
        <v>25966201</v>
      </c>
      <c r="B380" s="14"/>
      <c r="C380" s="14" t="s">
        <v>186</v>
      </c>
      <c r="D380" s="14" t="s">
        <v>187</v>
      </c>
    </row>
    <row r="381" spans="1:4">
      <c r="A381" s="14">
        <v>25966202</v>
      </c>
      <c r="B381" s="14"/>
      <c r="C381" s="14" t="s">
        <v>186</v>
      </c>
      <c r="D381" s="14" t="s">
        <v>187</v>
      </c>
    </row>
    <row r="382" spans="1:4">
      <c r="A382" s="14">
        <v>26515801</v>
      </c>
      <c r="B382" s="14"/>
      <c r="C382" s="14" t="s">
        <v>186</v>
      </c>
      <c r="D382" s="14" t="s">
        <v>188</v>
      </c>
    </row>
    <row r="383" spans="1:4">
      <c r="A383" s="14">
        <v>26515803</v>
      </c>
      <c r="B383" s="14"/>
      <c r="C383" s="14" t="s">
        <v>186</v>
      </c>
      <c r="D383" s="14" t="s">
        <v>188</v>
      </c>
    </row>
    <row r="384" spans="1:4">
      <c r="A384" s="14" t="s">
        <v>189</v>
      </c>
      <c r="B384" s="14"/>
      <c r="C384" s="14" t="s">
        <v>186</v>
      </c>
      <c r="D384" s="14" t="s">
        <v>188</v>
      </c>
    </row>
    <row r="385" spans="1:4">
      <c r="A385" s="14" t="s">
        <v>190</v>
      </c>
      <c r="B385" s="14"/>
      <c r="C385" s="14" t="s">
        <v>186</v>
      </c>
      <c r="D385" s="14" t="s">
        <v>188</v>
      </c>
    </row>
    <row r="386" spans="1:4">
      <c r="A386" s="14" t="s">
        <v>191</v>
      </c>
      <c r="B386" s="14"/>
      <c r="C386" s="14" t="s">
        <v>186</v>
      </c>
      <c r="D386" s="14" t="s">
        <v>188</v>
      </c>
    </row>
    <row r="387" spans="1:4">
      <c r="A387" s="14" t="s">
        <v>192</v>
      </c>
      <c r="B387" s="14"/>
      <c r="C387" s="14" t="s">
        <v>186</v>
      </c>
      <c r="D387" s="14" t="s">
        <v>188</v>
      </c>
    </row>
    <row r="388" spans="1:4">
      <c r="A388" s="14" t="s">
        <v>193</v>
      </c>
      <c r="B388" s="14"/>
      <c r="C388" s="14" t="s">
        <v>186</v>
      </c>
      <c r="D388" s="14" t="s">
        <v>188</v>
      </c>
    </row>
    <row r="389" spans="1:4">
      <c r="A389" s="14" t="s">
        <v>194</v>
      </c>
      <c r="B389" s="14"/>
      <c r="C389" s="14" t="s">
        <v>186</v>
      </c>
      <c r="D389" s="14" t="s">
        <v>188</v>
      </c>
    </row>
    <row r="390" spans="1:4">
      <c r="A390" s="14" t="s">
        <v>195</v>
      </c>
      <c r="B390" s="14"/>
      <c r="C390" s="14" t="s">
        <v>186</v>
      </c>
      <c r="D390" s="14" t="s">
        <v>188</v>
      </c>
    </row>
    <row r="391" spans="1:4">
      <c r="A391" s="14" t="s">
        <v>196</v>
      </c>
      <c r="B391" s="14"/>
      <c r="C391" s="14" t="s">
        <v>186</v>
      </c>
      <c r="D391" s="14"/>
    </row>
    <row r="392" spans="1:4">
      <c r="A392" s="14" t="s">
        <v>197</v>
      </c>
      <c r="B392" s="14"/>
      <c r="C392" s="14" t="s">
        <v>186</v>
      </c>
      <c r="D392" s="14"/>
    </row>
    <row r="393" spans="1:4">
      <c r="A393" s="14" t="s">
        <v>198</v>
      </c>
      <c r="B393" s="14"/>
      <c r="C393" s="14" t="s">
        <v>186</v>
      </c>
      <c r="D393" s="14" t="s">
        <v>188</v>
      </c>
    </row>
    <row r="394" spans="1:4">
      <c r="A394" s="14" t="s">
        <v>199</v>
      </c>
      <c r="B394" s="14"/>
      <c r="C394" s="14" t="s">
        <v>186</v>
      </c>
      <c r="D394" s="14" t="s">
        <v>188</v>
      </c>
    </row>
    <row r="395" spans="1:4">
      <c r="A395" s="14" t="s">
        <v>200</v>
      </c>
      <c r="B395" s="14"/>
      <c r="C395" s="14" t="s">
        <v>186</v>
      </c>
      <c r="D395" s="14" t="s">
        <v>188</v>
      </c>
    </row>
    <row r="396" spans="1:4">
      <c r="A396" s="14" t="s">
        <v>201</v>
      </c>
      <c r="B396" s="14"/>
      <c r="C396" s="14" t="s">
        <v>186</v>
      </c>
      <c r="D396" s="14" t="s">
        <v>188</v>
      </c>
    </row>
    <row r="397" spans="1:4">
      <c r="A397" s="14" t="s">
        <v>202</v>
      </c>
      <c r="B397" s="14"/>
      <c r="C397" s="14" t="s">
        <v>186</v>
      </c>
      <c r="D397" s="14" t="s">
        <v>188</v>
      </c>
    </row>
    <row r="398" spans="1:4">
      <c r="A398" s="14" t="s">
        <v>203</v>
      </c>
      <c r="B398" s="14"/>
      <c r="C398" s="14" t="s">
        <v>186</v>
      </c>
      <c r="D398" s="14" t="s">
        <v>187</v>
      </c>
    </row>
    <row r="399" spans="1:4">
      <c r="A399" s="14" t="s">
        <v>204</v>
      </c>
      <c r="B399" s="14"/>
      <c r="C399" s="14" t="s">
        <v>186</v>
      </c>
      <c r="D399" s="14" t="s">
        <v>187</v>
      </c>
    </row>
    <row r="400" spans="1:4">
      <c r="A400" s="14" t="s">
        <v>205</v>
      </c>
      <c r="B400" s="14"/>
      <c r="C400" s="14" t="s">
        <v>186</v>
      </c>
      <c r="D400" s="14" t="s">
        <v>188</v>
      </c>
    </row>
    <row r="401" spans="1:4">
      <c r="A401" s="14" t="s">
        <v>206</v>
      </c>
      <c r="B401" s="14"/>
      <c r="C401" s="14" t="s">
        <v>186</v>
      </c>
      <c r="D401" s="14" t="s">
        <v>188</v>
      </c>
    </row>
    <row r="402" spans="1:4">
      <c r="A402" s="14" t="s">
        <v>207</v>
      </c>
      <c r="B402" s="14"/>
      <c r="C402" s="14" t="s">
        <v>186</v>
      </c>
      <c r="D402" s="14" t="s">
        <v>188</v>
      </c>
    </row>
    <row r="403" spans="1:4">
      <c r="A403" s="14" t="s">
        <v>208</v>
      </c>
      <c r="B403" s="14"/>
      <c r="C403" s="14" t="s">
        <v>186</v>
      </c>
      <c r="D403" s="14" t="s">
        <v>188</v>
      </c>
    </row>
    <row r="404" spans="1:4">
      <c r="A404" s="14" t="s">
        <v>209</v>
      </c>
      <c r="B404" s="14"/>
      <c r="C404" s="14" t="s">
        <v>186</v>
      </c>
      <c r="D404" s="14" t="s">
        <v>188</v>
      </c>
    </row>
    <row r="405" spans="1:4">
      <c r="A405" s="14" t="s">
        <v>210</v>
      </c>
      <c r="B405" s="14"/>
      <c r="C405" s="14" t="s">
        <v>186</v>
      </c>
      <c r="D405" s="14" t="s">
        <v>187</v>
      </c>
    </row>
    <row r="406" spans="1:4">
      <c r="A406" s="14" t="s">
        <v>211</v>
      </c>
      <c r="B406" s="14"/>
      <c r="C406" s="14" t="s">
        <v>186</v>
      </c>
      <c r="D406" s="14" t="s">
        <v>187</v>
      </c>
    </row>
    <row r="407" spans="1:4">
      <c r="A407" s="14" t="s">
        <v>212</v>
      </c>
      <c r="B407" s="14"/>
      <c r="C407" s="14" t="s">
        <v>186</v>
      </c>
      <c r="D407" s="14" t="s">
        <v>187</v>
      </c>
    </row>
    <row r="408" spans="1:4">
      <c r="A408" s="14" t="s">
        <v>213</v>
      </c>
      <c r="B408" s="14"/>
      <c r="C408" s="14" t="s">
        <v>186</v>
      </c>
      <c r="D408" s="14" t="s">
        <v>187</v>
      </c>
    </row>
    <row r="409" spans="1:4">
      <c r="A409" s="14" t="s">
        <v>214</v>
      </c>
      <c r="B409" s="14"/>
      <c r="C409" s="14" t="s">
        <v>186</v>
      </c>
      <c r="D409" s="14" t="s">
        <v>187</v>
      </c>
    </row>
    <row r="410" spans="1:4">
      <c r="A410" s="14" t="s">
        <v>215</v>
      </c>
      <c r="B410" s="14"/>
      <c r="C410" s="14" t="s">
        <v>186</v>
      </c>
      <c r="D410" s="14" t="s">
        <v>187</v>
      </c>
    </row>
    <row r="411" spans="1:4">
      <c r="A411" s="14" t="s">
        <v>216</v>
      </c>
      <c r="B411" s="14"/>
      <c r="C411" s="14" t="s">
        <v>186</v>
      </c>
      <c r="D411" s="14" t="s">
        <v>187</v>
      </c>
    </row>
    <row r="412" spans="1:4">
      <c r="A412" s="14" t="s">
        <v>217</v>
      </c>
      <c r="B412" s="14"/>
      <c r="C412" s="14" t="s">
        <v>186</v>
      </c>
      <c r="D412" s="14" t="s">
        <v>187</v>
      </c>
    </row>
    <row r="413" spans="1:4">
      <c r="A413" s="14" t="s">
        <v>218</v>
      </c>
      <c r="B413" s="14"/>
      <c r="C413" s="14" t="s">
        <v>186</v>
      </c>
      <c r="D413" s="14" t="s">
        <v>187</v>
      </c>
    </row>
    <row r="414" spans="1:4">
      <c r="A414" s="14" t="s">
        <v>219</v>
      </c>
      <c r="B414" s="14"/>
      <c r="C414" s="14" t="s">
        <v>186</v>
      </c>
      <c r="D414" s="14" t="s">
        <v>187</v>
      </c>
    </row>
    <row r="415" spans="1:4">
      <c r="A415" s="14" t="s">
        <v>220</v>
      </c>
      <c r="B415" s="14"/>
      <c r="C415" s="14" t="s">
        <v>186</v>
      </c>
      <c r="D415" s="14" t="s">
        <v>187</v>
      </c>
    </row>
    <row r="416" spans="1:4">
      <c r="A416" s="14" t="s">
        <v>221</v>
      </c>
      <c r="B416" s="14"/>
      <c r="C416" s="14" t="s">
        <v>186</v>
      </c>
      <c r="D416" s="14" t="s">
        <v>187</v>
      </c>
    </row>
    <row r="417" spans="1:4">
      <c r="A417" s="14" t="s">
        <v>222</v>
      </c>
      <c r="B417" s="14"/>
      <c r="C417" s="14" t="s">
        <v>186</v>
      </c>
      <c r="D417" s="14" t="s">
        <v>187</v>
      </c>
    </row>
    <row r="418" spans="1:4">
      <c r="A418" s="14" t="s">
        <v>223</v>
      </c>
      <c r="B418" s="14"/>
      <c r="C418" s="14" t="s">
        <v>186</v>
      </c>
      <c r="D418" s="14" t="s">
        <v>187</v>
      </c>
    </row>
    <row r="419" spans="1:4">
      <c r="A419" s="14" t="s">
        <v>224</v>
      </c>
      <c r="B419" s="14"/>
      <c r="C419" s="14" t="s">
        <v>186</v>
      </c>
      <c r="D419" s="14" t="s">
        <v>187</v>
      </c>
    </row>
    <row r="420" spans="1:4">
      <c r="A420" s="14" t="s">
        <v>225</v>
      </c>
      <c r="B420" s="14"/>
      <c r="C420" s="14" t="s">
        <v>186</v>
      </c>
      <c r="D420" s="14" t="s">
        <v>187</v>
      </c>
    </row>
    <row r="421" spans="1:4">
      <c r="A421" s="14" t="s">
        <v>226</v>
      </c>
      <c r="B421" s="14"/>
      <c r="C421" s="14" t="s">
        <v>186</v>
      </c>
      <c r="D421" s="14" t="s">
        <v>187</v>
      </c>
    </row>
    <row r="422" spans="1:4">
      <c r="A422" s="14" t="s">
        <v>227</v>
      </c>
      <c r="B422" s="14"/>
      <c r="C422" s="14" t="s">
        <v>186</v>
      </c>
      <c r="D422" s="14" t="s">
        <v>187</v>
      </c>
    </row>
    <row r="423" spans="1:4">
      <c r="A423" s="14" t="s">
        <v>228</v>
      </c>
      <c r="B423" s="14"/>
      <c r="C423" s="14" t="s">
        <v>186</v>
      </c>
      <c r="D423" s="14" t="s">
        <v>187</v>
      </c>
    </row>
    <row r="424" spans="1:4">
      <c r="A424" s="14" t="s">
        <v>229</v>
      </c>
      <c r="B424" s="14"/>
      <c r="C424" s="14" t="s">
        <v>186</v>
      </c>
      <c r="D424" s="14" t="s">
        <v>187</v>
      </c>
    </row>
    <row r="425" spans="1:4">
      <c r="A425" s="14" t="s">
        <v>230</v>
      </c>
      <c r="B425" s="14"/>
      <c r="C425" s="14" t="s">
        <v>186</v>
      </c>
      <c r="D425" s="14" t="s">
        <v>187</v>
      </c>
    </row>
    <row r="426" spans="1:4">
      <c r="A426" s="14" t="s">
        <v>231</v>
      </c>
      <c r="B426" s="14"/>
      <c r="C426" s="14" t="s">
        <v>186</v>
      </c>
      <c r="D426" s="14" t="s">
        <v>187</v>
      </c>
    </row>
    <row r="427" spans="1:4">
      <c r="A427" s="14" t="s">
        <v>232</v>
      </c>
      <c r="B427" s="14"/>
      <c r="C427" s="14" t="s">
        <v>186</v>
      </c>
      <c r="D427" s="14" t="s">
        <v>187</v>
      </c>
    </row>
    <row r="428" spans="1:4">
      <c r="A428" s="14" t="s">
        <v>233</v>
      </c>
      <c r="B428" s="14"/>
      <c r="C428" s="14" t="s">
        <v>186</v>
      </c>
      <c r="D428" s="14" t="s">
        <v>187</v>
      </c>
    </row>
    <row r="429" spans="1:4">
      <c r="A429" s="14" t="s">
        <v>234</v>
      </c>
      <c r="B429" s="14"/>
      <c r="C429" s="14" t="s">
        <v>186</v>
      </c>
      <c r="D429" s="14" t="s">
        <v>187</v>
      </c>
    </row>
    <row r="430" spans="1:4">
      <c r="A430" s="14" t="s">
        <v>235</v>
      </c>
      <c r="B430" s="14"/>
      <c r="C430" s="14" t="s">
        <v>186</v>
      </c>
      <c r="D430" s="14" t="s">
        <v>187</v>
      </c>
    </row>
    <row r="431" spans="1:4">
      <c r="A431" s="14" t="s">
        <v>236</v>
      </c>
      <c r="B431" s="14"/>
      <c r="C431" s="14" t="s">
        <v>186</v>
      </c>
      <c r="D431" s="14" t="s">
        <v>187</v>
      </c>
    </row>
    <row r="432" spans="1:4">
      <c r="A432" s="14" t="s">
        <v>237</v>
      </c>
      <c r="B432" s="14"/>
      <c r="C432" s="14" t="s">
        <v>186</v>
      </c>
      <c r="D432" s="14" t="s">
        <v>187</v>
      </c>
    </row>
    <row r="433" spans="1:4">
      <c r="A433" s="14" t="s">
        <v>238</v>
      </c>
      <c r="B433" s="14"/>
      <c r="C433" s="14" t="s">
        <v>186</v>
      </c>
      <c r="D433" s="14" t="s">
        <v>187</v>
      </c>
    </row>
    <row r="434" spans="1:4">
      <c r="A434" s="14" t="s">
        <v>239</v>
      </c>
      <c r="B434" s="14"/>
      <c r="C434" s="14" t="s">
        <v>186</v>
      </c>
      <c r="D434" s="14" t="s">
        <v>187</v>
      </c>
    </row>
    <row r="435" spans="1:4">
      <c r="A435" s="14" t="s">
        <v>240</v>
      </c>
      <c r="B435" s="14"/>
      <c r="C435" s="14" t="s">
        <v>186</v>
      </c>
      <c r="D435" s="14" t="s">
        <v>187</v>
      </c>
    </row>
    <row r="436" spans="1:4">
      <c r="A436" s="14" t="s">
        <v>241</v>
      </c>
      <c r="B436" s="14"/>
      <c r="C436" s="14" t="s">
        <v>186</v>
      </c>
      <c r="D436" s="14" t="s">
        <v>187</v>
      </c>
    </row>
    <row r="437" spans="1:4">
      <c r="A437" s="14" t="s">
        <v>242</v>
      </c>
      <c r="B437" s="14"/>
      <c r="C437" s="14" t="s">
        <v>186</v>
      </c>
      <c r="D437" s="14" t="s">
        <v>187</v>
      </c>
    </row>
    <row r="438" spans="1:4">
      <c r="A438" s="14" t="s">
        <v>243</v>
      </c>
      <c r="B438" s="14"/>
      <c r="C438" s="14" t="s">
        <v>186</v>
      </c>
      <c r="D438" s="14" t="s">
        <v>187</v>
      </c>
    </row>
    <row r="439" spans="1:4">
      <c r="A439" s="14" t="s">
        <v>244</v>
      </c>
      <c r="B439" s="14"/>
      <c r="C439" s="14" t="s">
        <v>186</v>
      </c>
      <c r="D439" s="14" t="s">
        <v>187</v>
      </c>
    </row>
    <row r="440" spans="1:4">
      <c r="A440" s="14" t="s">
        <v>245</v>
      </c>
      <c r="B440" s="14"/>
      <c r="C440" s="14" t="s">
        <v>186</v>
      </c>
      <c r="D440" s="14" t="s">
        <v>187</v>
      </c>
    </row>
    <row r="441" spans="1:4">
      <c r="A441" s="14" t="s">
        <v>246</v>
      </c>
      <c r="B441" s="14"/>
      <c r="C441" s="14" t="s">
        <v>186</v>
      </c>
      <c r="D441" s="14" t="s">
        <v>187</v>
      </c>
    </row>
    <row r="442" spans="1:4">
      <c r="A442" s="14" t="s">
        <v>246</v>
      </c>
      <c r="B442" s="14"/>
      <c r="C442" s="14" t="s">
        <v>186</v>
      </c>
      <c r="D442" s="14" t="s">
        <v>187</v>
      </c>
    </row>
    <row r="443" spans="1:4">
      <c r="A443" s="14" t="s">
        <v>247</v>
      </c>
      <c r="B443" s="14"/>
      <c r="C443" s="14" t="s">
        <v>186</v>
      </c>
      <c r="D443" s="14" t="s">
        <v>187</v>
      </c>
    </row>
    <row r="444" spans="1:4">
      <c r="A444" s="14" t="s">
        <v>248</v>
      </c>
      <c r="B444" s="14"/>
      <c r="C444" s="14" t="s">
        <v>186</v>
      </c>
      <c r="D444" s="14" t="s">
        <v>187</v>
      </c>
    </row>
    <row r="445" spans="1:4">
      <c r="A445" s="14" t="s">
        <v>249</v>
      </c>
      <c r="B445" s="14"/>
      <c r="C445" s="14" t="s">
        <v>186</v>
      </c>
      <c r="D445" s="14" t="s">
        <v>187</v>
      </c>
    </row>
    <row r="446" spans="1:4">
      <c r="A446" s="14" t="s">
        <v>250</v>
      </c>
      <c r="B446" s="14"/>
      <c r="C446" s="14" t="s">
        <v>186</v>
      </c>
      <c r="D446" s="14" t="s">
        <v>187</v>
      </c>
    </row>
    <row r="447" spans="1:4">
      <c r="A447" s="14" t="s">
        <v>251</v>
      </c>
      <c r="B447" s="14"/>
      <c r="C447" s="14" t="s">
        <v>186</v>
      </c>
      <c r="D447" s="14" t="s">
        <v>187</v>
      </c>
    </row>
    <row r="448" spans="1:4">
      <c r="A448" s="14" t="s">
        <v>252</v>
      </c>
      <c r="B448" s="14"/>
      <c r="C448" s="14" t="s">
        <v>186</v>
      </c>
      <c r="D448" s="14" t="s">
        <v>187</v>
      </c>
    </row>
    <row r="449" spans="1:4">
      <c r="A449" s="14" t="s">
        <v>253</v>
      </c>
      <c r="B449" s="14"/>
      <c r="C449" s="14" t="s">
        <v>186</v>
      </c>
      <c r="D449" s="14" t="s">
        <v>187</v>
      </c>
    </row>
    <row r="450" spans="1:4">
      <c r="A450" s="14" t="s">
        <v>254</v>
      </c>
      <c r="B450" s="14"/>
      <c r="C450" s="14" t="s">
        <v>186</v>
      </c>
      <c r="D450" s="14" t="s">
        <v>187</v>
      </c>
    </row>
    <row r="451" spans="1:4">
      <c r="A451" s="14" t="s">
        <v>255</v>
      </c>
      <c r="B451" s="14"/>
      <c r="C451" s="14" t="s">
        <v>186</v>
      </c>
      <c r="D451" s="14" t="s">
        <v>187</v>
      </c>
    </row>
    <row r="452" spans="1:4">
      <c r="A452" s="14" t="s">
        <v>256</v>
      </c>
      <c r="B452" s="14"/>
      <c r="C452" s="14" t="s">
        <v>186</v>
      </c>
      <c r="D452" s="14" t="s">
        <v>187</v>
      </c>
    </row>
    <row r="453" spans="1:4">
      <c r="A453" s="14" t="s">
        <v>257</v>
      </c>
      <c r="B453" s="14"/>
      <c r="C453" s="14" t="s">
        <v>186</v>
      </c>
      <c r="D453" s="14" t="s">
        <v>187</v>
      </c>
    </row>
    <row r="454" spans="1:4">
      <c r="A454" s="14" t="s">
        <v>258</v>
      </c>
      <c r="B454" s="14"/>
      <c r="C454" s="14" t="s">
        <v>186</v>
      </c>
      <c r="D454" s="14" t="s">
        <v>187</v>
      </c>
    </row>
    <row r="455" spans="1:4">
      <c r="A455" s="14" t="s">
        <v>259</v>
      </c>
      <c r="B455" s="14"/>
      <c r="C455" s="14" t="s">
        <v>186</v>
      </c>
      <c r="D455" s="14" t="s">
        <v>187</v>
      </c>
    </row>
    <row r="456" spans="1:4">
      <c r="A456" s="14" t="s">
        <v>260</v>
      </c>
      <c r="B456" s="14"/>
      <c r="C456" s="14" t="s">
        <v>186</v>
      </c>
      <c r="D456" s="14" t="s">
        <v>187</v>
      </c>
    </row>
    <row r="457" spans="1:4">
      <c r="A457" s="14" t="s">
        <v>261</v>
      </c>
      <c r="B457" s="14"/>
      <c r="C457" s="14" t="s">
        <v>186</v>
      </c>
      <c r="D457" s="14" t="s">
        <v>187</v>
      </c>
    </row>
    <row r="458" spans="1:4">
      <c r="A458" s="14" t="s">
        <v>262</v>
      </c>
      <c r="B458" s="14"/>
      <c r="C458" s="14" t="s">
        <v>186</v>
      </c>
      <c r="D458" s="14" t="s">
        <v>187</v>
      </c>
    </row>
    <row r="459" spans="1:4">
      <c r="A459" s="14" t="s">
        <v>263</v>
      </c>
      <c r="B459" s="14"/>
      <c r="C459" s="14" t="s">
        <v>186</v>
      </c>
      <c r="D459" s="14" t="s">
        <v>187</v>
      </c>
    </row>
    <row r="460" spans="1:4">
      <c r="A460" s="14" t="s">
        <v>263</v>
      </c>
      <c r="B460" s="14"/>
      <c r="C460" s="14" t="s">
        <v>186</v>
      </c>
      <c r="D460" s="14" t="s">
        <v>187</v>
      </c>
    </row>
    <row r="461" spans="1:4">
      <c r="A461" s="14" t="s">
        <v>264</v>
      </c>
      <c r="B461" s="14"/>
      <c r="C461" s="14" t="s">
        <v>186</v>
      </c>
      <c r="D461" s="14" t="s">
        <v>187</v>
      </c>
    </row>
    <row r="462" spans="1:4">
      <c r="A462" s="14" t="s">
        <v>265</v>
      </c>
      <c r="B462" s="14"/>
      <c r="C462" s="14" t="s">
        <v>186</v>
      </c>
      <c r="D462" s="14" t="s">
        <v>187</v>
      </c>
    </row>
    <row r="463" spans="1:4">
      <c r="A463" s="14" t="s">
        <v>266</v>
      </c>
      <c r="B463" s="14"/>
      <c r="C463" s="14" t="s">
        <v>186</v>
      </c>
      <c r="D463" s="14" t="s">
        <v>187</v>
      </c>
    </row>
    <row r="464" spans="1:4">
      <c r="A464" s="14" t="s">
        <v>267</v>
      </c>
      <c r="B464" s="14"/>
      <c r="C464" s="14" t="s">
        <v>186</v>
      </c>
      <c r="D464" s="14" t="s">
        <v>187</v>
      </c>
    </row>
    <row r="465" spans="1:4">
      <c r="A465" s="14" t="s">
        <v>268</v>
      </c>
      <c r="B465" s="14"/>
      <c r="C465" s="14" t="s">
        <v>186</v>
      </c>
      <c r="D465" s="14" t="s">
        <v>187</v>
      </c>
    </row>
    <row r="466" spans="1:4">
      <c r="A466" s="14" t="s">
        <v>269</v>
      </c>
      <c r="B466" s="14"/>
      <c r="C466" s="14" t="s">
        <v>186</v>
      </c>
      <c r="D466" s="14" t="s">
        <v>187</v>
      </c>
    </row>
    <row r="467" spans="1:4">
      <c r="A467" s="14" t="s">
        <v>270</v>
      </c>
      <c r="B467" s="14"/>
      <c r="C467" s="14" t="s">
        <v>186</v>
      </c>
      <c r="D467" s="14" t="s">
        <v>187</v>
      </c>
    </row>
    <row r="468" spans="1:4">
      <c r="A468" s="14" t="s">
        <v>271</v>
      </c>
      <c r="B468" s="14"/>
      <c r="C468" s="14" t="s">
        <v>186</v>
      </c>
      <c r="D468" s="14" t="s">
        <v>187</v>
      </c>
    </row>
    <row r="469" spans="1:4">
      <c r="A469" s="14" t="s">
        <v>272</v>
      </c>
      <c r="B469" s="14"/>
      <c r="C469" s="14" t="s">
        <v>186</v>
      </c>
      <c r="D469" s="14" t="s">
        <v>187</v>
      </c>
    </row>
    <row r="470" spans="1:4">
      <c r="A470" s="14" t="s">
        <v>273</v>
      </c>
      <c r="B470" s="14"/>
      <c r="C470" s="14" t="s">
        <v>186</v>
      </c>
      <c r="D470" s="14" t="s">
        <v>187</v>
      </c>
    </row>
    <row r="471" spans="1:4">
      <c r="A471" s="14" t="s">
        <v>274</v>
      </c>
      <c r="B471" s="14"/>
      <c r="C471" s="14" t="s">
        <v>186</v>
      </c>
      <c r="D471" s="14" t="s">
        <v>187</v>
      </c>
    </row>
    <row r="472" spans="1:4">
      <c r="A472" s="14" t="s">
        <v>153</v>
      </c>
      <c r="B472" s="14"/>
      <c r="C472" s="14" t="s">
        <v>186</v>
      </c>
      <c r="D472" s="14">
        <v>770</v>
      </c>
    </row>
    <row r="473" spans="1:4">
      <c r="A473" s="14" t="s">
        <v>178</v>
      </c>
      <c r="B473" s="14"/>
      <c r="C473" s="14" t="s">
        <v>186</v>
      </c>
      <c r="D473" s="14" t="s">
        <v>188</v>
      </c>
    </row>
  </sheetData>
  <pageMargins left="0.7" right="0.7" top="0.78740157499999996" bottom="0.78740157499999996" header="0.3" footer="0.3"/>
  <pageSetup paperSize="9" orientation="portrait" r:id="rId1"/>
  <headerFooter>
    <oddFooter>&amp;LIntern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T474"/>
  <sheetViews>
    <sheetView topLeftCell="A14" workbookViewId="0">
      <selection activeCell="E59" sqref="E59"/>
    </sheetView>
  </sheetViews>
  <sheetFormatPr baseColWidth="10" defaultColWidth="11" defaultRowHeight="14.25"/>
  <cols>
    <col min="1" max="1" width="13" bestFit="1" customWidth="1"/>
    <col min="2" max="2" width="17.625" customWidth="1"/>
    <col min="3" max="3" width="12.25" bestFit="1" customWidth="1"/>
    <col min="5" max="5" width="12.25" bestFit="1" customWidth="1"/>
    <col min="10" max="10" width="13.75" bestFit="1" customWidth="1"/>
    <col min="13" max="13" width="12.75" customWidth="1"/>
    <col min="16" max="16" width="11.25" bestFit="1" customWidth="1"/>
    <col min="18" max="18" width="7.75" bestFit="1" customWidth="1"/>
    <col min="19" max="19" width="12.625" bestFit="1" customWidth="1"/>
    <col min="20" max="20" width="23.25" customWidth="1"/>
    <col min="24" max="25" width="7.625" customWidth="1"/>
    <col min="26" max="26" width="9.25" customWidth="1"/>
    <col min="27" max="38" width="7.625" customWidth="1"/>
    <col min="40" max="40" width="5.125" customWidth="1"/>
    <col min="41" max="41" width="21.75" customWidth="1"/>
    <col min="42" max="42" width="20.625" customWidth="1"/>
    <col min="43" max="45" width="16.625" bestFit="1" customWidth="1"/>
    <col min="46" max="46" width="18.5" customWidth="1"/>
  </cols>
  <sheetData>
    <row r="1" spans="1:46" ht="15.75" thickBot="1">
      <c r="E1" s="834" t="s">
        <v>384</v>
      </c>
      <c r="F1" s="835"/>
      <c r="G1" s="835"/>
      <c r="H1" s="835"/>
      <c r="I1" s="835"/>
      <c r="J1" s="835"/>
      <c r="K1" s="836"/>
      <c r="M1" s="837" t="s">
        <v>385</v>
      </c>
      <c r="N1" s="838"/>
      <c r="O1" s="838"/>
      <c r="P1" s="838"/>
      <c r="Q1" s="838"/>
      <c r="R1" s="838"/>
      <c r="S1" s="838"/>
      <c r="T1" s="838"/>
      <c r="U1" s="839"/>
      <c r="W1" s="99"/>
      <c r="X1" s="445" t="s">
        <v>546</v>
      </c>
      <c r="Y1" s="852" t="s">
        <v>45</v>
      </c>
      <c r="Z1" s="852"/>
      <c r="AA1" s="852"/>
      <c r="AB1" s="852"/>
      <c r="AC1" s="852"/>
      <c r="AD1" s="852"/>
      <c r="AE1" s="852"/>
      <c r="AF1" s="852"/>
      <c r="AG1" s="852"/>
      <c r="AH1" s="852"/>
      <c r="AI1" s="852"/>
      <c r="AJ1" s="852"/>
      <c r="AK1" s="852"/>
      <c r="AL1" s="853"/>
      <c r="AN1" s="846" t="s">
        <v>557</v>
      </c>
      <c r="AO1" s="847"/>
      <c r="AP1" s="847"/>
      <c r="AQ1" s="847"/>
      <c r="AR1" s="847"/>
      <c r="AS1" s="847"/>
      <c r="AT1" s="848"/>
    </row>
    <row r="2" spans="1:46">
      <c r="A2" t="s">
        <v>357</v>
      </c>
      <c r="B2" s="33" t="str">
        <f>'DB GIF'!C5</f>
        <v>VCG/VCA</v>
      </c>
      <c r="C2" s="26" t="s">
        <v>983</v>
      </c>
      <c r="D2" s="26" t="s">
        <v>1111</v>
      </c>
      <c r="E2" s="26" t="s">
        <v>1112</v>
      </c>
      <c r="F2" s="26" t="s">
        <v>63</v>
      </c>
      <c r="G2" s="26" t="s">
        <v>1113</v>
      </c>
      <c r="H2" s="26" t="s">
        <v>279</v>
      </c>
      <c r="I2" s="11" t="s">
        <v>115</v>
      </c>
      <c r="J2" s="11" t="s">
        <v>280</v>
      </c>
      <c r="K2" s="11" t="s">
        <v>152</v>
      </c>
      <c r="M2" s="57" t="s">
        <v>357</v>
      </c>
      <c r="N2" s="33" t="str">
        <f>'DB GIF'!C72</f>
        <v>IEC</v>
      </c>
      <c r="O2" s="71" t="s">
        <v>329</v>
      </c>
      <c r="P2" s="64" t="s">
        <v>359</v>
      </c>
      <c r="Q2" s="64" t="s">
        <v>369</v>
      </c>
      <c r="R2" s="9" t="s">
        <v>394</v>
      </c>
      <c r="S2" s="26" t="s">
        <v>395</v>
      </c>
      <c r="T2" s="26" t="s">
        <v>396</v>
      </c>
      <c r="U2" s="56" t="s">
        <v>404</v>
      </c>
      <c r="W2" s="57"/>
      <c r="X2" s="136">
        <f>'DB GIF'!D22</f>
        <v>420</v>
      </c>
      <c r="Y2" s="175">
        <v>72.5</v>
      </c>
      <c r="Z2" s="18">
        <f>IF(LEFT('DB GIF'!G21,4)="GOST",126,123)</f>
        <v>123</v>
      </c>
      <c r="AA2" s="18">
        <v>145</v>
      </c>
      <c r="AB2" s="18">
        <f>IF(LEFT('DB GIF'!G21,4)="GOST",172,170)</f>
        <v>170</v>
      </c>
      <c r="AC2" s="18">
        <v>232</v>
      </c>
      <c r="AD2" s="18">
        <f>IF(LEFT('DB GIF'!G21,4)="GOST",252,245)</f>
        <v>245</v>
      </c>
      <c r="AE2" s="18">
        <v>300</v>
      </c>
      <c r="AF2" s="18">
        <f>IF(LEFT('DB GIF'!G21,4)="GOST",363,362)</f>
        <v>362</v>
      </c>
      <c r="AG2" s="18">
        <v>420</v>
      </c>
      <c r="AH2" s="18">
        <f>IF(LEFT('DB GIF'!G21,4)="GOST",525,500)</f>
        <v>500</v>
      </c>
      <c r="AI2" s="18">
        <v>550</v>
      </c>
      <c r="AJ2" s="18">
        <f>IF(LEFT('DB GIF'!G21,4)="GOST",787,765)</f>
        <v>765</v>
      </c>
      <c r="AK2" s="18">
        <v>800</v>
      </c>
      <c r="AL2" s="158">
        <v>1000</v>
      </c>
      <c r="AN2" s="57"/>
      <c r="AO2" s="136" t="str">
        <f>'DB GIF'!C5</f>
        <v>VCG/VCA</v>
      </c>
      <c r="AP2" s="184" t="s">
        <v>1111</v>
      </c>
      <c r="AQ2" s="184" t="s">
        <v>983</v>
      </c>
      <c r="AR2" s="184" t="s">
        <v>1112</v>
      </c>
      <c r="AS2" s="184" t="s">
        <v>115</v>
      </c>
      <c r="AT2" s="185" t="s">
        <v>1113</v>
      </c>
    </row>
    <row r="3" spans="1:46">
      <c r="A3" s="9">
        <v>2</v>
      </c>
      <c r="B3" s="9" t="str">
        <f>IF(HLOOKUP($B$2,$C$2:$K$474,A3,0)=0,"",HLOOKUP($B$2,$C$2:$K$474,A3,0))</f>
        <v>VCG072G05-001</v>
      </c>
      <c r="C3" s="32" t="s">
        <v>66</v>
      </c>
      <c r="D3" s="32" t="s">
        <v>1492</v>
      </c>
      <c r="E3" s="262" t="s">
        <v>904</v>
      </c>
      <c r="F3" s="32" t="s">
        <v>174</v>
      </c>
      <c r="G3" s="260" t="s">
        <v>963</v>
      </c>
      <c r="H3" s="32" t="s">
        <v>143</v>
      </c>
      <c r="I3" s="262" t="s">
        <v>516</v>
      </c>
      <c r="J3" s="32">
        <v>116</v>
      </c>
      <c r="K3" s="32" t="s">
        <v>165</v>
      </c>
      <c r="M3" s="93">
        <v>2</v>
      </c>
      <c r="N3" s="94">
        <f>IF(HLOOKUP($N$2,$O$2:$Q$22,M3,0)=0,"",HLOOKUP($N$2,$O$2:$Q$22,M3,0))</f>
        <v>0.1</v>
      </c>
      <c r="O3" s="29">
        <v>0.1</v>
      </c>
      <c r="P3" s="29" t="s">
        <v>335</v>
      </c>
      <c r="Q3" s="29" t="s">
        <v>335</v>
      </c>
      <c r="R3" s="78" t="s">
        <v>371</v>
      </c>
      <c r="S3" s="78" t="str">
        <f>IF($N$2="IEC","Überstromfaktor","-")</f>
        <v>Überstromfaktor</v>
      </c>
      <c r="T3" s="9" t="s">
        <v>7</v>
      </c>
      <c r="U3" s="56" t="s">
        <v>7</v>
      </c>
      <c r="W3" s="57">
        <v>2</v>
      </c>
      <c r="X3" s="94">
        <f>IF(HLOOKUP($X$2,$Y$2:$AL$5,W3,0)=0,"",HLOOKUP($X$2,$Y$2:$AL$5,W3,0))</f>
        <v>1300</v>
      </c>
      <c r="Y3" s="94">
        <v>325</v>
      </c>
      <c r="Z3" s="94">
        <f>IF(AND($X$2=126,AO2="VTG"),480,450)</f>
        <v>450</v>
      </c>
      <c r="AA3" s="94">
        <v>550</v>
      </c>
      <c r="AB3" s="94">
        <v>650</v>
      </c>
      <c r="AC3" s="94">
        <v>950</v>
      </c>
      <c r="AD3" s="94">
        <v>900</v>
      </c>
      <c r="AE3" s="94">
        <v>950</v>
      </c>
      <c r="AF3" s="94">
        <v>1050</v>
      </c>
      <c r="AG3" s="94">
        <v>1300</v>
      </c>
      <c r="AH3" s="94">
        <v>1425</v>
      </c>
      <c r="AI3" s="94">
        <v>1425</v>
      </c>
      <c r="AJ3" s="94">
        <v>1950</v>
      </c>
      <c r="AK3" s="94">
        <v>1950</v>
      </c>
      <c r="AL3" s="157">
        <v>2100</v>
      </c>
      <c r="AN3" s="171">
        <v>2</v>
      </c>
      <c r="AO3" s="172">
        <f>IF(HLOOKUP($AO$2,$AP$2:$AT$9,AN3,0)=0,"",HLOOKUP($AO$2,$AP$2:$AT$9,AN3,0))</f>
        <v>1250</v>
      </c>
      <c r="AP3" s="172" t="s">
        <v>627</v>
      </c>
      <c r="AQ3" s="172">
        <v>1250</v>
      </c>
      <c r="AR3" s="172">
        <v>1250</v>
      </c>
      <c r="AS3" s="172">
        <v>500</v>
      </c>
      <c r="AT3" s="172" t="s">
        <v>627</v>
      </c>
    </row>
    <row r="4" spans="1:46">
      <c r="A4" s="9">
        <v>3</v>
      </c>
      <c r="B4" s="9" t="str">
        <f t="shared" ref="B4:B67" si="0">IF(HLOOKUP($B$2,$C$2:$K$474,A4,0)=0,"",HLOOKUP($B$2,$C$2:$K$474,A4,0))</f>
        <v>VCG072G05-001-LAG</v>
      </c>
      <c r="C4" s="32" t="s">
        <v>67</v>
      </c>
      <c r="D4" s="32" t="s">
        <v>1490</v>
      </c>
      <c r="E4" s="262" t="s">
        <v>905</v>
      </c>
      <c r="F4" s="32" t="s">
        <v>62</v>
      </c>
      <c r="G4" s="260" t="s">
        <v>934</v>
      </c>
      <c r="H4" s="32" t="s">
        <v>144</v>
      </c>
      <c r="I4" s="262" t="s">
        <v>1466</v>
      </c>
      <c r="J4" s="32">
        <v>150</v>
      </c>
      <c r="K4" s="32" t="s">
        <v>151</v>
      </c>
      <c r="M4" s="93">
        <v>3</v>
      </c>
      <c r="N4" s="94">
        <f t="shared" ref="N4:N19" si="1">IF(HLOOKUP($N$2,$O$2:$Q$22,M4,0)=0,"",HLOOKUP($N$2,$O$2:$Q$22,M4,0))</f>
        <v>0.2</v>
      </c>
      <c r="O4" s="29">
        <v>0.2</v>
      </c>
      <c r="P4" s="29" t="s">
        <v>337</v>
      </c>
      <c r="Q4" s="29" t="s">
        <v>337</v>
      </c>
      <c r="R4" s="78" t="s">
        <v>371</v>
      </c>
      <c r="S4" s="78" t="str">
        <f t="shared" ref="S4:S10" si="2">IF($N$2="IEC","Überstromfaktor","-")</f>
        <v>Überstromfaktor</v>
      </c>
      <c r="T4" s="9" t="s">
        <v>7</v>
      </c>
      <c r="U4" s="56" t="s">
        <v>7</v>
      </c>
      <c r="W4" s="57">
        <v>3</v>
      </c>
      <c r="X4" s="94">
        <f>IF(HLOOKUP($X$2,$Y$2:$AL$5,W4,0)=0,"",HLOOKUP($X$2,$Y$2:$AL$5,W4,0))</f>
        <v>1425</v>
      </c>
      <c r="Y4" s="45">
        <v>350</v>
      </c>
      <c r="Z4" s="94">
        <v>550</v>
      </c>
      <c r="AA4" s="94">
        <v>650</v>
      </c>
      <c r="AB4" s="94">
        <v>750</v>
      </c>
      <c r="AC4" s="94">
        <v>1050</v>
      </c>
      <c r="AD4" s="94">
        <v>950</v>
      </c>
      <c r="AE4" s="94">
        <v>1050</v>
      </c>
      <c r="AF4" s="94">
        <v>1175</v>
      </c>
      <c r="AG4" s="94">
        <v>1425</v>
      </c>
      <c r="AH4" s="94">
        <v>1550</v>
      </c>
      <c r="AI4" s="94">
        <v>1550</v>
      </c>
      <c r="AJ4" s="94">
        <v>2100</v>
      </c>
      <c r="AK4" s="94">
        <v>2100</v>
      </c>
      <c r="AL4" s="157">
        <v>2400</v>
      </c>
      <c r="AN4" s="171">
        <v>3</v>
      </c>
      <c r="AO4" s="172">
        <f t="shared" ref="AO4:AO7" si="3">IF(HLOOKUP($AO$2,$AP$2:$AT$9,AN4,0)=0,"",HLOOKUP($AO$2,$AP$2:$AT$9,AN4,0))</f>
        <v>2000</v>
      </c>
      <c r="AP4" s="172" t="s">
        <v>628</v>
      </c>
      <c r="AQ4" s="172">
        <v>2000</v>
      </c>
      <c r="AR4" s="172">
        <v>2000</v>
      </c>
      <c r="AS4" s="172">
        <v>1000</v>
      </c>
      <c r="AT4" s="172" t="s">
        <v>628</v>
      </c>
    </row>
    <row r="5" spans="1:46">
      <c r="A5" s="9">
        <v>4</v>
      </c>
      <c r="B5" s="9" t="str">
        <f t="shared" si="0"/>
        <v>VCG123G04</v>
      </c>
      <c r="C5" s="32" t="s">
        <v>73</v>
      </c>
      <c r="D5" s="32" t="s">
        <v>1493</v>
      </c>
      <c r="E5" s="262" t="s">
        <v>71</v>
      </c>
      <c r="F5" s="32" t="s">
        <v>69</v>
      </c>
      <c r="G5" s="260" t="s">
        <v>964</v>
      </c>
      <c r="H5" s="32" t="s">
        <v>145</v>
      </c>
      <c r="I5" s="262" t="s">
        <v>830</v>
      </c>
      <c r="J5" s="32">
        <v>2297443</v>
      </c>
      <c r="K5" s="32" t="s">
        <v>178</v>
      </c>
      <c r="M5" s="93">
        <v>4</v>
      </c>
      <c r="N5" s="94" t="str">
        <f t="shared" si="1"/>
        <v>0,2S</v>
      </c>
      <c r="O5" s="29" t="s">
        <v>326</v>
      </c>
      <c r="P5" s="29" t="s">
        <v>339</v>
      </c>
      <c r="Q5" s="29" t="s">
        <v>339</v>
      </c>
      <c r="R5" s="78" t="s">
        <v>371</v>
      </c>
      <c r="S5" s="78" t="str">
        <f t="shared" si="2"/>
        <v>Überstromfaktor</v>
      </c>
      <c r="T5" s="9" t="s">
        <v>7</v>
      </c>
      <c r="U5" s="56" t="s">
        <v>7</v>
      </c>
      <c r="W5" s="57">
        <v>4</v>
      </c>
      <c r="X5" s="94" t="str">
        <f>IF(HLOOKUP($X$2,$Y$2:$AL$5,W5,0)=0,"",HLOOKUP($X$2,$Y$2:$AL$5,W5,0))</f>
        <v>-</v>
      </c>
      <c r="Y5" s="45" t="s">
        <v>7</v>
      </c>
      <c r="Z5" s="63" t="s">
        <v>7</v>
      </c>
      <c r="AA5" s="45" t="s">
        <v>7</v>
      </c>
      <c r="AB5" s="45" t="s">
        <v>7</v>
      </c>
      <c r="AC5" s="45" t="s">
        <v>7</v>
      </c>
      <c r="AD5" s="94">
        <v>1050</v>
      </c>
      <c r="AE5" s="45" t="s">
        <v>7</v>
      </c>
      <c r="AF5" s="94">
        <v>1300</v>
      </c>
      <c r="AG5" s="45" t="s">
        <v>7</v>
      </c>
      <c r="AH5" s="94">
        <v>1800</v>
      </c>
      <c r="AI5" s="94">
        <v>1800</v>
      </c>
      <c r="AJ5" s="45" t="s">
        <v>7</v>
      </c>
      <c r="AK5" s="45" t="s">
        <v>7</v>
      </c>
      <c r="AL5" s="139" t="s">
        <v>7</v>
      </c>
      <c r="AN5" s="171">
        <v>4</v>
      </c>
      <c r="AO5" s="172">
        <f t="shared" si="3"/>
        <v>2500</v>
      </c>
      <c r="AP5" s="172" t="s">
        <v>629</v>
      </c>
      <c r="AQ5" s="172">
        <v>2500</v>
      </c>
      <c r="AR5" s="172">
        <v>2500</v>
      </c>
      <c r="AS5" s="172">
        <v>1250</v>
      </c>
      <c r="AT5" s="172" t="s">
        <v>629</v>
      </c>
    </row>
    <row r="6" spans="1:46" ht="15" thickBot="1">
      <c r="A6" s="9">
        <v>5</v>
      </c>
      <c r="B6" s="9" t="str">
        <f t="shared" si="0"/>
        <v>VCG123G04-001</v>
      </c>
      <c r="C6" s="32" t="s">
        <v>74</v>
      </c>
      <c r="D6" s="32" t="s">
        <v>1494</v>
      </c>
      <c r="E6" s="262" t="s">
        <v>906</v>
      </c>
      <c r="F6" s="32" t="s">
        <v>68</v>
      </c>
      <c r="G6" s="260" t="s">
        <v>935</v>
      </c>
      <c r="H6" s="32" t="s">
        <v>146</v>
      </c>
      <c r="I6" s="262" t="s">
        <v>114</v>
      </c>
      <c r="J6" s="32">
        <v>20021501</v>
      </c>
      <c r="K6" s="32" t="s">
        <v>162</v>
      </c>
      <c r="M6" s="93">
        <v>5</v>
      </c>
      <c r="N6" s="94">
        <f t="shared" si="1"/>
        <v>0.5</v>
      </c>
      <c r="O6" s="29">
        <v>0.5</v>
      </c>
      <c r="P6" s="29" t="s">
        <v>341</v>
      </c>
      <c r="Q6" s="29" t="s">
        <v>341</v>
      </c>
      <c r="R6" s="78" t="s">
        <v>371</v>
      </c>
      <c r="S6" s="78" t="str">
        <f t="shared" si="2"/>
        <v>Überstromfaktor</v>
      </c>
      <c r="T6" s="9" t="s">
        <v>7</v>
      </c>
      <c r="U6" s="56" t="s">
        <v>7</v>
      </c>
      <c r="W6" s="58">
        <v>5</v>
      </c>
      <c r="X6" s="156" t="e">
        <f>IF(HLOOKUP($X$2,$Y$2:$AL$5,W6,0)=0,"",HLOOKUP($X$2,$Y$2:$AL$5,W6,0))</f>
        <v>#REF!</v>
      </c>
      <c r="Y6" s="62" t="s">
        <v>7</v>
      </c>
      <c r="Z6" s="189" t="s">
        <v>7</v>
      </c>
      <c r="AA6" s="62" t="s">
        <v>7</v>
      </c>
      <c r="AB6" s="62" t="s">
        <v>7</v>
      </c>
      <c r="AC6" s="62" t="s">
        <v>7</v>
      </c>
      <c r="AD6" s="62" t="s">
        <v>7</v>
      </c>
      <c r="AE6" s="62" t="s">
        <v>7</v>
      </c>
      <c r="AF6" s="62" t="s">
        <v>7</v>
      </c>
      <c r="AG6" s="62" t="s">
        <v>7</v>
      </c>
      <c r="AH6" s="62" t="s">
        <v>7</v>
      </c>
      <c r="AI6" s="62" t="s">
        <v>7</v>
      </c>
      <c r="AJ6" s="62" t="s">
        <v>7</v>
      </c>
      <c r="AK6" s="62" t="s">
        <v>7</v>
      </c>
      <c r="AL6" s="140" t="s">
        <v>7</v>
      </c>
      <c r="AN6" s="93">
        <v>5</v>
      </c>
      <c r="AO6" s="172">
        <f t="shared" si="3"/>
        <v>3000</v>
      </c>
      <c r="AP6" s="172" t="s">
        <v>630</v>
      </c>
      <c r="AQ6" s="172">
        <v>3000</v>
      </c>
      <c r="AR6" s="172">
        <v>3000</v>
      </c>
      <c r="AS6" s="172">
        <v>1500</v>
      </c>
      <c r="AT6" s="172" t="s">
        <v>630</v>
      </c>
    </row>
    <row r="7" spans="1:46">
      <c r="A7" s="9">
        <v>6</v>
      </c>
      <c r="B7" s="9" t="str">
        <f t="shared" si="0"/>
        <v>VCG123G05-001</v>
      </c>
      <c r="C7" s="32" t="s">
        <v>883</v>
      </c>
      <c r="D7" s="32" t="s">
        <v>898</v>
      </c>
      <c r="E7" s="262" t="s">
        <v>907</v>
      </c>
      <c r="F7" s="32" t="s">
        <v>76</v>
      </c>
      <c r="G7" s="260" t="s">
        <v>936</v>
      </c>
      <c r="H7" s="32" t="s">
        <v>147</v>
      </c>
      <c r="I7" s="27"/>
      <c r="J7" s="32">
        <v>20021502</v>
      </c>
      <c r="K7" s="32" t="s">
        <v>163</v>
      </c>
      <c r="M7" s="93">
        <v>6</v>
      </c>
      <c r="N7" s="94" t="str">
        <f t="shared" si="1"/>
        <v>0,5S</v>
      </c>
      <c r="O7" s="29" t="s">
        <v>318</v>
      </c>
      <c r="P7" s="29" t="s">
        <v>343</v>
      </c>
      <c r="Q7" s="29" t="s">
        <v>343</v>
      </c>
      <c r="R7" s="78" t="s">
        <v>371</v>
      </c>
      <c r="S7" s="78" t="str">
        <f t="shared" si="2"/>
        <v>Überstromfaktor</v>
      </c>
      <c r="T7" s="9" t="s">
        <v>7</v>
      </c>
      <c r="U7" s="56" t="s">
        <v>7</v>
      </c>
      <c r="W7" s="99"/>
      <c r="X7" s="445" t="s">
        <v>546</v>
      </c>
      <c r="Y7" s="852" t="s">
        <v>47</v>
      </c>
      <c r="Z7" s="852"/>
      <c r="AA7" s="852"/>
      <c r="AB7" s="852"/>
      <c r="AC7" s="852"/>
      <c r="AD7" s="852"/>
      <c r="AE7" s="852"/>
      <c r="AF7" s="852"/>
      <c r="AG7" s="852"/>
      <c r="AH7" s="852"/>
      <c r="AI7" s="852"/>
      <c r="AJ7" s="852"/>
      <c r="AK7" s="852"/>
      <c r="AL7" s="853"/>
      <c r="AN7" s="171">
        <v>6</v>
      </c>
      <c r="AO7" s="172">
        <f t="shared" si="3"/>
        <v>4000</v>
      </c>
      <c r="AP7" s="172" t="s">
        <v>631</v>
      </c>
      <c r="AQ7" s="172">
        <v>4000</v>
      </c>
      <c r="AR7" s="172">
        <v>4000</v>
      </c>
      <c r="AS7" s="173"/>
      <c r="AT7" s="172" t="s">
        <v>631</v>
      </c>
    </row>
    <row r="8" spans="1:46">
      <c r="A8" s="9">
        <v>7</v>
      </c>
      <c r="B8" s="9" t="str">
        <f t="shared" si="0"/>
        <v>VCG123G05-002</v>
      </c>
      <c r="C8" s="32" t="s">
        <v>75</v>
      </c>
      <c r="D8" s="32" t="s">
        <v>899</v>
      </c>
      <c r="E8" s="262" t="s">
        <v>908</v>
      </c>
      <c r="F8" s="32" t="s">
        <v>170</v>
      </c>
      <c r="G8" s="260" t="s">
        <v>937</v>
      </c>
      <c r="H8" s="32" t="s">
        <v>148</v>
      </c>
      <c r="I8" s="27"/>
      <c r="J8" s="32">
        <v>20021503</v>
      </c>
      <c r="K8" s="32" t="s">
        <v>164</v>
      </c>
      <c r="M8" s="93">
        <v>7</v>
      </c>
      <c r="N8" s="94">
        <f t="shared" si="1"/>
        <v>1</v>
      </c>
      <c r="O8" s="29">
        <v>1</v>
      </c>
      <c r="P8" s="65">
        <v>0</v>
      </c>
      <c r="Q8" s="65">
        <v>0</v>
      </c>
      <c r="R8" s="78" t="s">
        <v>371</v>
      </c>
      <c r="S8" s="78" t="str">
        <f t="shared" si="2"/>
        <v>Überstromfaktor</v>
      </c>
      <c r="T8" s="9" t="s">
        <v>7</v>
      </c>
      <c r="U8" s="56" t="s">
        <v>7</v>
      </c>
      <c r="W8" s="57"/>
      <c r="X8" s="136">
        <f>X2</f>
        <v>420</v>
      </c>
      <c r="Y8" s="175">
        <f>Y2</f>
        <v>72.5</v>
      </c>
      <c r="Z8" s="176">
        <f t="shared" ref="Z8:AK8" si="4">Z2</f>
        <v>123</v>
      </c>
      <c r="AA8" s="176">
        <f t="shared" si="4"/>
        <v>145</v>
      </c>
      <c r="AB8" s="176">
        <f t="shared" si="4"/>
        <v>170</v>
      </c>
      <c r="AC8" s="176">
        <f t="shared" si="4"/>
        <v>232</v>
      </c>
      <c r="AD8" s="176">
        <f t="shared" si="4"/>
        <v>245</v>
      </c>
      <c r="AE8" s="176">
        <f t="shared" si="4"/>
        <v>300</v>
      </c>
      <c r="AF8" s="176">
        <f t="shared" si="4"/>
        <v>362</v>
      </c>
      <c r="AG8" s="176">
        <f t="shared" si="4"/>
        <v>420</v>
      </c>
      <c r="AH8" s="176">
        <f t="shared" si="4"/>
        <v>500</v>
      </c>
      <c r="AI8" s="176">
        <f t="shared" si="4"/>
        <v>550</v>
      </c>
      <c r="AJ8" s="176">
        <f t="shared" si="4"/>
        <v>765</v>
      </c>
      <c r="AK8" s="176">
        <f t="shared" si="4"/>
        <v>800</v>
      </c>
      <c r="AL8" s="186">
        <f>AL2</f>
        <v>1000</v>
      </c>
      <c r="AN8" s="171">
        <v>7</v>
      </c>
      <c r="AO8" s="172">
        <f t="shared" ref="AO8:AO9" si="5">IF(HLOOKUP($AO$2,$AP$2:$AT$9,AN8,0)=0,"",HLOOKUP($AO$2,$AP$2:$AT$9,AN8,0))</f>
        <v>5000</v>
      </c>
      <c r="AP8" s="172" t="s">
        <v>632</v>
      </c>
      <c r="AQ8" s="172">
        <v>5000</v>
      </c>
      <c r="AR8" s="172">
        <v>5000</v>
      </c>
      <c r="AS8" s="173"/>
      <c r="AT8" s="172" t="s">
        <v>632</v>
      </c>
    </row>
    <row r="9" spans="1:46">
      <c r="A9" s="9">
        <v>8</v>
      </c>
      <c r="B9" s="9" t="str">
        <f t="shared" si="0"/>
        <v>VCG123G05-003</v>
      </c>
      <c r="C9" s="32" t="s">
        <v>1665</v>
      </c>
      <c r="D9" s="32" t="s">
        <v>836</v>
      </c>
      <c r="E9" s="262" t="s">
        <v>909</v>
      </c>
      <c r="F9" s="32" t="s">
        <v>84</v>
      </c>
      <c r="G9" s="260" t="s">
        <v>938</v>
      </c>
      <c r="H9" s="32" t="s">
        <v>149</v>
      </c>
      <c r="I9" s="27"/>
      <c r="J9" s="32">
        <v>20021504</v>
      </c>
      <c r="K9" s="32"/>
      <c r="M9" s="93">
        <v>8</v>
      </c>
      <c r="N9" s="94">
        <f t="shared" si="1"/>
        <v>3</v>
      </c>
      <c r="O9" s="29">
        <v>3</v>
      </c>
      <c r="P9" s="65">
        <v>0</v>
      </c>
      <c r="Q9" s="65">
        <v>0</v>
      </c>
      <c r="R9" s="78" t="s">
        <v>371</v>
      </c>
      <c r="S9" s="78" t="str">
        <f t="shared" si="2"/>
        <v>Überstromfaktor</v>
      </c>
      <c r="T9" s="9" t="s">
        <v>7</v>
      </c>
      <c r="U9" s="56" t="s">
        <v>7</v>
      </c>
      <c r="W9" s="57">
        <v>2</v>
      </c>
      <c r="X9" s="9">
        <f>IF(HLOOKUP($X$8,$Y$8:$AL$11,W9,0)=0,"",HLOOKUP($X8,$Y$8:$AL$11,W9,0))</f>
        <v>1050</v>
      </c>
      <c r="Y9" s="45" t="s">
        <v>7</v>
      </c>
      <c r="Z9" s="45" t="s">
        <v>7</v>
      </c>
      <c r="AA9" s="45" t="s">
        <v>7</v>
      </c>
      <c r="AB9" s="45" t="s">
        <v>7</v>
      </c>
      <c r="AC9" s="45" t="s">
        <v>7</v>
      </c>
      <c r="AD9" s="45" t="s">
        <v>7</v>
      </c>
      <c r="AE9">
        <v>750</v>
      </c>
      <c r="AF9">
        <v>850</v>
      </c>
      <c r="AG9">
        <v>1050</v>
      </c>
      <c r="AH9">
        <v>1050</v>
      </c>
      <c r="AI9">
        <v>1050</v>
      </c>
      <c r="AJ9">
        <v>1425</v>
      </c>
      <c r="AK9">
        <v>1425</v>
      </c>
      <c r="AL9" s="53">
        <v>1550</v>
      </c>
      <c r="AN9" s="171">
        <v>8</v>
      </c>
      <c r="AO9" s="172" t="str">
        <f t="shared" si="5"/>
        <v/>
      </c>
      <c r="AP9" s="172">
        <v>500</v>
      </c>
      <c r="AQ9" s="172"/>
      <c r="AR9" s="172"/>
      <c r="AS9" s="172"/>
      <c r="AT9" s="172">
        <v>500</v>
      </c>
    </row>
    <row r="10" spans="1:46">
      <c r="A10" s="9">
        <v>9</v>
      </c>
      <c r="B10" s="9" t="str">
        <f t="shared" si="0"/>
        <v>VCG123G05-013</v>
      </c>
      <c r="C10" s="32" t="s">
        <v>81</v>
      </c>
      <c r="D10" s="32" t="s">
        <v>1491</v>
      </c>
      <c r="E10" s="262" t="s">
        <v>910</v>
      </c>
      <c r="F10" s="32" t="s">
        <v>85</v>
      </c>
      <c r="G10" s="260" t="s">
        <v>183</v>
      </c>
      <c r="H10" s="32" t="s">
        <v>150</v>
      </c>
      <c r="I10" s="27"/>
      <c r="J10" s="32">
        <v>20021506</v>
      </c>
      <c r="K10" s="32"/>
      <c r="M10" s="93">
        <v>9</v>
      </c>
      <c r="N10" s="94">
        <f t="shared" si="1"/>
        <v>5</v>
      </c>
      <c r="O10" s="29">
        <v>5</v>
      </c>
      <c r="P10" s="65">
        <v>0</v>
      </c>
      <c r="Q10" s="65">
        <v>0</v>
      </c>
      <c r="R10" s="78" t="s">
        <v>371</v>
      </c>
      <c r="S10" s="78" t="str">
        <f t="shared" si="2"/>
        <v>Überstromfaktor</v>
      </c>
      <c r="T10" s="9" t="s">
        <v>7</v>
      </c>
      <c r="U10" s="56" t="s">
        <v>7</v>
      </c>
      <c r="W10" s="57">
        <v>3</v>
      </c>
      <c r="X10" s="9" t="str">
        <f>IF(HLOOKUP($X$8,$Y$8:$AL$11,W10,0)=0,"",HLOOKUP($X$8,$Y$8:$AL$11,W10,0))</f>
        <v>-</v>
      </c>
      <c r="Y10" s="45" t="s">
        <v>7</v>
      </c>
      <c r="Z10" s="45" t="s">
        <v>7</v>
      </c>
      <c r="AA10" s="45" t="s">
        <v>7</v>
      </c>
      <c r="AB10" s="45" t="s">
        <v>7</v>
      </c>
      <c r="AC10" s="45" t="s">
        <v>7</v>
      </c>
      <c r="AD10" s="45" t="s">
        <v>7</v>
      </c>
      <c r="AE10">
        <v>850</v>
      </c>
      <c r="AF10">
        <v>950</v>
      </c>
      <c r="AG10" s="2" t="s">
        <v>7</v>
      </c>
      <c r="AH10">
        <v>1175</v>
      </c>
      <c r="AI10">
        <v>1175</v>
      </c>
      <c r="AJ10">
        <v>1550</v>
      </c>
      <c r="AK10">
        <v>1550</v>
      </c>
      <c r="AL10" s="53">
        <v>1675</v>
      </c>
      <c r="AN10" s="171">
        <v>9</v>
      </c>
      <c r="AO10" s="172" t="str">
        <f>IF(HLOOKUP($AO$2,$AP$2:$AT$12,AN10,0)=0,"",HLOOKUP($AO$2,$AP$2:$AT$12,AN10,0))</f>
        <v/>
      </c>
      <c r="AP10" s="172">
        <v>1000</v>
      </c>
      <c r="AQ10" s="172"/>
      <c r="AR10" s="172"/>
      <c r="AS10" s="172"/>
      <c r="AT10" s="172">
        <v>1000</v>
      </c>
    </row>
    <row r="11" spans="1:46">
      <c r="A11" s="9">
        <v>10</v>
      </c>
      <c r="B11" s="9" t="str">
        <f t="shared" si="0"/>
        <v>VCG123G05-014</v>
      </c>
      <c r="C11" s="32" t="s">
        <v>82</v>
      </c>
      <c r="D11" s="32" t="s">
        <v>1495</v>
      </c>
      <c r="E11" s="262" t="s">
        <v>911</v>
      </c>
      <c r="F11" s="32" t="s">
        <v>91</v>
      </c>
      <c r="G11" s="260" t="s">
        <v>939</v>
      </c>
      <c r="H11" s="32" t="s">
        <v>154</v>
      </c>
      <c r="I11" s="27"/>
      <c r="J11" s="32">
        <v>20037801</v>
      </c>
      <c r="K11" s="32"/>
      <c r="M11" s="93">
        <v>10</v>
      </c>
      <c r="N11" s="94" t="str">
        <f t="shared" si="1"/>
        <v>5P</v>
      </c>
      <c r="O11" s="30" t="s">
        <v>319</v>
      </c>
      <c r="P11" s="30" t="s">
        <v>336</v>
      </c>
      <c r="Q11" s="65" t="s">
        <v>411</v>
      </c>
      <c r="R11" s="78" t="s">
        <v>372</v>
      </c>
      <c r="S11" s="78" t="str">
        <f>IF($N$2="IEC","Genauigkeitsfaktor","-")</f>
        <v>Genauigkeitsfaktor</v>
      </c>
      <c r="T11" s="9" t="s">
        <v>7</v>
      </c>
      <c r="U11" s="56" t="s">
        <v>7</v>
      </c>
      <c r="W11" s="57">
        <v>4</v>
      </c>
      <c r="X11" s="9" t="str">
        <f>IF(HLOOKUP($X$8,$Y$8:$AL$11,W11,0)=0,"",HLOOKUP($X$8,$Y$8:$AL$11,W11,0))</f>
        <v>-</v>
      </c>
      <c r="Y11" s="45" t="s">
        <v>7</v>
      </c>
      <c r="Z11" s="45" t="s">
        <v>7</v>
      </c>
      <c r="AA11" s="45" t="s">
        <v>7</v>
      </c>
      <c r="AB11" s="45" t="s">
        <v>7</v>
      </c>
      <c r="AC11" s="45" t="s">
        <v>7</v>
      </c>
      <c r="AD11" s="45" t="s">
        <v>7</v>
      </c>
      <c r="AE11" s="45" t="s">
        <v>7</v>
      </c>
      <c r="AF11">
        <v>975</v>
      </c>
      <c r="AG11" s="45" t="s">
        <v>7</v>
      </c>
      <c r="AH11" s="45" t="s">
        <v>7</v>
      </c>
      <c r="AI11">
        <v>1300</v>
      </c>
      <c r="AJ11" s="45" t="s">
        <v>7</v>
      </c>
      <c r="AK11" s="45" t="s">
        <v>7</v>
      </c>
      <c r="AL11" s="139" t="s">
        <v>7</v>
      </c>
      <c r="AN11" s="93">
        <v>10</v>
      </c>
      <c r="AO11" s="172" t="str">
        <f>IF(HLOOKUP($AO$2,$AP$2:$AT$12,AN11,0)=0,"",HLOOKUP($AO$2,$AP$2:$AT$12,AN11,0))</f>
        <v/>
      </c>
      <c r="AP11" s="172">
        <v>1250</v>
      </c>
      <c r="AQ11" s="172"/>
      <c r="AR11" s="172"/>
      <c r="AS11" s="172"/>
      <c r="AT11" s="172">
        <v>1250</v>
      </c>
    </row>
    <row r="12" spans="1:46" ht="15" thickBot="1">
      <c r="A12" s="9">
        <v>11</v>
      </c>
      <c r="B12" s="9" t="str">
        <f t="shared" si="0"/>
        <v>VCG123G05-018</v>
      </c>
      <c r="C12" s="32" t="s">
        <v>1465</v>
      </c>
      <c r="D12" s="32" t="s">
        <v>1535</v>
      </c>
      <c r="E12" s="262" t="s">
        <v>912</v>
      </c>
      <c r="F12" s="32" t="s">
        <v>92</v>
      </c>
      <c r="G12" s="260" t="s">
        <v>864</v>
      </c>
      <c r="H12" s="32" t="s">
        <v>155</v>
      </c>
      <c r="I12" s="27"/>
      <c r="J12" s="32">
        <v>20037802</v>
      </c>
      <c r="K12" s="27"/>
      <c r="M12" s="93">
        <v>11</v>
      </c>
      <c r="N12" s="94" t="str">
        <f t="shared" si="1"/>
        <v>5PR</v>
      </c>
      <c r="O12" s="29" t="s">
        <v>320</v>
      </c>
      <c r="P12" s="29" t="s">
        <v>338</v>
      </c>
      <c r="Q12" s="65" t="s">
        <v>412</v>
      </c>
      <c r="R12" s="78" t="s">
        <v>372</v>
      </c>
      <c r="S12" s="78" t="str">
        <f>IF($N$2="IEC","Genauigkeitsfaktor","-")</f>
        <v>Genauigkeitsfaktor</v>
      </c>
      <c r="T12" s="9" t="s">
        <v>7</v>
      </c>
      <c r="U12" s="56" t="s">
        <v>7</v>
      </c>
      <c r="W12" s="58">
        <v>5</v>
      </c>
      <c r="X12" s="59" t="e">
        <f>IF(HLOOKUP($X$8,$Y$8:$AL$11,W12,0)=0,"",HLOOKUP($X11,$Y$8:$AL$11,W12,0))</f>
        <v>#REF!</v>
      </c>
      <c r="Y12" s="62" t="s">
        <v>7</v>
      </c>
      <c r="Z12" s="62" t="s">
        <v>7</v>
      </c>
      <c r="AA12" s="62" t="s">
        <v>7</v>
      </c>
      <c r="AB12" s="62" t="s">
        <v>7</v>
      </c>
      <c r="AC12" s="62" t="s">
        <v>7</v>
      </c>
      <c r="AD12" s="62" t="s">
        <v>7</v>
      </c>
      <c r="AE12" s="62" t="s">
        <v>7</v>
      </c>
      <c r="AF12" s="62" t="s">
        <v>7</v>
      </c>
      <c r="AG12" s="62" t="s">
        <v>7</v>
      </c>
      <c r="AH12" s="62" t="s">
        <v>7</v>
      </c>
      <c r="AI12" s="62" t="s">
        <v>7</v>
      </c>
      <c r="AJ12" s="62" t="s">
        <v>7</v>
      </c>
      <c r="AK12" s="62" t="s">
        <v>7</v>
      </c>
      <c r="AL12" s="140" t="s">
        <v>7</v>
      </c>
      <c r="AN12" s="171">
        <v>11</v>
      </c>
      <c r="AO12" s="172" t="str">
        <f>IF(HLOOKUP($AO$2,$AP$2:$AT$12,AN12,0)=0,"",HLOOKUP($AO$2,$AP$2:$AT$12,AN12,0))</f>
        <v/>
      </c>
      <c r="AP12" s="172">
        <v>1500</v>
      </c>
      <c r="AQ12" s="173"/>
      <c r="AR12" s="173"/>
      <c r="AS12" s="173"/>
      <c r="AT12" s="172">
        <v>1500</v>
      </c>
    </row>
    <row r="13" spans="1:46" ht="15" thickBot="1">
      <c r="A13" s="9">
        <v>12</v>
      </c>
      <c r="B13" s="9" t="str">
        <f t="shared" si="0"/>
        <v>VCG123G05-020</v>
      </c>
      <c r="C13" s="32" t="s">
        <v>83</v>
      </c>
      <c r="D13" s="32" t="s">
        <v>1537</v>
      </c>
      <c r="E13" s="262" t="s">
        <v>913</v>
      </c>
      <c r="F13" s="32" t="s">
        <v>93</v>
      </c>
      <c r="G13" s="260" t="s">
        <v>184</v>
      </c>
      <c r="H13" s="32" t="s">
        <v>156</v>
      </c>
      <c r="I13" s="27"/>
      <c r="J13" s="32">
        <v>20037803</v>
      </c>
      <c r="K13" s="27"/>
      <c r="M13" s="93">
        <v>12</v>
      </c>
      <c r="N13" s="94" t="str">
        <f t="shared" si="1"/>
        <v>10P</v>
      </c>
      <c r="O13" s="29" t="s">
        <v>321</v>
      </c>
      <c r="P13" s="29" t="s">
        <v>340</v>
      </c>
      <c r="Q13" s="65" t="s">
        <v>413</v>
      </c>
      <c r="R13" s="78" t="s">
        <v>372</v>
      </c>
      <c r="S13" s="78" t="str">
        <f>IF($N$2="IEC","Genauigkeitsfaktor","-")</f>
        <v>Genauigkeitsfaktor</v>
      </c>
      <c r="T13" s="9" t="s">
        <v>7</v>
      </c>
      <c r="U13" s="56" t="s">
        <v>7</v>
      </c>
      <c r="W13" s="57"/>
      <c r="X13" s="26" t="s">
        <v>546</v>
      </c>
      <c r="Y13" s="854" t="s">
        <v>548</v>
      </c>
      <c r="Z13" s="854"/>
      <c r="AA13" s="854"/>
      <c r="AB13" s="854"/>
      <c r="AC13" s="854"/>
      <c r="AD13" s="854"/>
      <c r="AE13" s="854"/>
      <c r="AF13" s="854"/>
      <c r="AG13" s="854"/>
      <c r="AH13" s="854"/>
      <c r="AI13" s="854"/>
      <c r="AJ13" s="854"/>
      <c r="AK13" s="854"/>
      <c r="AL13" s="855"/>
      <c r="AN13" s="188">
        <v>11</v>
      </c>
      <c r="AO13" s="174" t="s">
        <v>1474</v>
      </c>
      <c r="AP13" s="174" t="s">
        <v>1474</v>
      </c>
      <c r="AQ13" s="174" t="s">
        <v>1474</v>
      </c>
      <c r="AR13" s="174" t="s">
        <v>1474</v>
      </c>
      <c r="AS13" s="174" t="s">
        <v>1474</v>
      </c>
      <c r="AT13" s="174" t="s">
        <v>1474</v>
      </c>
    </row>
    <row r="14" spans="1:46">
      <c r="A14" s="9">
        <v>13</v>
      </c>
      <c r="B14" s="9" t="str">
        <f t="shared" si="0"/>
        <v>VCG123G05-021</v>
      </c>
      <c r="C14" s="32" t="s">
        <v>88</v>
      </c>
      <c r="D14" s="32" t="s">
        <v>1536</v>
      </c>
      <c r="E14" s="262" t="s">
        <v>914</v>
      </c>
      <c r="F14" s="32" t="s">
        <v>171</v>
      </c>
      <c r="G14" s="260" t="s">
        <v>865</v>
      </c>
      <c r="H14" s="32" t="s">
        <v>157</v>
      </c>
      <c r="I14" s="27"/>
      <c r="J14" s="32">
        <v>20037804</v>
      </c>
      <c r="K14" s="27"/>
      <c r="M14" s="93">
        <v>13</v>
      </c>
      <c r="N14" s="94" t="str">
        <f t="shared" si="1"/>
        <v>10PR</v>
      </c>
      <c r="O14" s="29" t="s">
        <v>322</v>
      </c>
      <c r="P14" s="29" t="s">
        <v>342</v>
      </c>
      <c r="Q14" s="65" t="s">
        <v>414</v>
      </c>
      <c r="R14" s="78" t="s">
        <v>372</v>
      </c>
      <c r="S14" s="78" t="str">
        <f>IF($N$2="IEC","Genauigkeitsfaktor","-")</f>
        <v>Genauigkeitsfaktor</v>
      </c>
      <c r="T14" s="9" t="s">
        <v>7</v>
      </c>
      <c r="U14" s="56" t="s">
        <v>7</v>
      </c>
      <c r="W14" s="57"/>
      <c r="X14" s="136">
        <f>X8</f>
        <v>420</v>
      </c>
      <c r="Y14" s="175">
        <f>Y8</f>
        <v>72.5</v>
      </c>
      <c r="Z14" s="18">
        <f>Z8</f>
        <v>123</v>
      </c>
      <c r="AA14" s="18">
        <f t="shared" ref="AA14:AL14" si="6">AA8</f>
        <v>145</v>
      </c>
      <c r="AB14" s="18">
        <f t="shared" si="6"/>
        <v>170</v>
      </c>
      <c r="AC14" s="18">
        <f t="shared" si="6"/>
        <v>232</v>
      </c>
      <c r="AD14" s="18">
        <f t="shared" si="6"/>
        <v>245</v>
      </c>
      <c r="AE14" s="18">
        <f t="shared" si="6"/>
        <v>300</v>
      </c>
      <c r="AF14" s="18">
        <f t="shared" si="6"/>
        <v>362</v>
      </c>
      <c r="AG14" s="18">
        <f t="shared" si="6"/>
        <v>420</v>
      </c>
      <c r="AH14" s="18">
        <f t="shared" si="6"/>
        <v>500</v>
      </c>
      <c r="AI14" s="18">
        <f t="shared" si="6"/>
        <v>550</v>
      </c>
      <c r="AJ14" s="18">
        <f t="shared" si="6"/>
        <v>765</v>
      </c>
      <c r="AK14" s="18">
        <f t="shared" si="6"/>
        <v>800</v>
      </c>
      <c r="AL14" s="158">
        <f t="shared" si="6"/>
        <v>1000</v>
      </c>
      <c r="AN14" s="9"/>
      <c r="AO14" s="173"/>
      <c r="AP14" s="173"/>
      <c r="AQ14" s="173"/>
      <c r="AR14" s="173"/>
      <c r="AS14" s="173"/>
      <c r="AT14" s="173"/>
    </row>
    <row r="15" spans="1:46">
      <c r="A15" s="9">
        <v>14</v>
      </c>
      <c r="B15" s="9" t="str">
        <f t="shared" si="0"/>
        <v>VCG123G05-1</v>
      </c>
      <c r="C15" s="32" t="s">
        <v>89</v>
      </c>
      <c r="D15" s="32" t="s">
        <v>922</v>
      </c>
      <c r="E15" s="262" t="s">
        <v>35</v>
      </c>
      <c r="F15" s="32" t="s">
        <v>99</v>
      </c>
      <c r="G15" s="260" t="s">
        <v>182</v>
      </c>
      <c r="H15" s="32" t="s">
        <v>158</v>
      </c>
      <c r="I15" s="27"/>
      <c r="J15" s="32">
        <v>20037805</v>
      </c>
      <c r="K15" s="27"/>
      <c r="M15" s="93">
        <v>14</v>
      </c>
      <c r="N15" s="94" t="str">
        <f t="shared" si="1"/>
        <v>PX</v>
      </c>
      <c r="O15" s="29" t="s">
        <v>327</v>
      </c>
      <c r="P15" s="29" t="s">
        <v>344</v>
      </c>
      <c r="Q15" s="65" t="s">
        <v>415</v>
      </c>
      <c r="R15" s="78" t="s">
        <v>372</v>
      </c>
      <c r="S15" s="78" t="s">
        <v>7</v>
      </c>
      <c r="T15" s="9" t="s">
        <v>7</v>
      </c>
      <c r="U15" s="56" t="str">
        <f>IF($N$2="IEC","PX","-")</f>
        <v>PX</v>
      </c>
      <c r="W15" s="57">
        <v>2</v>
      </c>
      <c r="X15" s="9">
        <f>IF(HLOOKUP($X$14,$Y$14:$AL$17,W15,0)=0,"",HLOOKUP($X$14,$Y$14:$AL$17,W15,0))</f>
        <v>570</v>
      </c>
      <c r="Y15" s="45">
        <v>140</v>
      </c>
      <c r="Z15" s="45">
        <v>185</v>
      </c>
      <c r="AA15" s="45">
        <v>230</v>
      </c>
      <c r="AB15" s="45">
        <v>275</v>
      </c>
      <c r="AC15" s="45">
        <v>395</v>
      </c>
      <c r="AD15" s="45">
        <v>395</v>
      </c>
      <c r="AE15" s="45">
        <v>395</v>
      </c>
      <c r="AF15" s="45">
        <v>460</v>
      </c>
      <c r="AG15" s="45">
        <v>570</v>
      </c>
      <c r="AH15" s="45">
        <v>630</v>
      </c>
      <c r="AI15" s="45">
        <v>630</v>
      </c>
      <c r="AJ15" s="45">
        <v>880</v>
      </c>
      <c r="AK15" s="45">
        <v>880</v>
      </c>
      <c r="AL15" s="158">
        <v>880</v>
      </c>
      <c r="AO15" t="str">
        <f>LEFT(Auswahlfelder!A65,4)</f>
        <v/>
      </c>
      <c r="AP15" s="172"/>
    </row>
    <row r="16" spans="1:46">
      <c r="A16" s="9">
        <v>15</v>
      </c>
      <c r="B16" s="9" t="str">
        <f t="shared" si="0"/>
        <v>VCG123-040-0390</v>
      </c>
      <c r="C16" s="32" t="s">
        <v>90</v>
      </c>
      <c r="D16" s="32" t="s">
        <v>845</v>
      </c>
      <c r="E16" s="262" t="s">
        <v>1660</v>
      </c>
      <c r="F16" s="32" t="s">
        <v>100</v>
      </c>
      <c r="G16" s="260" t="s">
        <v>866</v>
      </c>
      <c r="H16" s="32" t="s">
        <v>159</v>
      </c>
      <c r="I16" s="27"/>
      <c r="J16" s="32">
        <v>20046701</v>
      </c>
      <c r="K16" s="27"/>
      <c r="M16" s="93">
        <v>15</v>
      </c>
      <c r="N16" s="94" t="str">
        <f t="shared" si="1"/>
        <v>PXR</v>
      </c>
      <c r="O16" s="29" t="s">
        <v>328</v>
      </c>
      <c r="P16" s="29" t="s">
        <v>345</v>
      </c>
      <c r="Q16" s="65" t="s">
        <v>355</v>
      </c>
      <c r="R16" s="78" t="s">
        <v>372</v>
      </c>
      <c r="S16" s="78" t="s">
        <v>7</v>
      </c>
      <c r="T16" s="78" t="s">
        <v>7</v>
      </c>
      <c r="U16" s="56" t="str">
        <f>IF($N$2="IEC","PXR","-")</f>
        <v>PXR</v>
      </c>
      <c r="W16" s="57">
        <v>3</v>
      </c>
      <c r="X16" s="9">
        <f t="shared" ref="X16:X17" si="7">IF(HLOOKUP($X$14,$Y$14:$AL$17,W16,0)=0,"",HLOOKUP($X$14,$Y$14:$AL$17,W16,0))</f>
        <v>630</v>
      </c>
      <c r="Y16" s="45" t="s">
        <v>7</v>
      </c>
      <c r="Z16" s="45">
        <v>230</v>
      </c>
      <c r="AA16" s="45">
        <v>275</v>
      </c>
      <c r="AB16" s="45">
        <v>325</v>
      </c>
      <c r="AC16" s="45">
        <v>460</v>
      </c>
      <c r="AD16" s="45">
        <v>460</v>
      </c>
      <c r="AE16" s="45">
        <v>460</v>
      </c>
      <c r="AF16" s="45">
        <v>510</v>
      </c>
      <c r="AG16" s="45">
        <v>630</v>
      </c>
      <c r="AH16" s="45">
        <v>680</v>
      </c>
      <c r="AI16" s="45">
        <v>680</v>
      </c>
      <c r="AJ16" s="45">
        <v>975</v>
      </c>
      <c r="AK16" s="45">
        <v>975</v>
      </c>
      <c r="AL16" s="158">
        <v>975</v>
      </c>
    </row>
    <row r="17" spans="1:42" ht="15" thickBot="1">
      <c r="A17" s="9">
        <v>16</v>
      </c>
      <c r="B17" s="9" t="str">
        <f t="shared" si="0"/>
        <v>VCG145G04</v>
      </c>
      <c r="C17" s="32" t="s">
        <v>94</v>
      </c>
      <c r="D17" s="32" t="s">
        <v>1575</v>
      </c>
      <c r="E17" s="262" t="s">
        <v>77</v>
      </c>
      <c r="F17" s="32" t="s">
        <v>107</v>
      </c>
      <c r="G17" s="260" t="s">
        <v>275</v>
      </c>
      <c r="H17" s="32" t="s">
        <v>160</v>
      </c>
      <c r="I17" s="27"/>
      <c r="J17" s="32">
        <v>20046702</v>
      </c>
      <c r="K17" s="27"/>
      <c r="M17" s="93">
        <v>16</v>
      </c>
      <c r="N17" s="94" t="str">
        <f t="shared" si="1"/>
        <v>TPX</v>
      </c>
      <c r="O17" s="29" t="s">
        <v>323</v>
      </c>
      <c r="P17" s="29" t="s">
        <v>346</v>
      </c>
      <c r="Q17" s="65" t="s">
        <v>416</v>
      </c>
      <c r="R17" s="78" t="s">
        <v>372</v>
      </c>
      <c r="S17" s="78" t="s">
        <v>7</v>
      </c>
      <c r="T17" s="78" t="str">
        <f t="shared" ref="T17:T22" si="8">IF($N$2="IEC","Konstante","-")</f>
        <v>Konstante</v>
      </c>
      <c r="U17" s="56" t="s">
        <v>7</v>
      </c>
      <c r="W17" s="58">
        <v>4</v>
      </c>
      <c r="X17" s="59">
        <f t="shared" si="7"/>
        <v>680</v>
      </c>
      <c r="Y17" s="62" t="s">
        <v>7</v>
      </c>
      <c r="Z17" s="62" t="s">
        <v>7</v>
      </c>
      <c r="AA17" s="62" t="s">
        <v>7</v>
      </c>
      <c r="AB17" s="62" t="s">
        <v>7</v>
      </c>
      <c r="AC17" s="62" t="s">
        <v>7</v>
      </c>
      <c r="AD17" s="62" t="s">
        <v>7</v>
      </c>
      <c r="AE17" s="62" t="s">
        <v>7</v>
      </c>
      <c r="AF17" s="62">
        <v>575</v>
      </c>
      <c r="AG17" s="62">
        <v>680</v>
      </c>
      <c r="AH17" s="62" t="s">
        <v>7</v>
      </c>
      <c r="AI17" s="62" t="s">
        <v>7</v>
      </c>
      <c r="AJ17" s="62" t="s">
        <v>7</v>
      </c>
      <c r="AK17" s="62" t="s">
        <v>7</v>
      </c>
      <c r="AL17" s="140" t="s">
        <v>7</v>
      </c>
    </row>
    <row r="18" spans="1:42" ht="15" thickBot="1">
      <c r="A18" s="9">
        <v>17</v>
      </c>
      <c r="B18" s="9" t="str">
        <f t="shared" si="0"/>
        <v>VCG145G04-001</v>
      </c>
      <c r="C18" s="32" t="s">
        <v>1672</v>
      </c>
      <c r="D18" s="32" t="s">
        <v>1576</v>
      </c>
      <c r="E18" s="262" t="s">
        <v>915</v>
      </c>
      <c r="F18" s="32" t="s">
        <v>108</v>
      </c>
      <c r="G18" s="260" t="s">
        <v>276</v>
      </c>
      <c r="H18" s="32" t="s">
        <v>161</v>
      </c>
      <c r="I18" s="27"/>
      <c r="J18" s="32">
        <v>20046702</v>
      </c>
      <c r="K18" s="27"/>
      <c r="M18" s="93">
        <v>17</v>
      </c>
      <c r="N18" s="94" t="str">
        <f t="shared" si="1"/>
        <v>TPY</v>
      </c>
      <c r="O18" s="29" t="s">
        <v>324</v>
      </c>
      <c r="P18" s="29" t="s">
        <v>348</v>
      </c>
      <c r="Q18" s="65" t="s">
        <v>417</v>
      </c>
      <c r="R18" s="78" t="s">
        <v>372</v>
      </c>
      <c r="S18" s="78" t="s">
        <v>7</v>
      </c>
      <c r="T18" s="78" t="str">
        <f t="shared" si="8"/>
        <v>Konstante</v>
      </c>
      <c r="U18" s="56" t="s">
        <v>7</v>
      </c>
    </row>
    <row r="19" spans="1:42">
      <c r="A19" s="9">
        <v>18</v>
      </c>
      <c r="B19" s="9" t="str">
        <f t="shared" si="0"/>
        <v>VCG145G05-001</v>
      </c>
      <c r="C19" s="32" t="s">
        <v>95</v>
      </c>
      <c r="D19" s="32" t="s">
        <v>846</v>
      </c>
      <c r="E19" s="262" t="s">
        <v>916</v>
      </c>
      <c r="F19" s="32" t="s">
        <v>109</v>
      </c>
      <c r="G19" s="260" t="s">
        <v>867</v>
      </c>
      <c r="H19" s="27"/>
      <c r="I19" s="27"/>
      <c r="J19" s="32">
        <v>20053002</v>
      </c>
      <c r="K19" s="27"/>
      <c r="M19" s="93">
        <v>18</v>
      </c>
      <c r="N19" s="94" t="str">
        <f t="shared" si="1"/>
        <v>TPZ</v>
      </c>
      <c r="O19" s="29" t="s">
        <v>325</v>
      </c>
      <c r="P19" s="115"/>
      <c r="Q19" s="65" t="s">
        <v>418</v>
      </c>
      <c r="R19" s="78" t="s">
        <v>372</v>
      </c>
      <c r="S19" s="78" t="s">
        <v>7</v>
      </c>
      <c r="T19" s="78" t="str">
        <f t="shared" si="8"/>
        <v>Konstante</v>
      </c>
      <c r="U19" s="56" t="s">
        <v>7</v>
      </c>
      <c r="W19" s="142" t="s">
        <v>546</v>
      </c>
      <c r="X19" s="100"/>
      <c r="Y19" s="852" t="s">
        <v>551</v>
      </c>
      <c r="Z19" s="852"/>
      <c r="AA19" s="852"/>
      <c r="AB19" s="852"/>
      <c r="AC19" s="852"/>
      <c r="AD19" s="852"/>
      <c r="AE19" s="852"/>
      <c r="AF19" s="852"/>
      <c r="AG19" s="852"/>
      <c r="AH19" s="852"/>
      <c r="AI19" s="852"/>
      <c r="AJ19" s="852"/>
      <c r="AK19" s="852"/>
      <c r="AL19" s="853"/>
      <c r="AO19" s="137"/>
    </row>
    <row r="20" spans="1:42">
      <c r="A20" s="9">
        <v>19</v>
      </c>
      <c r="B20" s="9" t="str">
        <f t="shared" si="0"/>
        <v>VCG145G05-001-LAG</v>
      </c>
      <c r="C20" s="32" t="s">
        <v>96</v>
      </c>
      <c r="D20" s="32" t="s">
        <v>847</v>
      </c>
      <c r="E20" s="262" t="s">
        <v>917</v>
      </c>
      <c r="F20" s="32" t="s">
        <v>110</v>
      </c>
      <c r="G20" s="260" t="s">
        <v>868</v>
      </c>
      <c r="H20" s="27"/>
      <c r="I20" s="27"/>
      <c r="J20" s="32">
        <v>20053003</v>
      </c>
      <c r="K20" s="27"/>
      <c r="M20" s="93">
        <v>19</v>
      </c>
      <c r="N20" s="94" t="str">
        <f>IF(HLOOKUP($N$2,$O$2:$Q$22,M20,0)=0,"",HLOOKUP($N$2,$O$2:$Q$22,M20,0))</f>
        <v/>
      </c>
      <c r="O20" s="29"/>
      <c r="P20" s="115"/>
      <c r="Q20" s="65" t="s">
        <v>419</v>
      </c>
      <c r="R20" s="78" t="s">
        <v>372</v>
      </c>
      <c r="S20" s="78" t="s">
        <v>7</v>
      </c>
      <c r="T20" s="78" t="str">
        <f t="shared" si="8"/>
        <v>Konstante</v>
      </c>
      <c r="U20" s="56" t="s">
        <v>7</v>
      </c>
      <c r="W20" s="141">
        <f>X14</f>
        <v>420</v>
      </c>
      <c r="X20" s="134" t="str">
        <f>IF('DB GIF'!D22&lt;=245,"BIL","SIL")</f>
        <v>SIL</v>
      </c>
      <c r="Y20" s="856" t="s">
        <v>45</v>
      </c>
      <c r="Z20" s="854"/>
      <c r="AA20" s="854"/>
      <c r="AB20" s="854"/>
      <c r="AC20" s="854"/>
      <c r="AD20" s="857"/>
      <c r="AE20" s="856" t="s">
        <v>47</v>
      </c>
      <c r="AF20" s="854"/>
      <c r="AG20" s="854"/>
      <c r="AH20" s="854"/>
      <c r="AI20" s="854"/>
      <c r="AJ20" s="854"/>
      <c r="AK20" s="854"/>
      <c r="AL20" s="855"/>
      <c r="AP20" s="172"/>
    </row>
    <row r="21" spans="1:42">
      <c r="A21" s="9">
        <v>20</v>
      </c>
      <c r="B21" s="9" t="str">
        <f t="shared" si="0"/>
        <v>VCG145G05-002</v>
      </c>
      <c r="C21" s="32" t="s">
        <v>104</v>
      </c>
      <c r="D21" s="32" t="s">
        <v>848</v>
      </c>
      <c r="E21" s="262" t="s">
        <v>918</v>
      </c>
      <c r="F21" s="32" t="s">
        <v>111</v>
      </c>
      <c r="G21" s="260" t="s">
        <v>869</v>
      </c>
      <c r="H21" s="27"/>
      <c r="I21" s="27"/>
      <c r="J21" s="32">
        <v>20059101</v>
      </c>
      <c r="K21" s="27"/>
      <c r="M21" s="93">
        <v>20</v>
      </c>
      <c r="N21" s="94" t="str">
        <f>IF(HLOOKUP($N$2,$O$2:$Q$22,M21,0)=0,"",HLOOKUP($N$2,$O$2:$Q$22,M21,0))</f>
        <v/>
      </c>
      <c r="O21" s="29"/>
      <c r="P21" s="115"/>
      <c r="Q21" s="65" t="s">
        <v>420</v>
      </c>
      <c r="R21" s="78" t="s">
        <v>372</v>
      </c>
      <c r="S21" s="78" t="s">
        <v>7</v>
      </c>
      <c r="T21" s="78" t="str">
        <f t="shared" si="8"/>
        <v>Konstante</v>
      </c>
      <c r="U21" s="56" t="s">
        <v>7</v>
      </c>
      <c r="W21" s="57"/>
      <c r="X21" s="136">
        <f>IF('DB GIF'!D22&lt;=245,AA31,AA32)</f>
        <v>1050</v>
      </c>
      <c r="Y21" s="153">
        <v>325</v>
      </c>
      <c r="Z21" s="137">
        <v>550</v>
      </c>
      <c r="AA21" s="137">
        <v>650</v>
      </c>
      <c r="AB21" s="137">
        <v>750</v>
      </c>
      <c r="AC21" s="137">
        <v>950</v>
      </c>
      <c r="AD21" s="137">
        <v>1050</v>
      </c>
      <c r="AE21" s="149">
        <v>750</v>
      </c>
      <c r="AF21" s="137">
        <v>850</v>
      </c>
      <c r="AG21" s="137">
        <v>950</v>
      </c>
      <c r="AH21" s="137">
        <v>1050</v>
      </c>
      <c r="AI21" s="137">
        <v>1175</v>
      </c>
      <c r="AJ21" s="137">
        <v>1425</v>
      </c>
      <c r="AK21" s="137">
        <v>1550</v>
      </c>
      <c r="AL21" s="138">
        <v>1675</v>
      </c>
      <c r="AP21" s="172"/>
    </row>
    <row r="22" spans="1:42" ht="15" thickBot="1">
      <c r="A22" s="9">
        <v>21</v>
      </c>
      <c r="B22" s="9" t="str">
        <f t="shared" si="0"/>
        <v>VCG145G05-1</v>
      </c>
      <c r="C22" s="32" t="s">
        <v>1127</v>
      </c>
      <c r="D22" s="32" t="s">
        <v>923</v>
      </c>
      <c r="E22" s="262" t="s">
        <v>78</v>
      </c>
      <c r="F22" s="32" t="s">
        <v>112</v>
      </c>
      <c r="G22" s="260" t="s">
        <v>1641</v>
      </c>
      <c r="H22" s="27"/>
      <c r="I22" s="27"/>
      <c r="J22" s="32">
        <v>20092801</v>
      </c>
      <c r="K22" s="27"/>
      <c r="M22" s="95">
        <v>21</v>
      </c>
      <c r="N22" s="116" t="str">
        <f>IF(HLOOKUP($N$2,$O$2:$Q$22,M22,0)=0,"",HLOOKUP($N$2,$O$2:$Q$22,M22,0))</f>
        <v/>
      </c>
      <c r="O22" s="96"/>
      <c r="P22" s="113"/>
      <c r="Q22" s="117" t="s">
        <v>421</v>
      </c>
      <c r="R22" s="97" t="str">
        <f>IF(N22="","","Schutzkern")</f>
        <v/>
      </c>
      <c r="S22" s="97" t="s">
        <v>7</v>
      </c>
      <c r="T22" s="97" t="str">
        <f t="shared" si="8"/>
        <v>Konstante</v>
      </c>
      <c r="U22" s="98" t="s">
        <v>7</v>
      </c>
      <c r="W22" s="57">
        <v>2</v>
      </c>
      <c r="X22" s="143">
        <f>IF($X$20="BIL",IF(HLOOKUP($X$21,$Y$21:$AD$24,W22,0)=0,"",HLOOKUP($X$21,$Y$21:$AD$24,W22,0)),IF(HLOOKUP($X$21,$AE$21:$AL$24,W22,0)=0,"",HLOOKUP($X$21,$AE$21:$AL$24,W22,0)))</f>
        <v>3600</v>
      </c>
      <c r="Y22" s="143">
        <v>700</v>
      </c>
      <c r="Z22" s="143">
        <v>1100</v>
      </c>
      <c r="AA22" s="143">
        <v>1250</v>
      </c>
      <c r="AB22" s="143">
        <v>1525</v>
      </c>
      <c r="AC22" s="143">
        <v>1900</v>
      </c>
      <c r="AD22" s="143">
        <v>1900</v>
      </c>
      <c r="AE22" s="150">
        <v>2600</v>
      </c>
      <c r="AF22" s="147">
        <v>2600</v>
      </c>
      <c r="AG22" s="147">
        <v>3100</v>
      </c>
      <c r="AH22" s="147">
        <v>3600</v>
      </c>
      <c r="AI22" s="147" t="s">
        <v>46</v>
      </c>
      <c r="AJ22" s="147" t="s">
        <v>46</v>
      </c>
      <c r="AK22" s="147" t="s">
        <v>46</v>
      </c>
      <c r="AL22" s="148" t="s">
        <v>46</v>
      </c>
      <c r="AP22" s="172"/>
    </row>
    <row r="23" spans="1:42">
      <c r="A23" s="9">
        <v>22</v>
      </c>
      <c r="B23" s="9" t="str">
        <f t="shared" si="0"/>
        <v>VCG145-040-0390</v>
      </c>
      <c r="C23" s="32" t="s">
        <v>166</v>
      </c>
      <c r="D23" s="32" t="s">
        <v>79</v>
      </c>
      <c r="E23" s="262" t="s">
        <v>1659</v>
      </c>
      <c r="F23" s="32" t="s">
        <v>113</v>
      </c>
      <c r="G23" s="260" t="s">
        <v>870</v>
      </c>
      <c r="H23" s="27"/>
      <c r="I23" s="27"/>
      <c r="J23" s="32">
        <v>20124901</v>
      </c>
      <c r="K23" s="27"/>
      <c r="M23" s="9"/>
      <c r="Q23" s="88" t="s">
        <v>422</v>
      </c>
      <c r="W23" s="57">
        <v>3</v>
      </c>
      <c r="X23" s="143" t="str">
        <f t="shared" ref="X23:X24" si="9">IF($X$20="BIL",IF(HLOOKUP($X$21,$Y$21:$AD$24,W23,0)=0,"",HLOOKUP($X$21,$Y$21:$AD$24,W23,0)),IF(HLOOKUP($X$21,$AE$21:$AL$24,W23,0)=0,"",HLOOKUP($X$21,$AE$21:$AL$24,W23,0)))</f>
        <v>?</v>
      </c>
      <c r="Y23" s="143" t="s">
        <v>7</v>
      </c>
      <c r="Z23" s="143" t="s">
        <v>7</v>
      </c>
      <c r="AA23" s="143" t="s">
        <v>7</v>
      </c>
      <c r="AB23" s="143" t="s">
        <v>7</v>
      </c>
      <c r="AC23" s="143" t="s">
        <v>7</v>
      </c>
      <c r="AD23" s="143">
        <v>2100</v>
      </c>
      <c r="AE23" s="150">
        <v>3100</v>
      </c>
      <c r="AF23" s="147">
        <v>3100</v>
      </c>
      <c r="AG23" s="147">
        <v>3600</v>
      </c>
      <c r="AH23" s="147" t="s">
        <v>46</v>
      </c>
      <c r="AI23" s="147" t="s">
        <v>46</v>
      </c>
      <c r="AJ23" s="147" t="s">
        <v>46</v>
      </c>
      <c r="AK23" s="147" t="s">
        <v>46</v>
      </c>
      <c r="AL23" s="148" t="s">
        <v>46</v>
      </c>
      <c r="AP23" s="172"/>
    </row>
    <row r="24" spans="1:42" ht="15" thickBot="1">
      <c r="A24" s="9">
        <v>23</v>
      </c>
      <c r="B24" s="9" t="str">
        <f t="shared" si="0"/>
        <v>VCG170G04</v>
      </c>
      <c r="C24" s="32" t="s">
        <v>167</v>
      </c>
      <c r="D24" s="32" t="s">
        <v>1467</v>
      </c>
      <c r="E24" s="262" t="s">
        <v>1486</v>
      </c>
      <c r="F24" s="32" t="s">
        <v>172</v>
      </c>
      <c r="G24" s="260" t="s">
        <v>873</v>
      </c>
      <c r="H24" s="27"/>
      <c r="I24" s="27"/>
      <c r="J24" s="32">
        <v>20126101</v>
      </c>
      <c r="K24" s="27"/>
      <c r="W24" s="58">
        <v>4</v>
      </c>
      <c r="X24" s="144" t="str">
        <f t="shared" si="9"/>
        <v>-</v>
      </c>
      <c r="Y24" s="144" t="s">
        <v>7</v>
      </c>
      <c r="Z24" s="144" t="s">
        <v>7</v>
      </c>
      <c r="AA24" s="144" t="s">
        <v>7</v>
      </c>
      <c r="AB24" s="144" t="s">
        <v>7</v>
      </c>
      <c r="AC24" s="144" t="s">
        <v>7</v>
      </c>
      <c r="AD24" s="144" t="s">
        <v>7</v>
      </c>
      <c r="AE24" s="151">
        <v>3600</v>
      </c>
      <c r="AF24" s="144">
        <v>3600</v>
      </c>
      <c r="AG24" s="144" t="s">
        <v>7</v>
      </c>
      <c r="AH24" s="144" t="s">
        <v>7</v>
      </c>
      <c r="AI24" s="144" t="s">
        <v>7</v>
      </c>
      <c r="AJ24" s="144" t="s">
        <v>7</v>
      </c>
      <c r="AK24" s="144" t="s">
        <v>7</v>
      </c>
      <c r="AL24" s="145" t="s">
        <v>7</v>
      </c>
    </row>
    <row r="25" spans="1:42" ht="15" thickBot="1">
      <c r="A25" s="9">
        <v>24</v>
      </c>
      <c r="B25" s="9" t="str">
        <f t="shared" si="0"/>
        <v>VCG170G05-001</v>
      </c>
      <c r="C25" s="32" t="s">
        <v>168</v>
      </c>
      <c r="D25" s="32" t="s">
        <v>924</v>
      </c>
      <c r="E25" s="262" t="s">
        <v>919</v>
      </c>
      <c r="F25" s="32" t="s">
        <v>122</v>
      </c>
      <c r="G25" s="260" t="s">
        <v>874</v>
      </c>
      <c r="H25" s="27"/>
      <c r="I25" s="27"/>
      <c r="J25" s="32">
        <v>20137201</v>
      </c>
      <c r="K25" s="27"/>
    </row>
    <row r="26" spans="1:42">
      <c r="A26" s="9">
        <v>25</v>
      </c>
      <c r="B26" s="9" t="str">
        <f t="shared" si="0"/>
        <v>VCG170G05-001-LAG</v>
      </c>
      <c r="C26" s="32" t="s">
        <v>180</v>
      </c>
      <c r="D26" s="32" t="s">
        <v>925</v>
      </c>
      <c r="E26" s="262" t="s">
        <v>920</v>
      </c>
      <c r="F26" s="32" t="s">
        <v>173</v>
      </c>
      <c r="G26" s="260" t="s">
        <v>875</v>
      </c>
      <c r="H26" s="27"/>
      <c r="I26" s="27"/>
      <c r="J26" s="32">
        <v>20137202</v>
      </c>
      <c r="K26" s="27"/>
      <c r="M26" s="99"/>
      <c r="N26" s="100"/>
      <c r="O26" s="840" t="s">
        <v>376</v>
      </c>
      <c r="P26" s="841"/>
      <c r="Q26" s="842"/>
      <c r="W26" s="846" t="s">
        <v>552</v>
      </c>
      <c r="X26" s="847"/>
      <c r="Y26" s="847"/>
      <c r="Z26" s="847"/>
      <c r="AA26" s="848"/>
      <c r="AC26" s="142" t="s">
        <v>547</v>
      </c>
      <c r="AD26" s="100"/>
      <c r="AE26" s="164" t="s">
        <v>45</v>
      </c>
      <c r="AF26" s="164"/>
      <c r="AG26" s="164" t="s">
        <v>47</v>
      </c>
      <c r="AH26" s="165"/>
    </row>
    <row r="27" spans="1:42">
      <c r="A27" s="9">
        <v>26</v>
      </c>
      <c r="B27" s="9" t="str">
        <f t="shared" si="0"/>
        <v>VCG170G05-002</v>
      </c>
      <c r="C27" s="32" t="s">
        <v>872</v>
      </c>
      <c r="D27" s="32" t="s">
        <v>926</v>
      </c>
      <c r="E27" s="262" t="s">
        <v>921</v>
      </c>
      <c r="F27" s="32" t="s">
        <v>175</v>
      </c>
      <c r="G27" s="263" t="s">
        <v>1583</v>
      </c>
      <c r="H27" s="27"/>
      <c r="I27" s="27"/>
      <c r="J27" s="32">
        <v>20314301</v>
      </c>
      <c r="K27" s="27"/>
      <c r="M27" s="57" t="s">
        <v>357</v>
      </c>
      <c r="N27" s="33" t="str">
        <f>N2</f>
        <v>IEC</v>
      </c>
      <c r="O27" s="66" t="str">
        <f>O2</f>
        <v>IEC</v>
      </c>
      <c r="P27" s="27" t="str">
        <f>P2</f>
        <v>IEEE C57.13</v>
      </c>
      <c r="Q27" s="108" t="str">
        <f>Q2</f>
        <v xml:space="preserve"> CAN/CSA</v>
      </c>
      <c r="W27" s="154">
        <f>'DB GIF'!J22</f>
        <v>1000</v>
      </c>
      <c r="X27" s="155"/>
      <c r="Z27" s="2"/>
      <c r="AA27" s="53"/>
      <c r="AC27" s="93">
        <v>140</v>
      </c>
      <c r="AD27" s="9">
        <v>185</v>
      </c>
      <c r="AE27" s="9">
        <v>325</v>
      </c>
      <c r="AF27" s="9">
        <v>450</v>
      </c>
      <c r="AG27" s="9">
        <v>750</v>
      </c>
      <c r="AH27" s="54">
        <v>850</v>
      </c>
    </row>
    <row r="28" spans="1:42">
      <c r="A28" s="9">
        <v>27</v>
      </c>
      <c r="B28" s="9" t="str">
        <f t="shared" si="0"/>
        <v>VCG170G05-1</v>
      </c>
      <c r="C28" s="32" t="s">
        <v>121</v>
      </c>
      <c r="D28" s="32" t="s">
        <v>927</v>
      </c>
      <c r="E28" s="262" t="s">
        <v>362</v>
      </c>
      <c r="F28" s="32" t="s">
        <v>123</v>
      </c>
      <c r="G28" s="263" t="s">
        <v>940</v>
      </c>
      <c r="H28" s="27"/>
      <c r="I28" s="27"/>
      <c r="J28" s="32">
        <v>20321601</v>
      </c>
      <c r="K28" s="27"/>
      <c r="M28" s="93">
        <v>2</v>
      </c>
      <c r="N28" s="9" t="str">
        <f>IF(HLOOKUP($N$27,$O$27:$Q$34,M28,0)=0,"",HLOOKUP($N$27,$O$27:$Q$34,M28,0))</f>
        <v/>
      </c>
      <c r="O28" s="427"/>
      <c r="P28" s="27" t="s">
        <v>347</v>
      </c>
      <c r="Q28" s="108" t="s">
        <v>347</v>
      </c>
      <c r="W28" s="849" t="s">
        <v>554</v>
      </c>
      <c r="X28" s="850"/>
      <c r="Y28" s="850"/>
      <c r="Z28" s="850"/>
      <c r="AA28" s="851"/>
      <c r="AC28" s="93">
        <v>185</v>
      </c>
      <c r="AD28" s="9">
        <v>230</v>
      </c>
      <c r="AE28" s="9">
        <v>450</v>
      </c>
      <c r="AF28" s="9">
        <v>550</v>
      </c>
      <c r="AG28" s="9">
        <v>850</v>
      </c>
      <c r="AH28" s="54">
        <v>1050</v>
      </c>
    </row>
    <row r="29" spans="1:42">
      <c r="A29" s="9">
        <v>28</v>
      </c>
      <c r="B29" s="9" t="str">
        <f t="shared" si="0"/>
        <v>VCG245-040-001</v>
      </c>
      <c r="C29" s="32" t="s">
        <v>177</v>
      </c>
      <c r="D29" s="32" t="s">
        <v>928</v>
      </c>
      <c r="E29" s="262" t="s">
        <v>837</v>
      </c>
      <c r="F29" s="32" t="s">
        <v>128</v>
      </c>
      <c r="G29" s="260" t="s">
        <v>1480</v>
      </c>
      <c r="H29" s="27"/>
      <c r="I29" s="27"/>
      <c r="J29" s="32">
        <v>20321602</v>
      </c>
      <c r="K29" s="27"/>
      <c r="M29" s="93">
        <v>3</v>
      </c>
      <c r="N29" s="9" t="str">
        <f t="shared" ref="N29:N34" si="10">IF(HLOOKUP($N$27,$O$27:$Q$34,M29,0)=0,"",HLOOKUP($N$27,$O$27:$Q$34,M29,0))</f>
        <v/>
      </c>
      <c r="O29" s="426"/>
      <c r="P29" s="27" t="s">
        <v>349</v>
      </c>
      <c r="Q29" s="108" t="s">
        <v>349</v>
      </c>
      <c r="W29" s="152"/>
      <c r="X29" s="146" t="s">
        <v>553</v>
      </c>
      <c r="Y29" s="146" t="s">
        <v>524</v>
      </c>
      <c r="Z29" s="146" t="s">
        <v>555</v>
      </c>
      <c r="AA29" s="163" t="s">
        <v>556</v>
      </c>
      <c r="AC29" s="93">
        <v>230</v>
      </c>
      <c r="AD29" s="9">
        <v>275</v>
      </c>
      <c r="AE29" s="9">
        <v>550</v>
      </c>
      <c r="AF29" s="9">
        <v>650</v>
      </c>
      <c r="AG29" s="9">
        <v>1050</v>
      </c>
      <c r="AH29" s="54">
        <v>1175</v>
      </c>
    </row>
    <row r="30" spans="1:42">
      <c r="A30" s="9">
        <v>29</v>
      </c>
      <c r="B30" s="9" t="str">
        <f t="shared" si="0"/>
        <v>VCG245-040-003</v>
      </c>
      <c r="C30" s="32" t="s">
        <v>129</v>
      </c>
      <c r="D30" s="32" t="s">
        <v>1409</v>
      </c>
      <c r="E30" s="262" t="s">
        <v>838</v>
      </c>
      <c r="F30" s="32" t="s">
        <v>134</v>
      </c>
      <c r="G30" s="260" t="s">
        <v>1661</v>
      </c>
      <c r="H30" s="27"/>
      <c r="I30" s="27"/>
      <c r="J30" s="32">
        <v>20321603</v>
      </c>
      <c r="K30" s="27"/>
      <c r="M30" s="93">
        <v>4</v>
      </c>
      <c r="N30" s="9" t="str">
        <f t="shared" si="10"/>
        <v/>
      </c>
      <c r="O30" s="426"/>
      <c r="P30" s="27" t="s">
        <v>350</v>
      </c>
      <c r="Q30" s="108" t="s">
        <v>350</v>
      </c>
      <c r="W30" s="135" t="s">
        <v>547</v>
      </c>
      <c r="X30" s="9">
        <v>1</v>
      </c>
      <c r="Y30" s="159">
        <f>IF(W27&gt;1000,EXP(X30*($W$27-1000)/8150),1)</f>
        <v>1</v>
      </c>
      <c r="Z30" s="161">
        <f>Y30*'DB GIF'!G23</f>
        <v>630</v>
      </c>
      <c r="AA30" s="139">
        <f>IF(W27&gt;1000,VLOOKUP(LOOKUP(Z30,AC27:AC37),AC27:AD37,2,FALSE),Z30)</f>
        <v>630</v>
      </c>
      <c r="AC30" s="93">
        <v>275</v>
      </c>
      <c r="AD30" s="9">
        <v>395</v>
      </c>
      <c r="AE30" s="9">
        <v>650</v>
      </c>
      <c r="AF30" s="9">
        <v>750</v>
      </c>
      <c r="AG30" s="9">
        <v>1175</v>
      </c>
      <c r="AH30" s="54">
        <v>1425</v>
      </c>
    </row>
    <row r="31" spans="1:42">
      <c r="A31" s="9">
        <v>30</v>
      </c>
      <c r="B31" s="9" t="str">
        <f t="shared" si="0"/>
        <v>VCG245-040-0390</v>
      </c>
      <c r="C31" s="32" t="s">
        <v>130</v>
      </c>
      <c r="D31" s="32" t="s">
        <v>929</v>
      </c>
      <c r="E31" s="262" t="s">
        <v>179</v>
      </c>
      <c r="F31" s="32" t="s">
        <v>135</v>
      </c>
      <c r="G31" s="260" t="s">
        <v>1589</v>
      </c>
      <c r="H31" s="27"/>
      <c r="I31" s="27"/>
      <c r="J31" s="32">
        <v>20321604</v>
      </c>
      <c r="K31" s="27"/>
      <c r="M31" s="93">
        <v>5</v>
      </c>
      <c r="N31" s="9" t="str">
        <f t="shared" si="10"/>
        <v/>
      </c>
      <c r="O31" s="426"/>
      <c r="P31" s="27" t="s">
        <v>351</v>
      </c>
      <c r="Q31" s="108" t="s">
        <v>351</v>
      </c>
      <c r="W31" s="135" t="s">
        <v>45</v>
      </c>
      <c r="X31" s="9">
        <v>1</v>
      </c>
      <c r="Y31" s="159">
        <f>IF(W27&gt;1000,EXP(X31*($W$27-1000)/8150),1)</f>
        <v>1</v>
      </c>
      <c r="Z31" s="161">
        <f>Y31*'DB GIF'!D23</f>
        <v>1425</v>
      </c>
      <c r="AA31" s="139">
        <f>IF(W27&gt;1000,VLOOKUP(LOOKUP(Z31,AE27:AE40),AE26:AF40,2,FALSE),Z31)</f>
        <v>1425</v>
      </c>
      <c r="AC31" s="93">
        <v>395</v>
      </c>
      <c r="AD31" s="9">
        <v>460</v>
      </c>
      <c r="AE31" s="9">
        <v>750</v>
      </c>
      <c r="AF31" s="9">
        <v>950</v>
      </c>
      <c r="AG31" s="9">
        <v>1425</v>
      </c>
      <c r="AH31" s="54">
        <v>1550</v>
      </c>
      <c r="AO31" s="2"/>
    </row>
    <row r="32" spans="1:42" ht="15" thickBot="1">
      <c r="A32" s="9">
        <v>31</v>
      </c>
      <c r="B32" s="9" t="str">
        <f t="shared" si="0"/>
        <v>VCG245-050-0440</v>
      </c>
      <c r="C32" s="32" t="s">
        <v>131</v>
      </c>
      <c r="D32" s="32" t="s">
        <v>930</v>
      </c>
      <c r="E32" s="262" t="s">
        <v>522</v>
      </c>
      <c r="F32" s="32" t="s">
        <v>136</v>
      </c>
      <c r="G32" s="260" t="s">
        <v>1484</v>
      </c>
      <c r="H32" s="27"/>
      <c r="I32" s="27"/>
      <c r="J32" s="32">
        <v>20321605</v>
      </c>
      <c r="K32" s="27"/>
      <c r="M32" s="93">
        <v>6</v>
      </c>
      <c r="N32" s="9" t="str">
        <f t="shared" si="10"/>
        <v/>
      </c>
      <c r="O32" s="426"/>
      <c r="P32" s="27" t="s">
        <v>352</v>
      </c>
      <c r="Q32" s="108" t="s">
        <v>352</v>
      </c>
      <c r="W32" s="124" t="s">
        <v>47</v>
      </c>
      <c r="X32" s="59">
        <v>0.75</v>
      </c>
      <c r="Y32" s="160">
        <f>IF(W27&gt;1000,EXP(X32*($W$27-1000)/8150),1)</f>
        <v>1</v>
      </c>
      <c r="Z32" s="258">
        <f>IFERROR(Y32*'DB GIF'!J23,"-")</f>
        <v>1050</v>
      </c>
      <c r="AA32" s="162">
        <f>IF(W27&gt;1000,IFERROR(VLOOKUP(LOOKUP(Z32,AG27:AG33),AG26:AH33,2,FALSE),"-"),Z32)</f>
        <v>1050</v>
      </c>
      <c r="AC32" s="93">
        <v>460</v>
      </c>
      <c r="AD32" s="9">
        <v>570</v>
      </c>
      <c r="AE32" s="9">
        <v>950</v>
      </c>
      <c r="AF32" s="9">
        <v>1050</v>
      </c>
      <c r="AG32" s="9">
        <v>1550</v>
      </c>
      <c r="AH32" s="54">
        <v>1675</v>
      </c>
    </row>
    <row r="33" spans="1:34">
      <c r="A33" s="9">
        <v>32</v>
      </c>
      <c r="B33" s="9" t="str">
        <f t="shared" si="0"/>
        <v>VCG245G02-001</v>
      </c>
      <c r="C33" s="32" t="s">
        <v>132</v>
      </c>
      <c r="D33" s="32" t="s">
        <v>169</v>
      </c>
      <c r="E33" s="262" t="s">
        <v>839</v>
      </c>
      <c r="F33" s="32" t="s">
        <v>137</v>
      </c>
      <c r="G33" s="260"/>
      <c r="H33" s="27"/>
      <c r="I33" s="27"/>
      <c r="J33" s="32">
        <v>20334201</v>
      </c>
      <c r="K33" s="27"/>
      <c r="M33" s="93">
        <v>7</v>
      </c>
      <c r="N33" s="9" t="str">
        <f t="shared" si="10"/>
        <v/>
      </c>
      <c r="O33" s="426"/>
      <c r="P33" s="27" t="s">
        <v>353</v>
      </c>
      <c r="Q33" s="108" t="s">
        <v>353</v>
      </c>
      <c r="AC33" s="93">
        <v>570</v>
      </c>
      <c r="AD33" s="9">
        <v>630</v>
      </c>
      <c r="AE33" s="9">
        <v>1050</v>
      </c>
      <c r="AF33" s="9">
        <v>1175</v>
      </c>
      <c r="AG33" s="9">
        <v>1675</v>
      </c>
      <c r="AH33" s="53"/>
    </row>
    <row r="34" spans="1:34" ht="15" thickBot="1">
      <c r="A34" s="9">
        <v>33</v>
      </c>
      <c r="B34" s="9" t="str">
        <f t="shared" si="0"/>
        <v>VCG300-040-0390</v>
      </c>
      <c r="C34" s="32" t="s">
        <v>133</v>
      </c>
      <c r="D34" s="32" t="s">
        <v>931</v>
      </c>
      <c r="E34" s="262" t="s">
        <v>840</v>
      </c>
      <c r="F34" s="32" t="s">
        <v>138</v>
      </c>
      <c r="G34" s="260"/>
      <c r="H34" s="27"/>
      <c r="I34" s="27"/>
      <c r="J34" s="32">
        <v>20354901</v>
      </c>
      <c r="K34" s="27"/>
      <c r="M34" s="95">
        <v>8</v>
      </c>
      <c r="N34" s="59" t="str">
        <f t="shared" si="10"/>
        <v/>
      </c>
      <c r="O34" s="109"/>
      <c r="P34" s="109" t="s">
        <v>354</v>
      </c>
      <c r="Q34" s="110" t="s">
        <v>354</v>
      </c>
      <c r="W34" s="2"/>
      <c r="Z34" s="845"/>
      <c r="AA34" s="845"/>
      <c r="AC34" s="93">
        <v>630</v>
      </c>
      <c r="AD34" s="9">
        <v>680</v>
      </c>
      <c r="AE34" s="9">
        <v>1175</v>
      </c>
      <c r="AF34" s="9">
        <v>1300</v>
      </c>
      <c r="AH34" s="53"/>
    </row>
    <row r="35" spans="1:34">
      <c r="A35" s="9">
        <v>34</v>
      </c>
      <c r="B35" s="9" t="str">
        <f t="shared" si="0"/>
        <v>VCG362-040-0390</v>
      </c>
      <c r="C35" s="32" t="s">
        <v>1529</v>
      </c>
      <c r="D35" s="32" t="s">
        <v>80</v>
      </c>
      <c r="E35" s="262" t="s">
        <v>841</v>
      </c>
      <c r="F35" s="32" t="s">
        <v>141</v>
      </c>
      <c r="G35" s="260"/>
      <c r="H35" s="27"/>
      <c r="I35" s="27"/>
      <c r="J35" s="32">
        <v>20355001</v>
      </c>
      <c r="K35" s="27"/>
      <c r="AB35" s="2"/>
      <c r="AC35" s="93">
        <v>680</v>
      </c>
      <c r="AD35" s="9">
        <v>880</v>
      </c>
      <c r="AE35" s="9">
        <v>1300</v>
      </c>
      <c r="AF35" s="9">
        <v>1425</v>
      </c>
      <c r="AH35" s="53"/>
    </row>
    <row r="36" spans="1:34" ht="15" thickBot="1">
      <c r="A36" s="9">
        <v>35</v>
      </c>
      <c r="B36" s="9" t="str">
        <f t="shared" si="0"/>
        <v>VCG362-050-0440</v>
      </c>
      <c r="C36" s="32" t="s">
        <v>181</v>
      </c>
      <c r="D36" s="32" t="s">
        <v>1468</v>
      </c>
      <c r="E36" s="262" t="s">
        <v>842</v>
      </c>
      <c r="F36" s="32" t="s">
        <v>142</v>
      </c>
      <c r="G36" s="260"/>
      <c r="H36" s="27"/>
      <c r="I36" s="27"/>
      <c r="J36" s="32">
        <v>20355401</v>
      </c>
      <c r="K36" s="27"/>
      <c r="M36" s="9"/>
      <c r="N36" s="9"/>
      <c r="O36" s="9"/>
      <c r="P36" s="9"/>
      <c r="Q36" s="9"/>
      <c r="AC36" s="93">
        <v>880</v>
      </c>
      <c r="AD36" s="9">
        <v>975</v>
      </c>
      <c r="AE36" s="9">
        <v>1425</v>
      </c>
      <c r="AF36" s="9">
        <v>1550</v>
      </c>
      <c r="AH36" s="53"/>
    </row>
    <row r="37" spans="1:34">
      <c r="A37" s="9">
        <v>36</v>
      </c>
      <c r="B37" s="9" t="str">
        <f t="shared" si="0"/>
        <v>VCG362G05</v>
      </c>
      <c r="C37" s="32" t="s">
        <v>1530</v>
      </c>
      <c r="D37" s="32" t="s">
        <v>932</v>
      </c>
      <c r="E37" s="262" t="s">
        <v>102</v>
      </c>
      <c r="F37" s="27"/>
      <c r="G37" s="260"/>
      <c r="H37" s="27"/>
      <c r="I37" s="27"/>
      <c r="J37" s="32">
        <v>20377401</v>
      </c>
      <c r="K37" s="27"/>
      <c r="M37" s="99"/>
      <c r="N37" s="100"/>
      <c r="O37" s="843" t="s">
        <v>317</v>
      </c>
      <c r="P37" s="843"/>
      <c r="Q37" s="844"/>
      <c r="AC37" s="93">
        <v>975</v>
      </c>
      <c r="AE37" s="9">
        <v>1550</v>
      </c>
      <c r="AF37" s="9">
        <v>1950</v>
      </c>
      <c r="AH37" s="53"/>
    </row>
    <row r="38" spans="1:34">
      <c r="A38" s="9">
        <v>37</v>
      </c>
      <c r="B38" s="9" t="str">
        <f t="shared" si="0"/>
        <v>VCG362G11</v>
      </c>
      <c r="C38" s="32" t="s">
        <v>878</v>
      </c>
      <c r="D38" s="32" t="s">
        <v>933</v>
      </c>
      <c r="E38" s="262" t="s">
        <v>101</v>
      </c>
      <c r="F38" s="27"/>
      <c r="G38" s="260"/>
      <c r="H38" s="27"/>
      <c r="I38" s="27"/>
      <c r="J38" s="32">
        <v>20466701</v>
      </c>
      <c r="K38" s="27"/>
      <c r="M38" s="57" t="s">
        <v>357</v>
      </c>
      <c r="N38" s="33" t="str">
        <f>N2</f>
        <v>IEC</v>
      </c>
      <c r="O38" s="118" t="str">
        <f>O2</f>
        <v>IEC</v>
      </c>
      <c r="P38" s="118" t="str">
        <f>P2</f>
        <v>IEEE C57.13</v>
      </c>
      <c r="Q38" s="119" t="str">
        <f>Q2</f>
        <v xml:space="preserve"> CAN/CSA</v>
      </c>
      <c r="AC38" s="57"/>
      <c r="AE38" s="9">
        <v>1950</v>
      </c>
      <c r="AF38" s="9">
        <v>2100</v>
      </c>
      <c r="AH38" s="53"/>
    </row>
    <row r="39" spans="1:34">
      <c r="A39" s="9">
        <v>38</v>
      </c>
      <c r="B39" s="9" t="str">
        <f t="shared" si="0"/>
        <v>VCG420-050-0440</v>
      </c>
      <c r="C39" s="32" t="s">
        <v>73</v>
      </c>
      <c r="D39" s="32" t="s">
        <v>849</v>
      </c>
      <c r="E39" s="262" t="s">
        <v>185</v>
      </c>
      <c r="F39" s="27"/>
      <c r="G39" s="260"/>
      <c r="H39" s="27"/>
      <c r="I39" s="27"/>
      <c r="J39" s="32">
        <v>20466702</v>
      </c>
      <c r="K39" s="27"/>
      <c r="M39" s="93">
        <v>2</v>
      </c>
      <c r="N39" s="9" t="str">
        <f t="shared" ref="N39:N44" si="11">IF(HLOOKUP($N$38,$O$38:$Q$44,M39,0)=0,"",HLOOKUP($N$38,$O$38:$Q$44,M39,0))</f>
        <v>1 A</v>
      </c>
      <c r="O39" s="28" t="s">
        <v>330</v>
      </c>
      <c r="P39" s="27"/>
      <c r="Q39" s="111"/>
      <c r="AC39" s="57"/>
      <c r="AE39" s="9">
        <v>2100</v>
      </c>
      <c r="AF39" s="9">
        <v>2400</v>
      </c>
      <c r="AH39" s="53"/>
    </row>
    <row r="40" spans="1:34" ht="15" thickBot="1">
      <c r="A40" s="9">
        <v>39</v>
      </c>
      <c r="B40" s="9" t="str">
        <f t="shared" si="0"/>
        <v>VCG420G05</v>
      </c>
      <c r="C40" s="32" t="s">
        <v>879</v>
      </c>
      <c r="D40" s="32" t="s">
        <v>850</v>
      </c>
      <c r="E40" s="262" t="s">
        <v>116</v>
      </c>
      <c r="F40" s="27"/>
      <c r="G40" s="260"/>
      <c r="H40" s="27"/>
      <c r="I40" s="27"/>
      <c r="J40" s="32">
        <v>20469801</v>
      </c>
      <c r="K40" s="27"/>
      <c r="M40" s="93">
        <v>3</v>
      </c>
      <c r="N40" s="9" t="str">
        <f t="shared" si="11"/>
        <v>5 A</v>
      </c>
      <c r="O40" s="28" t="s">
        <v>331</v>
      </c>
      <c r="P40" s="27"/>
      <c r="Q40" s="111"/>
      <c r="AC40" s="58"/>
      <c r="AD40" s="125"/>
      <c r="AE40" s="59">
        <v>2400</v>
      </c>
      <c r="AF40" s="125"/>
      <c r="AG40" s="125"/>
      <c r="AH40" s="49"/>
    </row>
    <row r="41" spans="1:34">
      <c r="A41" s="9">
        <v>40</v>
      </c>
      <c r="B41" s="9" t="str">
        <f t="shared" si="0"/>
        <v>VCG420G11</v>
      </c>
      <c r="C41" s="32" t="s">
        <v>880</v>
      </c>
      <c r="D41" s="32" t="s">
        <v>1488</v>
      </c>
      <c r="E41" s="262" t="s">
        <v>117</v>
      </c>
      <c r="F41" s="27"/>
      <c r="G41" s="260"/>
      <c r="H41" s="27"/>
      <c r="I41" s="27"/>
      <c r="J41" s="32">
        <v>20469802</v>
      </c>
      <c r="K41" s="27"/>
      <c r="M41" s="93">
        <v>4</v>
      </c>
      <c r="N41" s="9" t="str">
        <f t="shared" si="11"/>
        <v>2x1 A</v>
      </c>
      <c r="O41" s="28" t="s">
        <v>332</v>
      </c>
      <c r="P41" s="27"/>
      <c r="Q41" s="111"/>
    </row>
    <row r="42" spans="1:34">
      <c r="A42" s="9">
        <v>41</v>
      </c>
      <c r="B42" s="9" t="str">
        <f t="shared" si="0"/>
        <v>VCG420G11-001</v>
      </c>
      <c r="C42" s="32" t="s">
        <v>881</v>
      </c>
      <c r="D42" s="32" t="s">
        <v>851</v>
      </c>
      <c r="E42" s="262" t="s">
        <v>843</v>
      </c>
      <c r="F42" s="27"/>
      <c r="G42" s="260"/>
      <c r="H42" s="27"/>
      <c r="I42" s="27"/>
      <c r="J42" s="32">
        <v>20469804</v>
      </c>
      <c r="K42" s="27"/>
      <c r="M42" s="93">
        <v>5</v>
      </c>
      <c r="N42" s="9" t="str">
        <f t="shared" si="11"/>
        <v>2A-1A-0,5 A</v>
      </c>
      <c r="O42" s="28" t="s">
        <v>334</v>
      </c>
      <c r="P42" s="27"/>
      <c r="Q42" s="111"/>
    </row>
    <row r="43" spans="1:34">
      <c r="A43" s="9">
        <v>42</v>
      </c>
      <c r="B43" s="9" t="str">
        <f t="shared" si="0"/>
        <v>VCG420G11-002</v>
      </c>
      <c r="C43" s="32" t="s">
        <v>882</v>
      </c>
      <c r="D43" s="32" t="s">
        <v>852</v>
      </c>
      <c r="E43" s="262" t="s">
        <v>844</v>
      </c>
      <c r="F43" s="27"/>
      <c r="G43" s="260"/>
      <c r="H43" s="27"/>
      <c r="I43" s="27"/>
      <c r="J43" s="32">
        <v>20469805</v>
      </c>
      <c r="K43" s="27"/>
      <c r="M43" s="93">
        <v>6</v>
      </c>
      <c r="N43" s="9" t="str">
        <f t="shared" si="11"/>
        <v>2 A</v>
      </c>
      <c r="O43" s="28" t="s">
        <v>333</v>
      </c>
      <c r="P43" s="27"/>
      <c r="Q43" s="111"/>
    </row>
    <row r="44" spans="1:34" ht="15" thickBot="1">
      <c r="A44" s="9">
        <v>43</v>
      </c>
      <c r="B44" s="9" t="str">
        <f t="shared" si="0"/>
        <v>VCG550G01</v>
      </c>
      <c r="C44" s="32" t="s">
        <v>805</v>
      </c>
      <c r="D44" s="32" t="s">
        <v>853</v>
      </c>
      <c r="E44" s="262" t="s">
        <v>124</v>
      </c>
      <c r="F44" s="27"/>
      <c r="G44" s="260"/>
      <c r="H44" s="27"/>
      <c r="I44" s="27"/>
      <c r="J44" s="32">
        <v>20469806</v>
      </c>
      <c r="K44" s="27"/>
      <c r="M44" s="95">
        <v>7</v>
      </c>
      <c r="N44" s="59" t="str">
        <f t="shared" si="11"/>
        <v/>
      </c>
      <c r="O44" s="104"/>
      <c r="P44" s="104"/>
      <c r="Q44" s="105"/>
    </row>
    <row r="45" spans="1:34" ht="15">
      <c r="A45" s="9">
        <v>44</v>
      </c>
      <c r="B45" s="9" t="str">
        <f t="shared" si="0"/>
        <v>VCG550G05</v>
      </c>
      <c r="C45" s="32" t="s">
        <v>806</v>
      </c>
      <c r="D45" s="32" t="s">
        <v>1577</v>
      </c>
      <c r="E45" s="262" t="s">
        <v>125</v>
      </c>
      <c r="F45" s="27"/>
      <c r="G45" s="260"/>
      <c r="H45" s="27"/>
      <c r="I45" s="27"/>
      <c r="J45" s="32">
        <v>20483901</v>
      </c>
      <c r="K45" s="27"/>
      <c r="T45" s="68"/>
    </row>
    <row r="46" spans="1:34" ht="15" thickBot="1">
      <c r="A46" s="9">
        <v>45</v>
      </c>
      <c r="B46" s="9" t="str">
        <f t="shared" si="0"/>
        <v>VCG800G01</v>
      </c>
      <c r="C46" s="32" t="s">
        <v>807</v>
      </c>
      <c r="D46" s="32" t="s">
        <v>854</v>
      </c>
      <c r="E46" s="262" t="s">
        <v>139</v>
      </c>
      <c r="F46" s="27"/>
      <c r="G46" s="260"/>
      <c r="H46" s="27"/>
      <c r="I46" s="27"/>
      <c r="J46" s="32">
        <v>20483902</v>
      </c>
      <c r="K46" s="27"/>
      <c r="Y46" s="2" t="s">
        <v>1478</v>
      </c>
    </row>
    <row r="47" spans="1:34">
      <c r="A47" s="9">
        <v>46</v>
      </c>
      <c r="B47" s="9" t="str">
        <f t="shared" si="0"/>
        <v>AVG145P010-0160</v>
      </c>
      <c r="C47" s="32" t="s">
        <v>827</v>
      </c>
      <c r="D47" s="32" t="s">
        <v>103</v>
      </c>
      <c r="E47" s="262" t="s">
        <v>876</v>
      </c>
      <c r="F47" s="27"/>
      <c r="G47" s="260"/>
      <c r="H47" s="27"/>
      <c r="I47" s="27"/>
      <c r="J47" s="32">
        <v>20483903</v>
      </c>
      <c r="K47" s="27"/>
      <c r="M47" s="99"/>
      <c r="N47" s="100"/>
      <c r="O47" s="843" t="s">
        <v>377</v>
      </c>
      <c r="P47" s="843"/>
      <c r="Q47" s="844"/>
    </row>
    <row r="48" spans="1:34">
      <c r="A48" s="9">
        <v>47</v>
      </c>
      <c r="B48" s="9" t="str">
        <f t="shared" si="0"/>
        <v>AVG170-020-0160</v>
      </c>
      <c r="C48" s="32" t="s">
        <v>808</v>
      </c>
      <c r="D48" s="32" t="s">
        <v>855</v>
      </c>
      <c r="E48" s="262" t="s">
        <v>1500</v>
      </c>
      <c r="F48" s="27"/>
      <c r="G48" s="260"/>
      <c r="H48" s="27"/>
      <c r="I48" s="27"/>
      <c r="J48" s="32">
        <v>20483903</v>
      </c>
      <c r="K48" s="27"/>
      <c r="M48" s="57" t="s">
        <v>357</v>
      </c>
      <c r="N48" s="33" t="str">
        <f>N2</f>
        <v>IEC</v>
      </c>
      <c r="O48" s="118" t="str">
        <f>O2</f>
        <v>IEC</v>
      </c>
      <c r="P48" s="67" t="str">
        <f>P2</f>
        <v>IEEE C57.13</v>
      </c>
      <c r="Q48" s="101" t="str">
        <f>Q2</f>
        <v xml:space="preserve"> CAN/CSA</v>
      </c>
    </row>
    <row r="49" spans="1:17">
      <c r="A49" s="9">
        <v>48</v>
      </c>
      <c r="B49" s="9" t="str">
        <f t="shared" si="0"/>
        <v>AVG170P020-0160</v>
      </c>
      <c r="C49" s="32" t="s">
        <v>809</v>
      </c>
      <c r="D49" s="32" t="s">
        <v>1545</v>
      </c>
      <c r="E49" s="262" t="s">
        <v>1501</v>
      </c>
      <c r="F49" s="27"/>
      <c r="G49" s="260"/>
      <c r="H49" s="27"/>
      <c r="I49" s="27"/>
      <c r="J49" s="32">
        <v>20483904</v>
      </c>
      <c r="K49" s="27"/>
      <c r="M49" s="93">
        <v>2</v>
      </c>
      <c r="N49" s="9" t="str">
        <f t="shared" ref="N49:N56" si="12">IF(HLOOKUP($N$48,$O$48:$Q$56,M49,0)=0,"",HLOOKUP($N$48,$O$48:$Q$56,M49,0))</f>
        <v/>
      </c>
      <c r="O49" s="67"/>
      <c r="P49" s="67"/>
      <c r="Q49" s="101"/>
    </row>
    <row r="50" spans="1:17">
      <c r="A50" s="9">
        <v>49</v>
      </c>
      <c r="B50" s="9" t="str">
        <f t="shared" si="0"/>
        <v>VCA072G05-001</v>
      </c>
      <c r="C50" s="32" t="s">
        <v>810</v>
      </c>
      <c r="D50" s="32" t="s">
        <v>1546</v>
      </c>
      <c r="E50" s="262" t="s">
        <v>900</v>
      </c>
      <c r="F50" s="27"/>
      <c r="G50" s="260"/>
      <c r="H50" s="27"/>
      <c r="I50" s="27"/>
      <c r="J50" s="32">
        <v>20483905</v>
      </c>
      <c r="K50" s="27"/>
      <c r="M50" s="93">
        <v>3</v>
      </c>
      <c r="N50" s="9">
        <f t="shared" si="12"/>
        <v>1</v>
      </c>
      <c r="O50" s="28">
        <v>1</v>
      </c>
      <c r="P50" s="28">
        <v>1</v>
      </c>
      <c r="Q50" s="102">
        <v>1</v>
      </c>
    </row>
    <row r="51" spans="1:17">
      <c r="A51" s="9">
        <v>50</v>
      </c>
      <c r="B51" s="9" t="str">
        <f t="shared" si="0"/>
        <v>VCA072G05-1</v>
      </c>
      <c r="C51" s="32" t="s">
        <v>1119</v>
      </c>
      <c r="D51" s="32" t="s">
        <v>1547</v>
      </c>
      <c r="E51" s="262" t="s">
        <v>901</v>
      </c>
      <c r="F51" s="27"/>
      <c r="G51" s="260"/>
      <c r="H51" s="27"/>
      <c r="I51" s="27"/>
      <c r="J51" s="32">
        <v>20483906</v>
      </c>
      <c r="K51" s="27"/>
      <c r="M51" s="93">
        <v>4</v>
      </c>
      <c r="N51" s="9">
        <f t="shared" si="12"/>
        <v>1.2</v>
      </c>
      <c r="O51" s="28">
        <v>1.2</v>
      </c>
      <c r="P51" s="28">
        <v>1.2</v>
      </c>
      <c r="Q51" s="102">
        <v>1.2</v>
      </c>
    </row>
    <row r="52" spans="1:17">
      <c r="A52" s="9">
        <v>51</v>
      </c>
      <c r="B52" s="9" t="str">
        <f t="shared" si="0"/>
        <v>VCA123-022-0250</v>
      </c>
      <c r="C52" s="32" t="s">
        <v>1117</v>
      </c>
      <c r="D52" s="32" t="s">
        <v>856</v>
      </c>
      <c r="E52" s="262" t="s">
        <v>1503</v>
      </c>
      <c r="F52" s="27"/>
      <c r="G52" s="260"/>
      <c r="H52" s="27"/>
      <c r="I52" s="27"/>
      <c r="J52" s="32">
        <v>20483907</v>
      </c>
      <c r="K52" s="27"/>
      <c r="M52" s="93">
        <v>5</v>
      </c>
      <c r="N52" s="9">
        <f t="shared" si="12"/>
        <v>1.5</v>
      </c>
      <c r="O52" s="28">
        <v>1.5</v>
      </c>
      <c r="P52" s="77">
        <v>1.33</v>
      </c>
      <c r="Q52" s="103">
        <v>1.33</v>
      </c>
    </row>
    <row r="53" spans="1:17">
      <c r="A53" s="9">
        <v>52</v>
      </c>
      <c r="B53" s="9" t="str">
        <f t="shared" si="0"/>
        <v>VCA123-040-0390</v>
      </c>
      <c r="C53" s="32" t="s">
        <v>1120</v>
      </c>
      <c r="D53" s="32" t="s">
        <v>857</v>
      </c>
      <c r="E53" s="262" t="s">
        <v>902</v>
      </c>
      <c r="F53" s="27"/>
      <c r="G53" s="260"/>
      <c r="H53" s="27"/>
      <c r="I53" s="27"/>
      <c r="J53" s="32">
        <v>20483908</v>
      </c>
      <c r="K53" s="27"/>
      <c r="M53" s="93">
        <v>6</v>
      </c>
      <c r="N53" s="9">
        <f t="shared" si="12"/>
        <v>2</v>
      </c>
      <c r="O53" s="28">
        <v>2</v>
      </c>
      <c r="P53" s="28">
        <v>1.5</v>
      </c>
      <c r="Q53" s="102">
        <v>1.5</v>
      </c>
    </row>
    <row r="54" spans="1:17">
      <c r="A54" s="9">
        <v>53</v>
      </c>
      <c r="B54" s="9" t="str">
        <f t="shared" si="0"/>
        <v>VCA145-022-0250</v>
      </c>
      <c r="C54" s="32" t="s">
        <v>1121</v>
      </c>
      <c r="D54" s="32" t="s">
        <v>858</v>
      </c>
      <c r="E54" s="262" t="s">
        <v>1502</v>
      </c>
      <c r="F54" s="27"/>
      <c r="G54" s="260"/>
      <c r="H54" s="27"/>
      <c r="I54" s="27"/>
      <c r="J54" s="32">
        <v>20483909</v>
      </c>
      <c r="K54" s="27"/>
      <c r="M54" s="93">
        <v>7</v>
      </c>
      <c r="N54" s="9">
        <f t="shared" si="12"/>
        <v>2.4</v>
      </c>
      <c r="O54" s="28">
        <v>2.4</v>
      </c>
      <c r="P54" s="28">
        <v>2</v>
      </c>
      <c r="Q54" s="102">
        <v>2</v>
      </c>
    </row>
    <row r="55" spans="1:17">
      <c r="A55" s="9">
        <v>54</v>
      </c>
      <c r="B55" s="9" t="str">
        <f t="shared" si="0"/>
        <v>VCA145-022-0185</v>
      </c>
      <c r="C55" s="32" t="s">
        <v>1548</v>
      </c>
      <c r="D55" s="32" t="s">
        <v>859</v>
      </c>
      <c r="E55" s="262" t="s">
        <v>1504</v>
      </c>
      <c r="F55" s="27"/>
      <c r="G55" s="260"/>
      <c r="H55" s="27"/>
      <c r="I55" s="27"/>
      <c r="J55" s="32">
        <v>20483910</v>
      </c>
      <c r="K55" s="27"/>
      <c r="M55" s="93">
        <v>8</v>
      </c>
      <c r="N55" s="9" t="str">
        <f t="shared" si="12"/>
        <v/>
      </c>
      <c r="O55" s="27"/>
      <c r="P55" s="28">
        <v>2.4</v>
      </c>
      <c r="Q55" s="102">
        <v>2.4</v>
      </c>
    </row>
    <row r="56" spans="1:17" ht="15" thickBot="1">
      <c r="A56" s="9">
        <v>55</v>
      </c>
      <c r="B56" s="9" t="str">
        <f t="shared" si="0"/>
        <v>VCA145-040-0390</v>
      </c>
      <c r="C56" s="32" t="s">
        <v>1549</v>
      </c>
      <c r="D56" s="32" t="s">
        <v>860</v>
      </c>
      <c r="E56" s="262" t="s">
        <v>903</v>
      </c>
      <c r="F56" s="27"/>
      <c r="G56" s="260"/>
      <c r="H56" s="27"/>
      <c r="I56" s="27"/>
      <c r="J56" s="32">
        <v>20483911</v>
      </c>
      <c r="K56" s="27"/>
      <c r="M56" s="95">
        <v>9</v>
      </c>
      <c r="N56" s="59" t="str">
        <f t="shared" si="12"/>
        <v/>
      </c>
      <c r="O56" s="104"/>
      <c r="P56" s="96">
        <v>2.5</v>
      </c>
      <c r="Q56" s="105">
        <v>2.5</v>
      </c>
    </row>
    <row r="57" spans="1:17">
      <c r="A57" s="9">
        <v>56</v>
      </c>
      <c r="B57" s="9" t="str">
        <f t="shared" si="0"/>
        <v>VCA170-022-0185</v>
      </c>
      <c r="C57" s="32" t="s">
        <v>811</v>
      </c>
      <c r="D57" s="32" t="s">
        <v>861</v>
      </c>
      <c r="E57" s="262" t="s">
        <v>1508</v>
      </c>
      <c r="F57" s="27"/>
      <c r="G57" s="260"/>
      <c r="H57" s="27"/>
      <c r="I57" s="27"/>
      <c r="J57" s="32">
        <v>20483912</v>
      </c>
      <c r="K57" s="27"/>
    </row>
    <row r="58" spans="1:17">
      <c r="A58" s="9">
        <v>57</v>
      </c>
      <c r="B58" s="9" t="str">
        <f t="shared" si="0"/>
        <v>VCA170-041-0520</v>
      </c>
      <c r="C58" s="32" t="s">
        <v>812</v>
      </c>
      <c r="D58" s="32" t="s">
        <v>862</v>
      </c>
      <c r="E58" s="262" t="s">
        <v>1674</v>
      </c>
      <c r="F58" s="27"/>
      <c r="G58" s="260"/>
      <c r="H58" s="27"/>
      <c r="I58" s="27"/>
      <c r="J58" s="32">
        <v>20483913</v>
      </c>
      <c r="K58" s="27"/>
    </row>
    <row r="59" spans="1:17">
      <c r="A59" s="9">
        <v>58</v>
      </c>
      <c r="B59" s="9" t="str">
        <f t="shared" si="0"/>
        <v>VCA245-041-0520</v>
      </c>
      <c r="C59" s="32" t="s">
        <v>813</v>
      </c>
      <c r="D59" s="32" t="s">
        <v>118</v>
      </c>
      <c r="E59" s="262" t="s">
        <v>1505</v>
      </c>
      <c r="F59" s="27"/>
      <c r="G59" s="260"/>
      <c r="H59" s="27"/>
      <c r="I59" s="27"/>
      <c r="J59" s="32">
        <v>20483914</v>
      </c>
      <c r="K59" s="27"/>
    </row>
    <row r="60" spans="1:17">
      <c r="A60" s="9">
        <v>59</v>
      </c>
      <c r="B60" s="9" t="str">
        <f t="shared" si="0"/>
        <v>VCA362G05</v>
      </c>
      <c r="C60" s="32" t="s">
        <v>814</v>
      </c>
      <c r="D60" s="32" t="s">
        <v>119</v>
      </c>
      <c r="E60" s="262" t="s">
        <v>1506</v>
      </c>
      <c r="F60" s="27"/>
      <c r="G60" s="260"/>
      <c r="H60" s="27"/>
      <c r="I60" s="27"/>
      <c r="J60" s="32">
        <v>20483915</v>
      </c>
      <c r="K60" s="27"/>
    </row>
    <row r="61" spans="1:17">
      <c r="A61" s="9">
        <v>60</v>
      </c>
      <c r="B61" s="9" t="str">
        <f t="shared" si="0"/>
        <v>VCA420G05</v>
      </c>
      <c r="C61" s="32" t="s">
        <v>815</v>
      </c>
      <c r="D61" s="32" t="s">
        <v>863</v>
      </c>
      <c r="E61" s="262" t="s">
        <v>1507</v>
      </c>
      <c r="F61" s="27"/>
      <c r="G61" s="260"/>
      <c r="H61" s="27"/>
      <c r="I61" s="27"/>
      <c r="J61" s="32">
        <v>20483915</v>
      </c>
      <c r="K61" s="27"/>
    </row>
    <row r="62" spans="1:17">
      <c r="A62" s="9">
        <v>61</v>
      </c>
      <c r="B62" s="9" t="str">
        <f t="shared" si="0"/>
        <v/>
      </c>
      <c r="C62" s="32" t="s">
        <v>816</v>
      </c>
      <c r="D62" s="32" t="s">
        <v>126</v>
      </c>
      <c r="E62" s="262"/>
      <c r="F62" s="27"/>
      <c r="G62" s="263"/>
      <c r="H62" s="27"/>
      <c r="I62" s="27"/>
      <c r="J62" s="32">
        <v>20483916</v>
      </c>
      <c r="K62" s="27"/>
    </row>
    <row r="63" spans="1:17">
      <c r="A63" s="9">
        <v>62</v>
      </c>
      <c r="B63" s="9" t="str">
        <f t="shared" si="0"/>
        <v/>
      </c>
      <c r="C63" s="32" t="s">
        <v>817</v>
      </c>
      <c r="D63" s="32" t="s">
        <v>127</v>
      </c>
      <c r="E63" s="262"/>
      <c r="F63" s="27"/>
      <c r="G63" s="27"/>
      <c r="H63" s="27"/>
      <c r="I63" s="27"/>
      <c r="J63" s="32">
        <v>20483917</v>
      </c>
      <c r="K63" s="27"/>
    </row>
    <row r="64" spans="1:17">
      <c r="A64" s="9">
        <v>63</v>
      </c>
      <c r="B64" s="9" t="str">
        <f t="shared" si="0"/>
        <v/>
      </c>
      <c r="C64" s="32" t="s">
        <v>818</v>
      </c>
      <c r="D64" s="32" t="s">
        <v>176</v>
      </c>
      <c r="E64" s="262"/>
      <c r="F64" s="27"/>
      <c r="G64" s="27"/>
      <c r="H64" s="27"/>
      <c r="I64" s="27"/>
      <c r="J64" s="32">
        <v>20483918</v>
      </c>
      <c r="K64" s="27"/>
    </row>
    <row r="65" spans="1:11">
      <c r="A65" s="9">
        <v>64</v>
      </c>
      <c r="B65" s="9" t="str">
        <f t="shared" si="0"/>
        <v/>
      </c>
      <c r="C65" s="32" t="s">
        <v>819</v>
      </c>
      <c r="D65" s="32" t="s">
        <v>140</v>
      </c>
      <c r="E65" s="262"/>
      <c r="F65" s="27"/>
      <c r="G65" s="27"/>
      <c r="H65" s="27"/>
      <c r="I65" s="27"/>
      <c r="J65" s="32">
        <v>20501001</v>
      </c>
      <c r="K65" s="27"/>
    </row>
    <row r="66" spans="1:11">
      <c r="A66" s="9">
        <v>65</v>
      </c>
      <c r="B66" s="9" t="str">
        <f t="shared" si="0"/>
        <v/>
      </c>
      <c r="C66" s="32" t="s">
        <v>820</v>
      </c>
      <c r="D66" s="32" t="s">
        <v>803</v>
      </c>
      <c r="E66" s="260"/>
      <c r="F66" s="27"/>
      <c r="G66" s="27"/>
      <c r="H66" s="27"/>
      <c r="I66" s="27"/>
      <c r="J66" s="32">
        <v>20501002</v>
      </c>
      <c r="K66" s="27"/>
    </row>
    <row r="67" spans="1:11">
      <c r="A67" s="9">
        <v>66</v>
      </c>
      <c r="B67" s="9" t="str">
        <f t="shared" si="0"/>
        <v/>
      </c>
      <c r="C67" s="32" t="s">
        <v>821</v>
      </c>
      <c r="D67" s="32" t="s">
        <v>804</v>
      </c>
      <c r="E67" s="260"/>
      <c r="F67" s="27"/>
      <c r="G67" s="27"/>
      <c r="H67" s="27"/>
      <c r="I67" s="27"/>
      <c r="J67" s="32">
        <v>20501003</v>
      </c>
      <c r="K67" s="27"/>
    </row>
    <row r="68" spans="1:11">
      <c r="A68" s="9">
        <v>67</v>
      </c>
      <c r="B68" s="9" t="str">
        <f t="shared" ref="B68:B131" si="13">IF(HLOOKUP($B$2,$C$2:$K$474,A68,0)=0,"",HLOOKUP($B$2,$C$2:$K$474,A68,0))</f>
        <v/>
      </c>
      <c r="C68" s="32" t="s">
        <v>822</v>
      </c>
      <c r="D68" s="32"/>
      <c r="E68" s="260"/>
      <c r="F68" s="27"/>
      <c r="G68" s="27"/>
      <c r="H68" s="27"/>
      <c r="I68" s="27"/>
      <c r="J68" s="32">
        <v>20501003</v>
      </c>
      <c r="K68" s="27"/>
    </row>
    <row r="69" spans="1:11">
      <c r="A69" s="9">
        <v>68</v>
      </c>
      <c r="B69" s="9" t="str">
        <f t="shared" si="13"/>
        <v/>
      </c>
      <c r="C69" s="32" t="s">
        <v>871</v>
      </c>
      <c r="D69" s="32"/>
      <c r="E69" s="260"/>
      <c r="F69" s="27"/>
      <c r="G69" s="27"/>
      <c r="H69" s="27"/>
      <c r="I69" s="27"/>
      <c r="J69" s="32">
        <v>20501004</v>
      </c>
      <c r="K69" s="27"/>
    </row>
    <row r="70" spans="1:11">
      <c r="A70" s="9">
        <v>69</v>
      </c>
      <c r="B70" s="9" t="str">
        <f t="shared" si="13"/>
        <v/>
      </c>
      <c r="C70" s="32" t="s">
        <v>801</v>
      </c>
      <c r="D70" s="32"/>
      <c r="E70" s="260"/>
      <c r="F70" s="27"/>
      <c r="G70" s="27"/>
      <c r="H70" s="27"/>
      <c r="I70" s="27"/>
      <c r="J70" s="32">
        <v>20526601</v>
      </c>
      <c r="K70" s="27"/>
    </row>
    <row r="71" spans="1:11">
      <c r="A71" s="9">
        <v>70</v>
      </c>
      <c r="B71" s="9" t="str">
        <f t="shared" si="13"/>
        <v/>
      </c>
      <c r="C71" s="32" t="s">
        <v>802</v>
      </c>
      <c r="D71" s="32"/>
      <c r="E71" s="260"/>
      <c r="F71" s="27"/>
      <c r="G71" s="27"/>
      <c r="H71" s="27"/>
      <c r="I71" s="27"/>
      <c r="J71" s="32">
        <v>20526602</v>
      </c>
      <c r="K71" s="27"/>
    </row>
    <row r="72" spans="1:11">
      <c r="A72" s="9">
        <v>71</v>
      </c>
      <c r="B72" s="9" t="str">
        <f t="shared" si="13"/>
        <v/>
      </c>
      <c r="C72" s="32" t="s">
        <v>884</v>
      </c>
      <c r="D72" s="32"/>
      <c r="E72" s="27"/>
      <c r="F72" s="27"/>
      <c r="G72" s="27"/>
      <c r="H72" s="27"/>
      <c r="I72" s="27"/>
      <c r="J72" s="32">
        <v>20526603</v>
      </c>
      <c r="K72" s="27"/>
    </row>
    <row r="73" spans="1:11">
      <c r="A73" s="9">
        <v>72</v>
      </c>
      <c r="B73" s="9" t="str">
        <f t="shared" si="13"/>
        <v/>
      </c>
      <c r="C73" s="32" t="s">
        <v>885</v>
      </c>
      <c r="D73" s="32"/>
      <c r="E73" s="27"/>
      <c r="F73" s="27"/>
      <c r="G73" s="27"/>
      <c r="H73" s="27"/>
      <c r="I73" s="27"/>
      <c r="J73" s="32">
        <v>20530701</v>
      </c>
      <c r="K73" s="27"/>
    </row>
    <row r="74" spans="1:11">
      <c r="A74" s="9">
        <v>73</v>
      </c>
      <c r="B74" s="9" t="str">
        <f t="shared" si="13"/>
        <v/>
      </c>
      <c r="C74" s="32" t="s">
        <v>886</v>
      </c>
      <c r="D74" s="32"/>
      <c r="E74" s="27"/>
      <c r="F74" s="27"/>
      <c r="G74" s="27"/>
      <c r="H74" s="27"/>
      <c r="I74" s="27"/>
      <c r="J74" s="32">
        <v>20530702</v>
      </c>
      <c r="K74" s="27"/>
    </row>
    <row r="75" spans="1:11">
      <c r="A75" s="9">
        <v>74</v>
      </c>
      <c r="B75" s="9" t="str">
        <f t="shared" si="13"/>
        <v/>
      </c>
      <c r="C75" s="32" t="s">
        <v>887</v>
      </c>
      <c r="D75" s="32"/>
      <c r="E75" s="27"/>
      <c r="F75" s="27"/>
      <c r="G75" s="27"/>
      <c r="H75" s="27"/>
      <c r="I75" s="27"/>
      <c r="J75" s="32">
        <v>20546501</v>
      </c>
      <c r="K75" s="27"/>
    </row>
    <row r="76" spans="1:11">
      <c r="A76" s="9">
        <v>75</v>
      </c>
      <c r="B76" s="9" t="str">
        <f t="shared" si="13"/>
        <v/>
      </c>
      <c r="C76" s="32" t="s">
        <v>888</v>
      </c>
      <c r="D76" s="32"/>
      <c r="E76" s="27"/>
      <c r="F76" s="27"/>
      <c r="G76" s="27"/>
      <c r="H76" s="27"/>
      <c r="I76" s="27"/>
      <c r="J76" s="32">
        <v>20546502</v>
      </c>
      <c r="K76" s="27"/>
    </row>
    <row r="77" spans="1:11">
      <c r="A77" s="9">
        <v>76</v>
      </c>
      <c r="B77" s="9" t="str">
        <f t="shared" si="13"/>
        <v/>
      </c>
      <c r="C77" s="32" t="s">
        <v>889</v>
      </c>
      <c r="D77" s="32"/>
      <c r="E77" s="27"/>
      <c r="F77" s="27"/>
      <c r="G77" s="27"/>
      <c r="H77" s="27"/>
      <c r="I77" s="27"/>
      <c r="J77" s="32">
        <v>20546503</v>
      </c>
      <c r="K77" s="27"/>
    </row>
    <row r="78" spans="1:11">
      <c r="A78" s="9">
        <v>77</v>
      </c>
      <c r="B78" s="9" t="str">
        <f t="shared" si="13"/>
        <v/>
      </c>
      <c r="C78" s="32" t="s">
        <v>890</v>
      </c>
      <c r="D78" s="32"/>
      <c r="E78" s="27"/>
      <c r="F78" s="27"/>
      <c r="G78" s="27"/>
      <c r="H78" s="27"/>
      <c r="I78" s="27"/>
      <c r="J78" s="32">
        <v>20546504</v>
      </c>
      <c r="K78" s="27"/>
    </row>
    <row r="79" spans="1:11">
      <c r="A79" s="9">
        <v>78</v>
      </c>
      <c r="B79" s="9" t="str">
        <f t="shared" si="13"/>
        <v/>
      </c>
      <c r="C79" s="32" t="s">
        <v>891</v>
      </c>
      <c r="D79" s="32"/>
      <c r="E79" s="27"/>
      <c r="F79" s="27"/>
      <c r="G79" s="27"/>
      <c r="H79" s="27"/>
      <c r="I79" s="27"/>
      <c r="J79" s="32">
        <v>20546505</v>
      </c>
      <c r="K79" s="27"/>
    </row>
    <row r="80" spans="1:11">
      <c r="A80" s="9">
        <v>79</v>
      </c>
      <c r="B80" s="9" t="str">
        <f t="shared" si="13"/>
        <v/>
      </c>
      <c r="C80" s="32" t="s">
        <v>892</v>
      </c>
      <c r="D80" s="32"/>
      <c r="E80" s="27"/>
      <c r="F80" s="27"/>
      <c r="G80" s="27"/>
      <c r="H80" s="27"/>
      <c r="I80" s="27"/>
      <c r="J80" s="32">
        <v>20546506</v>
      </c>
      <c r="K80" s="27"/>
    </row>
    <row r="81" spans="1:11">
      <c r="A81" s="9">
        <v>80</v>
      </c>
      <c r="B81" s="9" t="str">
        <f t="shared" si="13"/>
        <v/>
      </c>
      <c r="C81" s="32" t="s">
        <v>893</v>
      </c>
      <c r="D81" s="32"/>
      <c r="E81" s="27"/>
      <c r="F81" s="27"/>
      <c r="G81" s="27"/>
      <c r="H81" s="27"/>
      <c r="I81" s="27"/>
      <c r="J81" s="32">
        <v>20546507</v>
      </c>
      <c r="K81" s="27"/>
    </row>
    <row r="82" spans="1:11">
      <c r="A82" s="9">
        <v>81</v>
      </c>
      <c r="B82" s="9" t="str">
        <f t="shared" si="13"/>
        <v/>
      </c>
      <c r="C82" s="32" t="s">
        <v>894</v>
      </c>
      <c r="D82" s="32"/>
      <c r="E82" s="27"/>
      <c r="F82" s="27"/>
      <c r="G82" s="27"/>
      <c r="H82" s="27"/>
      <c r="I82" s="27"/>
      <c r="J82" s="32">
        <v>20546509</v>
      </c>
      <c r="K82" s="27"/>
    </row>
    <row r="83" spans="1:11">
      <c r="A83" s="9">
        <v>82</v>
      </c>
      <c r="B83" s="9" t="str">
        <f t="shared" si="13"/>
        <v/>
      </c>
      <c r="C83" s="32" t="s">
        <v>895</v>
      </c>
      <c r="D83" s="32"/>
      <c r="E83" s="27"/>
      <c r="F83" s="27"/>
      <c r="G83" s="27"/>
      <c r="H83" s="27"/>
      <c r="I83" s="27"/>
      <c r="J83" s="32">
        <v>20546510</v>
      </c>
      <c r="K83" s="27"/>
    </row>
    <row r="84" spans="1:11">
      <c r="A84" s="9">
        <v>83</v>
      </c>
      <c r="B84" s="9" t="str">
        <f t="shared" si="13"/>
        <v/>
      </c>
      <c r="C84" s="32" t="s">
        <v>896</v>
      </c>
      <c r="D84" s="32"/>
      <c r="E84" s="27"/>
      <c r="F84" s="27"/>
      <c r="G84" s="27"/>
      <c r="H84" s="27"/>
      <c r="I84" s="27"/>
      <c r="J84" s="32">
        <v>20546511</v>
      </c>
      <c r="K84" s="27"/>
    </row>
    <row r="85" spans="1:11">
      <c r="A85" s="9">
        <v>84</v>
      </c>
      <c r="B85" s="9" t="str">
        <f t="shared" si="13"/>
        <v/>
      </c>
      <c r="C85" s="32" t="s">
        <v>897</v>
      </c>
      <c r="D85" s="32"/>
      <c r="E85" s="27"/>
      <c r="F85" s="27"/>
      <c r="G85" s="27"/>
      <c r="H85" s="27"/>
      <c r="I85" s="27"/>
      <c r="J85" s="32">
        <v>20546512</v>
      </c>
      <c r="K85" s="27"/>
    </row>
    <row r="86" spans="1:11">
      <c r="A86" s="9">
        <v>85</v>
      </c>
      <c r="B86" s="9" t="str">
        <f t="shared" si="13"/>
        <v/>
      </c>
      <c r="C86" s="32" t="s">
        <v>1656</v>
      </c>
      <c r="D86" s="32"/>
      <c r="E86" s="27"/>
      <c r="F86" s="27"/>
      <c r="G86" s="27"/>
      <c r="H86" s="27"/>
      <c r="I86" s="27"/>
      <c r="J86" s="32">
        <v>20546513</v>
      </c>
      <c r="K86" s="27"/>
    </row>
    <row r="87" spans="1:11">
      <c r="A87" s="9">
        <v>86</v>
      </c>
      <c r="B87" s="9" t="str">
        <f t="shared" si="13"/>
        <v/>
      </c>
      <c r="C87" s="32" t="s">
        <v>831</v>
      </c>
      <c r="D87" s="32"/>
      <c r="E87" s="27"/>
      <c r="F87" s="27"/>
      <c r="G87" s="27"/>
      <c r="H87" s="27"/>
      <c r="I87" s="27"/>
      <c r="J87" s="32">
        <v>20546514</v>
      </c>
      <c r="K87" s="27"/>
    </row>
    <row r="88" spans="1:11">
      <c r="A88" s="9">
        <v>87</v>
      </c>
      <c r="B88" s="9" t="str">
        <f t="shared" si="13"/>
        <v/>
      </c>
      <c r="C88" s="32" t="s">
        <v>1657</v>
      </c>
      <c r="D88" s="32"/>
      <c r="E88" s="27"/>
      <c r="F88" s="27"/>
      <c r="G88" s="27"/>
      <c r="H88" s="27"/>
      <c r="I88" s="27"/>
      <c r="J88" s="32">
        <v>20546515</v>
      </c>
      <c r="K88" s="27"/>
    </row>
    <row r="89" spans="1:11">
      <c r="A89" s="9">
        <v>88</v>
      </c>
      <c r="B89" s="9" t="str">
        <f t="shared" si="13"/>
        <v/>
      </c>
      <c r="C89" s="32" t="s">
        <v>832</v>
      </c>
      <c r="D89" s="32"/>
      <c r="E89" s="27"/>
      <c r="F89" s="27"/>
      <c r="G89" s="27"/>
      <c r="H89" s="27"/>
      <c r="I89" s="27"/>
      <c r="J89" s="32">
        <v>20546516</v>
      </c>
      <c r="K89" s="27"/>
    </row>
    <row r="90" spans="1:11">
      <c r="A90" s="9">
        <v>89</v>
      </c>
      <c r="B90" s="9" t="str">
        <f t="shared" si="13"/>
        <v/>
      </c>
      <c r="C90" s="32" t="s">
        <v>833</v>
      </c>
      <c r="D90" s="32"/>
      <c r="E90" s="27"/>
      <c r="F90" s="27"/>
      <c r="G90" s="27"/>
      <c r="H90" s="27"/>
      <c r="I90" s="27"/>
      <c r="J90" s="32">
        <v>20546517</v>
      </c>
      <c r="K90" s="27"/>
    </row>
    <row r="91" spans="1:11">
      <c r="A91" s="9">
        <v>90</v>
      </c>
      <c r="B91" s="9" t="str">
        <f t="shared" si="13"/>
        <v/>
      </c>
      <c r="C91" s="32" t="s">
        <v>834</v>
      </c>
      <c r="D91" s="32"/>
      <c r="E91" s="27"/>
      <c r="F91" s="27"/>
      <c r="G91" s="27"/>
      <c r="H91" s="27"/>
      <c r="I91" s="27"/>
      <c r="J91" s="32">
        <v>20573301</v>
      </c>
      <c r="K91" s="27"/>
    </row>
    <row r="92" spans="1:11">
      <c r="A92" s="9">
        <v>91</v>
      </c>
      <c r="B92" s="9" t="str">
        <f t="shared" si="13"/>
        <v/>
      </c>
      <c r="C92" s="32" t="s">
        <v>835</v>
      </c>
      <c r="D92" s="32"/>
      <c r="E92" s="27"/>
      <c r="F92" s="27"/>
      <c r="G92" s="27"/>
      <c r="H92" s="27"/>
      <c r="I92" s="27"/>
      <c r="J92" s="32">
        <v>20573302</v>
      </c>
      <c r="K92" s="27"/>
    </row>
    <row r="93" spans="1:11">
      <c r="A93" s="9">
        <v>92</v>
      </c>
      <c r="B93" s="9" t="str">
        <f t="shared" si="13"/>
        <v/>
      </c>
      <c r="C93" s="32" t="s">
        <v>1517</v>
      </c>
      <c r="D93" s="32"/>
      <c r="E93" s="27"/>
      <c r="F93" s="27"/>
      <c r="G93" s="27"/>
      <c r="H93" s="27"/>
      <c r="I93" s="27"/>
      <c r="J93" s="32">
        <v>20573303</v>
      </c>
      <c r="K93" s="27"/>
    </row>
    <row r="94" spans="1:11">
      <c r="A94" s="9">
        <v>93</v>
      </c>
      <c r="B94" s="9" t="str">
        <f t="shared" si="13"/>
        <v/>
      </c>
      <c r="C94" s="32" t="s">
        <v>1519</v>
      </c>
      <c r="D94" s="32"/>
      <c r="E94" s="27"/>
      <c r="F94" s="27"/>
      <c r="G94" s="27"/>
      <c r="H94" s="27"/>
      <c r="I94" s="27"/>
      <c r="J94" s="32">
        <v>20573304</v>
      </c>
      <c r="K94" s="27"/>
    </row>
    <row r="95" spans="1:11">
      <c r="A95" s="9">
        <v>94</v>
      </c>
      <c r="B95" s="9" t="str">
        <f t="shared" si="13"/>
        <v/>
      </c>
      <c r="C95" s="32" t="s">
        <v>1518</v>
      </c>
      <c r="D95" s="32"/>
      <c r="E95" s="27"/>
      <c r="F95" s="27"/>
      <c r="G95" s="27"/>
      <c r="H95" s="27"/>
      <c r="I95" s="27"/>
      <c r="J95" s="32">
        <v>20573305</v>
      </c>
      <c r="K95" s="27"/>
    </row>
    <row r="96" spans="1:11">
      <c r="A96" s="9">
        <v>95</v>
      </c>
      <c r="B96" s="9" t="str">
        <f t="shared" si="13"/>
        <v/>
      </c>
      <c r="C96" s="32" t="s">
        <v>1516</v>
      </c>
      <c r="D96" s="32"/>
      <c r="E96" s="27"/>
      <c r="F96" s="27"/>
      <c r="G96" s="27"/>
      <c r="H96" s="27"/>
      <c r="I96" s="27"/>
      <c r="J96" s="32">
        <v>20575101</v>
      </c>
      <c r="K96" s="27"/>
    </row>
    <row r="97" spans="1:11">
      <c r="A97" s="9">
        <v>96</v>
      </c>
      <c r="B97" s="9" t="str">
        <f t="shared" si="13"/>
        <v/>
      </c>
      <c r="C97" s="32" t="s">
        <v>877</v>
      </c>
      <c r="D97" s="32"/>
      <c r="E97" s="27"/>
      <c r="F97" s="27"/>
      <c r="G97" s="27"/>
      <c r="H97" s="27"/>
      <c r="I97" s="27"/>
      <c r="J97" s="32">
        <v>20575102</v>
      </c>
      <c r="K97" s="27"/>
    </row>
    <row r="98" spans="1:11">
      <c r="A98" s="9">
        <v>97</v>
      </c>
      <c r="B98" s="9" t="str">
        <f t="shared" si="13"/>
        <v/>
      </c>
      <c r="C98" s="32" t="s">
        <v>1520</v>
      </c>
      <c r="D98" s="32"/>
      <c r="E98" s="27"/>
      <c r="F98" s="27"/>
      <c r="G98" s="27"/>
      <c r="H98" s="27"/>
      <c r="I98" s="27"/>
      <c r="J98" s="32">
        <v>20575103</v>
      </c>
      <c r="K98" s="27"/>
    </row>
    <row r="99" spans="1:11">
      <c r="A99" s="9">
        <v>98</v>
      </c>
      <c r="B99" s="9" t="str">
        <f t="shared" si="13"/>
        <v/>
      </c>
      <c r="C99" s="32" t="s">
        <v>1521</v>
      </c>
      <c r="D99" s="32"/>
      <c r="E99" s="27"/>
      <c r="F99" s="27"/>
      <c r="G99" s="27"/>
      <c r="H99" s="27"/>
      <c r="I99" s="27"/>
      <c r="J99" s="32">
        <v>20589602</v>
      </c>
      <c r="K99" s="27"/>
    </row>
    <row r="100" spans="1:11">
      <c r="A100" s="9">
        <v>99</v>
      </c>
      <c r="B100" s="9" t="str">
        <f t="shared" si="13"/>
        <v/>
      </c>
      <c r="C100" s="32" t="s">
        <v>1522</v>
      </c>
      <c r="D100" s="32"/>
      <c r="E100" s="27"/>
      <c r="F100" s="27"/>
      <c r="G100" s="27"/>
      <c r="H100" s="27"/>
      <c r="I100" s="27"/>
      <c r="J100" s="32">
        <v>20589603</v>
      </c>
      <c r="K100" s="27"/>
    </row>
    <row r="101" spans="1:11">
      <c r="A101" s="9">
        <v>100</v>
      </c>
      <c r="B101" s="9" t="str">
        <f t="shared" si="13"/>
        <v/>
      </c>
      <c r="C101" s="420" t="s">
        <v>1523</v>
      </c>
      <c r="D101" s="32"/>
      <c r="E101" s="27"/>
      <c r="F101" s="27"/>
      <c r="G101" s="27"/>
      <c r="H101" s="27"/>
      <c r="I101" s="27"/>
      <c r="J101" s="32">
        <v>20589604</v>
      </c>
      <c r="K101" s="27"/>
    </row>
    <row r="102" spans="1:11">
      <c r="A102" s="9">
        <v>101</v>
      </c>
      <c r="B102" s="9" t="str">
        <f t="shared" si="13"/>
        <v/>
      </c>
      <c r="C102" s="32" t="s">
        <v>829</v>
      </c>
      <c r="D102" s="32"/>
      <c r="E102" s="27"/>
      <c r="F102" s="27"/>
      <c r="G102" s="27"/>
      <c r="H102" s="27"/>
      <c r="I102" s="27"/>
      <c r="J102" s="32">
        <v>20590101</v>
      </c>
      <c r="K102" s="27"/>
    </row>
    <row r="103" spans="1:11">
      <c r="A103" s="9">
        <v>102</v>
      </c>
      <c r="B103" s="9" t="str">
        <f t="shared" si="13"/>
        <v/>
      </c>
      <c r="C103" s="32" t="s">
        <v>828</v>
      </c>
      <c r="D103" s="32"/>
      <c r="E103" s="27"/>
      <c r="F103" s="27"/>
      <c r="G103" s="27"/>
      <c r="H103" s="27"/>
      <c r="I103" s="27"/>
      <c r="J103" s="32">
        <v>20594401</v>
      </c>
      <c r="K103" s="27"/>
    </row>
    <row r="104" spans="1:11">
      <c r="A104" s="9">
        <v>103</v>
      </c>
      <c r="B104" s="9" t="str">
        <f t="shared" si="13"/>
        <v/>
      </c>
      <c r="C104" s="32" t="s">
        <v>1636</v>
      </c>
      <c r="D104" s="32"/>
      <c r="E104" s="27"/>
      <c r="F104" s="27"/>
      <c r="G104" s="27"/>
      <c r="H104" s="27"/>
      <c r="I104" s="27"/>
      <c r="J104" s="32">
        <v>20599901</v>
      </c>
      <c r="K104" s="27"/>
    </row>
    <row r="105" spans="1:11">
      <c r="A105" s="9">
        <v>104</v>
      </c>
      <c r="B105" s="9" t="str">
        <f t="shared" si="13"/>
        <v/>
      </c>
      <c r="C105" s="32"/>
      <c r="D105" s="32"/>
      <c r="E105" s="27"/>
      <c r="F105" s="27"/>
      <c r="G105" s="27"/>
      <c r="H105" s="27"/>
      <c r="I105" s="27"/>
      <c r="J105" s="32">
        <v>20599901</v>
      </c>
      <c r="K105" s="27"/>
    </row>
    <row r="106" spans="1:11">
      <c r="A106" s="9">
        <v>105</v>
      </c>
      <c r="B106" s="9" t="str">
        <f t="shared" si="13"/>
        <v/>
      </c>
      <c r="C106" s="32"/>
      <c r="D106" s="32"/>
      <c r="E106" s="27"/>
      <c r="F106" s="27"/>
      <c r="G106" s="27"/>
      <c r="H106" s="27"/>
      <c r="I106" s="27"/>
      <c r="J106" s="32">
        <v>20624201</v>
      </c>
      <c r="K106" s="27"/>
    </row>
    <row r="107" spans="1:11">
      <c r="A107" s="9">
        <v>106</v>
      </c>
      <c r="B107" s="9" t="str">
        <f t="shared" si="13"/>
        <v/>
      </c>
      <c r="C107" s="32"/>
      <c r="D107" s="32"/>
      <c r="E107" s="27"/>
      <c r="F107" s="27"/>
      <c r="G107" s="27"/>
      <c r="H107" s="27"/>
      <c r="I107" s="27"/>
      <c r="J107" s="32">
        <v>20719802</v>
      </c>
      <c r="K107" s="27"/>
    </row>
    <row r="108" spans="1:11">
      <c r="A108" s="9">
        <v>107</v>
      </c>
      <c r="B108" s="9" t="str">
        <f t="shared" si="13"/>
        <v/>
      </c>
      <c r="C108" s="32"/>
      <c r="D108" s="32"/>
      <c r="E108" s="27"/>
      <c r="F108" s="27"/>
      <c r="G108" s="27"/>
      <c r="H108" s="27"/>
      <c r="I108" s="27"/>
      <c r="J108" s="32">
        <v>20719803</v>
      </c>
      <c r="K108" s="27"/>
    </row>
    <row r="109" spans="1:11">
      <c r="A109" s="9">
        <v>108</v>
      </c>
      <c r="B109" s="9" t="str">
        <f t="shared" si="13"/>
        <v/>
      </c>
      <c r="C109" s="32"/>
      <c r="D109" s="32"/>
      <c r="E109" s="27"/>
      <c r="F109" s="27"/>
      <c r="G109" s="27"/>
      <c r="H109" s="27"/>
      <c r="I109" s="27"/>
      <c r="J109" s="32">
        <v>20719806</v>
      </c>
      <c r="K109" s="27"/>
    </row>
    <row r="110" spans="1:11">
      <c r="A110" s="9">
        <v>109</v>
      </c>
      <c r="B110" s="9" t="str">
        <f t="shared" si="13"/>
        <v/>
      </c>
      <c r="C110" s="32"/>
      <c r="D110" s="32"/>
      <c r="E110" s="27"/>
      <c r="F110" s="27"/>
      <c r="G110" s="27"/>
      <c r="H110" s="27"/>
      <c r="I110" s="27"/>
      <c r="J110" s="32">
        <v>20719807</v>
      </c>
      <c r="K110" s="27"/>
    </row>
    <row r="111" spans="1:11">
      <c r="A111" s="9">
        <v>110</v>
      </c>
      <c r="B111" s="9" t="str">
        <f t="shared" si="13"/>
        <v/>
      </c>
      <c r="C111" s="32"/>
      <c r="D111" s="32"/>
      <c r="E111" s="27"/>
      <c r="F111" s="27"/>
      <c r="G111" s="27"/>
      <c r="H111" s="27"/>
      <c r="I111" s="27"/>
      <c r="J111" s="32">
        <v>20719810</v>
      </c>
      <c r="K111" s="27"/>
    </row>
    <row r="112" spans="1:11">
      <c r="A112" s="9">
        <v>111</v>
      </c>
      <c r="B112" s="9" t="str">
        <f t="shared" si="13"/>
        <v/>
      </c>
      <c r="C112" s="32"/>
      <c r="D112" s="32"/>
      <c r="E112" s="27"/>
      <c r="F112" s="27"/>
      <c r="G112" s="27"/>
      <c r="H112" s="27"/>
      <c r="I112" s="27"/>
      <c r="J112" s="32">
        <v>20719811</v>
      </c>
      <c r="K112" s="27"/>
    </row>
    <row r="113" spans="1:11">
      <c r="A113" s="9">
        <v>112</v>
      </c>
      <c r="B113" s="9" t="str">
        <f t="shared" si="13"/>
        <v/>
      </c>
      <c r="C113" s="32"/>
      <c r="D113" s="32"/>
      <c r="E113" s="27"/>
      <c r="F113" s="27"/>
      <c r="G113" s="27"/>
      <c r="H113" s="27"/>
      <c r="I113" s="27"/>
      <c r="J113" s="32">
        <v>20719812</v>
      </c>
      <c r="K113" s="27"/>
    </row>
    <row r="114" spans="1:11">
      <c r="A114" s="9">
        <v>113</v>
      </c>
      <c r="B114" s="9" t="str">
        <f t="shared" si="13"/>
        <v/>
      </c>
      <c r="C114" s="32"/>
      <c r="D114" s="32"/>
      <c r="E114" s="27"/>
      <c r="F114" s="27"/>
      <c r="G114" s="27"/>
      <c r="H114" s="27"/>
      <c r="I114" s="27"/>
      <c r="J114" s="32">
        <v>20719815</v>
      </c>
      <c r="K114" s="27"/>
    </row>
    <row r="115" spans="1:11">
      <c r="A115" s="9">
        <v>114</v>
      </c>
      <c r="B115" s="9" t="str">
        <f t="shared" si="13"/>
        <v/>
      </c>
      <c r="C115" s="32"/>
      <c r="D115" s="32"/>
      <c r="E115" s="27"/>
      <c r="F115" s="27"/>
      <c r="G115" s="27"/>
      <c r="H115" s="27"/>
      <c r="I115" s="27"/>
      <c r="J115" s="32">
        <v>20719816</v>
      </c>
      <c r="K115" s="27"/>
    </row>
    <row r="116" spans="1:11">
      <c r="A116" s="9">
        <v>115</v>
      </c>
      <c r="B116" s="9" t="str">
        <f t="shared" si="13"/>
        <v/>
      </c>
      <c r="C116" s="32"/>
      <c r="D116" s="32"/>
      <c r="E116" s="27"/>
      <c r="F116" s="27"/>
      <c r="G116" s="27"/>
      <c r="H116" s="27"/>
      <c r="I116" s="27"/>
      <c r="J116" s="32">
        <v>20719817</v>
      </c>
      <c r="K116" s="27"/>
    </row>
    <row r="117" spans="1:11">
      <c r="A117" s="9">
        <v>116</v>
      </c>
      <c r="B117" s="9" t="str">
        <f t="shared" si="13"/>
        <v/>
      </c>
      <c r="C117" s="32"/>
      <c r="D117" s="32"/>
      <c r="E117" s="27"/>
      <c r="F117" s="27"/>
      <c r="G117" s="27"/>
      <c r="H117" s="27"/>
      <c r="I117" s="27"/>
      <c r="J117" s="32">
        <v>20719818</v>
      </c>
      <c r="K117" s="27"/>
    </row>
    <row r="118" spans="1:11">
      <c r="A118" s="9">
        <v>117</v>
      </c>
      <c r="B118" s="9" t="str">
        <f t="shared" si="13"/>
        <v/>
      </c>
      <c r="C118" s="32"/>
      <c r="D118" s="32"/>
      <c r="E118" s="27"/>
      <c r="F118" s="27"/>
      <c r="G118" s="27"/>
      <c r="H118" s="27"/>
      <c r="I118" s="27"/>
      <c r="J118" s="32">
        <v>20719819</v>
      </c>
      <c r="K118" s="27"/>
    </row>
    <row r="119" spans="1:11">
      <c r="A119" s="9">
        <v>118</v>
      </c>
      <c r="B119" s="9" t="str">
        <f t="shared" si="13"/>
        <v/>
      </c>
      <c r="C119" s="32"/>
      <c r="D119" s="32"/>
      <c r="E119" s="27"/>
      <c r="F119" s="27"/>
      <c r="G119" s="27"/>
      <c r="H119" s="27"/>
      <c r="I119" s="27"/>
      <c r="J119" s="32">
        <v>20719820</v>
      </c>
      <c r="K119" s="27"/>
    </row>
    <row r="120" spans="1:11">
      <c r="A120" s="9">
        <v>119</v>
      </c>
      <c r="B120" s="9" t="str">
        <f t="shared" si="13"/>
        <v/>
      </c>
      <c r="C120" s="32"/>
      <c r="D120" s="32"/>
      <c r="E120" s="27"/>
      <c r="F120" s="27"/>
      <c r="G120" s="27"/>
      <c r="H120" s="27"/>
      <c r="I120" s="27"/>
      <c r="J120" s="32">
        <v>20817601</v>
      </c>
      <c r="K120" s="27"/>
    </row>
    <row r="121" spans="1:11">
      <c r="A121" s="9">
        <v>120</v>
      </c>
      <c r="B121" s="9" t="str">
        <f t="shared" si="13"/>
        <v/>
      </c>
      <c r="C121" s="32"/>
      <c r="D121" s="32"/>
      <c r="E121" s="27"/>
      <c r="F121" s="27"/>
      <c r="G121" s="27"/>
      <c r="H121" s="27"/>
      <c r="I121" s="27"/>
      <c r="J121" s="32">
        <v>20835201</v>
      </c>
      <c r="K121" s="27"/>
    </row>
    <row r="122" spans="1:11">
      <c r="A122" s="9">
        <v>121</v>
      </c>
      <c r="B122" s="9" t="str">
        <f t="shared" si="13"/>
        <v/>
      </c>
      <c r="C122" s="32"/>
      <c r="D122" s="32"/>
      <c r="E122" s="27"/>
      <c r="F122" s="27"/>
      <c r="G122" s="27"/>
      <c r="H122" s="27"/>
      <c r="I122" s="27"/>
      <c r="J122" s="32">
        <v>20836301</v>
      </c>
      <c r="K122" s="27"/>
    </row>
    <row r="123" spans="1:11">
      <c r="A123" s="9">
        <v>122</v>
      </c>
      <c r="B123" s="9" t="str">
        <f t="shared" si="13"/>
        <v/>
      </c>
      <c r="C123" s="32"/>
      <c r="D123" s="32"/>
      <c r="E123" s="27"/>
      <c r="F123" s="27"/>
      <c r="G123" s="27"/>
      <c r="H123" s="27"/>
      <c r="I123" s="27"/>
      <c r="J123" s="32">
        <v>20838301</v>
      </c>
      <c r="K123" s="27"/>
    </row>
    <row r="124" spans="1:11">
      <c r="A124" s="9">
        <v>123</v>
      </c>
      <c r="B124" s="9" t="str">
        <f t="shared" si="13"/>
        <v/>
      </c>
      <c r="C124" s="32"/>
      <c r="D124" s="32"/>
      <c r="E124" s="27"/>
      <c r="F124" s="27"/>
      <c r="G124" s="27"/>
      <c r="H124" s="27"/>
      <c r="I124" s="27"/>
      <c r="J124" s="32">
        <v>20838301</v>
      </c>
      <c r="K124" s="27"/>
    </row>
    <row r="125" spans="1:11">
      <c r="A125" s="9">
        <v>124</v>
      </c>
      <c r="B125" s="9" t="str">
        <f t="shared" si="13"/>
        <v/>
      </c>
      <c r="C125" s="32"/>
      <c r="D125" s="32"/>
      <c r="E125" s="27"/>
      <c r="F125" s="27"/>
      <c r="G125" s="27"/>
      <c r="H125" s="27"/>
      <c r="I125" s="27"/>
      <c r="J125" s="32">
        <v>20838302</v>
      </c>
      <c r="K125" s="27"/>
    </row>
    <row r="126" spans="1:11">
      <c r="A126" s="9">
        <v>125</v>
      </c>
      <c r="B126" s="9" t="str">
        <f t="shared" si="13"/>
        <v/>
      </c>
      <c r="C126" s="32"/>
      <c r="D126" s="32"/>
      <c r="E126" s="27"/>
      <c r="F126" s="27"/>
      <c r="G126" s="27"/>
      <c r="H126" s="27"/>
      <c r="I126" s="27"/>
      <c r="J126" s="32">
        <v>20838303</v>
      </c>
      <c r="K126" s="27"/>
    </row>
    <row r="127" spans="1:11">
      <c r="A127" s="9">
        <v>126</v>
      </c>
      <c r="B127" s="9" t="str">
        <f t="shared" si="13"/>
        <v/>
      </c>
      <c r="C127" s="32"/>
      <c r="D127" s="32"/>
      <c r="E127" s="27"/>
      <c r="F127" s="27"/>
      <c r="G127" s="27"/>
      <c r="H127" s="27"/>
      <c r="I127" s="27"/>
      <c r="J127" s="32">
        <v>20838304</v>
      </c>
      <c r="K127" s="27"/>
    </row>
    <row r="128" spans="1:11">
      <c r="A128" s="9">
        <v>127</v>
      </c>
      <c r="B128" s="9" t="str">
        <f t="shared" si="13"/>
        <v/>
      </c>
      <c r="C128" s="32"/>
      <c r="D128" s="32"/>
      <c r="E128" s="27"/>
      <c r="F128" s="27"/>
      <c r="G128" s="27"/>
      <c r="H128" s="27"/>
      <c r="I128" s="27"/>
      <c r="J128" s="32">
        <v>20838305</v>
      </c>
      <c r="K128" s="27"/>
    </row>
    <row r="129" spans="1:11">
      <c r="A129" s="9">
        <v>128</v>
      </c>
      <c r="B129" s="9" t="str">
        <f t="shared" si="13"/>
        <v/>
      </c>
      <c r="C129" s="32"/>
      <c r="D129" s="32"/>
      <c r="E129" s="27"/>
      <c r="F129" s="27"/>
      <c r="G129" s="27"/>
      <c r="H129" s="27"/>
      <c r="I129" s="27"/>
      <c r="J129" s="32">
        <v>20838306</v>
      </c>
      <c r="K129" s="27"/>
    </row>
    <row r="130" spans="1:11">
      <c r="A130" s="9">
        <v>129</v>
      </c>
      <c r="B130" s="9" t="str">
        <f t="shared" si="13"/>
        <v/>
      </c>
      <c r="C130" s="32"/>
      <c r="D130" s="32"/>
      <c r="E130" s="27"/>
      <c r="F130" s="27"/>
      <c r="G130" s="27"/>
      <c r="H130" s="27"/>
      <c r="I130" s="27"/>
      <c r="J130" s="32">
        <v>20838307</v>
      </c>
      <c r="K130" s="27"/>
    </row>
    <row r="131" spans="1:11">
      <c r="A131" s="9">
        <v>130</v>
      </c>
      <c r="B131" s="9" t="str">
        <f t="shared" si="13"/>
        <v/>
      </c>
      <c r="C131" s="32"/>
      <c r="D131" s="32"/>
      <c r="E131" s="27"/>
      <c r="F131" s="27"/>
      <c r="G131" s="27"/>
      <c r="H131" s="27"/>
      <c r="I131" s="27"/>
      <c r="J131" s="32">
        <v>20838308</v>
      </c>
      <c r="K131" s="27"/>
    </row>
    <row r="132" spans="1:11">
      <c r="A132" s="9">
        <v>131</v>
      </c>
      <c r="B132" s="9" t="str">
        <f t="shared" ref="B132:B195" si="14">IF(HLOOKUP($B$2,$C$2:$K$474,A132,0)=0,"",HLOOKUP($B$2,$C$2:$K$474,A132,0))</f>
        <v/>
      </c>
      <c r="C132" s="32"/>
      <c r="D132" s="32"/>
      <c r="E132" s="27"/>
      <c r="F132" s="27"/>
      <c r="G132" s="27"/>
      <c r="H132" s="27"/>
      <c r="I132" s="27"/>
      <c r="J132" s="32">
        <v>20838309</v>
      </c>
      <c r="K132" s="27"/>
    </row>
    <row r="133" spans="1:11">
      <c r="A133" s="9">
        <v>132</v>
      </c>
      <c r="B133" s="9" t="str">
        <f t="shared" si="14"/>
        <v/>
      </c>
      <c r="C133" s="32"/>
      <c r="D133" s="32"/>
      <c r="E133" s="27"/>
      <c r="F133" s="27"/>
      <c r="G133" s="27"/>
      <c r="H133" s="27"/>
      <c r="I133" s="27"/>
      <c r="J133" s="32">
        <v>20838310</v>
      </c>
      <c r="K133" s="27"/>
    </row>
    <row r="134" spans="1:11">
      <c r="A134" s="9">
        <v>133</v>
      </c>
      <c r="B134" s="9" t="str">
        <f t="shared" si="14"/>
        <v/>
      </c>
      <c r="C134" s="32"/>
      <c r="D134" s="32"/>
      <c r="E134" s="27"/>
      <c r="F134" s="27"/>
      <c r="G134" s="27"/>
      <c r="H134" s="27"/>
      <c r="I134" s="27"/>
      <c r="J134" s="32">
        <v>20838311</v>
      </c>
      <c r="K134" s="27"/>
    </row>
    <row r="135" spans="1:11">
      <c r="A135" s="9">
        <v>134</v>
      </c>
      <c r="B135" s="9" t="str">
        <f t="shared" si="14"/>
        <v/>
      </c>
      <c r="C135" s="32"/>
      <c r="D135" s="32"/>
      <c r="E135" s="27"/>
      <c r="F135" s="27"/>
      <c r="G135" s="27"/>
      <c r="H135" s="27"/>
      <c r="I135" s="27"/>
      <c r="J135" s="32">
        <v>20838312</v>
      </c>
      <c r="K135" s="27"/>
    </row>
    <row r="136" spans="1:11">
      <c r="A136" s="9">
        <v>135</v>
      </c>
      <c r="B136" s="9" t="str">
        <f t="shared" si="14"/>
        <v/>
      </c>
      <c r="C136" s="32"/>
      <c r="D136" s="32"/>
      <c r="E136" s="27"/>
      <c r="F136" s="27"/>
      <c r="G136" s="27"/>
      <c r="H136" s="27"/>
      <c r="I136" s="27"/>
      <c r="J136" s="32">
        <v>20838313</v>
      </c>
      <c r="K136" s="27"/>
    </row>
    <row r="137" spans="1:11">
      <c r="A137" s="9">
        <v>136</v>
      </c>
      <c r="B137" s="9" t="str">
        <f t="shared" si="14"/>
        <v/>
      </c>
      <c r="C137" s="32"/>
      <c r="D137" s="32"/>
      <c r="E137" s="27"/>
      <c r="F137" s="27"/>
      <c r="G137" s="27"/>
      <c r="H137" s="27"/>
      <c r="I137" s="27"/>
      <c r="J137" s="32">
        <v>20838315</v>
      </c>
      <c r="K137" s="27"/>
    </row>
    <row r="138" spans="1:11">
      <c r="A138" s="9">
        <v>137</v>
      </c>
      <c r="B138" s="9" t="str">
        <f t="shared" si="14"/>
        <v/>
      </c>
      <c r="C138" s="32"/>
      <c r="D138" s="32"/>
      <c r="E138" s="27"/>
      <c r="F138" s="27"/>
      <c r="G138" s="27"/>
      <c r="H138" s="27"/>
      <c r="I138" s="27"/>
      <c r="J138" s="32">
        <v>20838316</v>
      </c>
      <c r="K138" s="27"/>
    </row>
    <row r="139" spans="1:11">
      <c r="A139" s="9">
        <v>138</v>
      </c>
      <c r="B139" s="9" t="str">
        <f t="shared" si="14"/>
        <v/>
      </c>
      <c r="C139" s="32"/>
      <c r="D139" s="32"/>
      <c r="E139" s="27"/>
      <c r="F139" s="27"/>
      <c r="G139" s="27"/>
      <c r="H139" s="27"/>
      <c r="I139" s="27"/>
      <c r="J139" s="32">
        <v>20838317</v>
      </c>
      <c r="K139" s="27"/>
    </row>
    <row r="140" spans="1:11">
      <c r="A140" s="9">
        <v>139</v>
      </c>
      <c r="B140" s="9" t="str">
        <f t="shared" si="14"/>
        <v/>
      </c>
      <c r="C140" s="32"/>
      <c r="D140" s="32"/>
      <c r="E140" s="27"/>
      <c r="F140" s="27"/>
      <c r="G140" s="27"/>
      <c r="H140" s="27"/>
      <c r="I140" s="27"/>
      <c r="J140" s="32">
        <v>20873501</v>
      </c>
      <c r="K140" s="27"/>
    </row>
    <row r="141" spans="1:11">
      <c r="A141" s="9">
        <v>140</v>
      </c>
      <c r="B141" s="9" t="str">
        <f t="shared" si="14"/>
        <v/>
      </c>
      <c r="C141" s="32"/>
      <c r="D141" s="32"/>
      <c r="E141" s="27"/>
      <c r="F141" s="27"/>
      <c r="G141" s="27"/>
      <c r="H141" s="27"/>
      <c r="I141" s="27"/>
      <c r="J141" s="32">
        <v>20873502</v>
      </c>
      <c r="K141" s="27"/>
    </row>
    <row r="142" spans="1:11">
      <c r="A142" s="9">
        <v>141</v>
      </c>
      <c r="B142" s="9" t="str">
        <f t="shared" si="14"/>
        <v/>
      </c>
      <c r="C142" s="32"/>
      <c r="D142" s="32"/>
      <c r="E142" s="27"/>
      <c r="F142" s="27"/>
      <c r="G142" s="27"/>
      <c r="H142" s="27"/>
      <c r="I142" s="27"/>
      <c r="J142" s="32">
        <v>20877101</v>
      </c>
      <c r="K142" s="27"/>
    </row>
    <row r="143" spans="1:11">
      <c r="A143" s="9">
        <v>142</v>
      </c>
      <c r="B143" s="9" t="str">
        <f t="shared" si="14"/>
        <v/>
      </c>
      <c r="C143" s="32"/>
      <c r="D143" s="32"/>
      <c r="E143" s="27"/>
      <c r="F143" s="27"/>
      <c r="G143" s="27"/>
      <c r="H143" s="27"/>
      <c r="I143" s="27"/>
      <c r="J143" s="32">
        <v>20925001</v>
      </c>
      <c r="K143" s="27"/>
    </row>
    <row r="144" spans="1:11">
      <c r="A144" s="9">
        <v>143</v>
      </c>
      <c r="B144" s="9" t="str">
        <f t="shared" si="14"/>
        <v/>
      </c>
      <c r="C144" s="32"/>
      <c r="D144" s="32"/>
      <c r="E144" s="27"/>
      <c r="F144" s="27"/>
      <c r="G144" s="27"/>
      <c r="H144" s="27"/>
      <c r="I144" s="27"/>
      <c r="J144" s="32">
        <v>20925002</v>
      </c>
      <c r="K144" s="27"/>
    </row>
    <row r="145" spans="1:11">
      <c r="A145" s="9">
        <v>144</v>
      </c>
      <c r="B145" s="9" t="str">
        <f t="shared" si="14"/>
        <v/>
      </c>
      <c r="C145" s="32"/>
      <c r="D145" s="32"/>
      <c r="E145" s="27"/>
      <c r="F145" s="27"/>
      <c r="G145" s="27"/>
      <c r="H145" s="27"/>
      <c r="I145" s="27"/>
      <c r="J145" s="32">
        <v>20925004</v>
      </c>
      <c r="K145" s="27"/>
    </row>
    <row r="146" spans="1:11">
      <c r="A146" s="9">
        <v>145</v>
      </c>
      <c r="B146" s="9" t="str">
        <f t="shared" si="14"/>
        <v/>
      </c>
      <c r="C146" s="32"/>
      <c r="D146" s="32"/>
      <c r="E146" s="27"/>
      <c r="F146" s="27"/>
      <c r="G146" s="27"/>
      <c r="H146" s="27"/>
      <c r="I146" s="27"/>
      <c r="J146" s="32">
        <v>20925005</v>
      </c>
      <c r="K146" s="27"/>
    </row>
    <row r="147" spans="1:11">
      <c r="A147" s="9">
        <v>146</v>
      </c>
      <c r="B147" s="9" t="str">
        <f t="shared" si="14"/>
        <v/>
      </c>
      <c r="C147" s="32"/>
      <c r="D147" s="32"/>
      <c r="E147" s="27"/>
      <c r="F147" s="27"/>
      <c r="G147" s="27"/>
      <c r="H147" s="27"/>
      <c r="I147" s="27"/>
      <c r="J147" s="32">
        <v>20925006</v>
      </c>
      <c r="K147" s="27"/>
    </row>
    <row r="148" spans="1:11">
      <c r="A148" s="9">
        <v>147</v>
      </c>
      <c r="B148" s="9" t="str">
        <f t="shared" si="14"/>
        <v/>
      </c>
      <c r="C148" s="32"/>
      <c r="D148" s="32"/>
      <c r="E148" s="27"/>
      <c r="F148" s="27"/>
      <c r="G148" s="27"/>
      <c r="H148" s="27"/>
      <c r="I148" s="27"/>
      <c r="J148" s="32">
        <v>20925007</v>
      </c>
      <c r="K148" s="27"/>
    </row>
    <row r="149" spans="1:11">
      <c r="A149" s="9">
        <v>148</v>
      </c>
      <c r="B149" s="9" t="str">
        <f t="shared" si="14"/>
        <v/>
      </c>
      <c r="C149" s="32"/>
      <c r="D149" s="32"/>
      <c r="E149" s="27"/>
      <c r="F149" s="27"/>
      <c r="G149" s="27"/>
      <c r="H149" s="27"/>
      <c r="I149" s="27"/>
      <c r="J149" s="32">
        <v>20925008</v>
      </c>
      <c r="K149" s="27"/>
    </row>
    <row r="150" spans="1:11">
      <c r="A150" s="9">
        <v>149</v>
      </c>
      <c r="B150" s="9" t="str">
        <f t="shared" si="14"/>
        <v/>
      </c>
      <c r="C150" s="32"/>
      <c r="D150" s="32"/>
      <c r="E150" s="27"/>
      <c r="F150" s="27"/>
      <c r="G150" s="27"/>
      <c r="H150" s="27"/>
      <c r="I150" s="27"/>
      <c r="J150" s="32">
        <v>20925009</v>
      </c>
      <c r="K150" s="27"/>
    </row>
    <row r="151" spans="1:11">
      <c r="A151" s="9">
        <v>150</v>
      </c>
      <c r="B151" s="9" t="str">
        <f t="shared" si="14"/>
        <v/>
      </c>
      <c r="C151" s="32"/>
      <c r="D151" s="32"/>
      <c r="E151" s="27"/>
      <c r="F151" s="27"/>
      <c r="G151" s="27"/>
      <c r="H151" s="27"/>
      <c r="I151" s="27"/>
      <c r="J151" s="32">
        <v>20925010</v>
      </c>
      <c r="K151" s="27"/>
    </row>
    <row r="152" spans="1:11">
      <c r="A152" s="9">
        <v>151</v>
      </c>
      <c r="B152" s="9" t="str">
        <f t="shared" si="14"/>
        <v/>
      </c>
      <c r="C152" s="32"/>
      <c r="D152" s="32"/>
      <c r="E152" s="27"/>
      <c r="F152" s="27"/>
      <c r="G152" s="27"/>
      <c r="H152" s="27"/>
      <c r="I152" s="27"/>
      <c r="J152" s="32">
        <v>20966601</v>
      </c>
      <c r="K152" s="27"/>
    </row>
    <row r="153" spans="1:11">
      <c r="A153" s="9">
        <v>152</v>
      </c>
      <c r="B153" s="9" t="str">
        <f t="shared" si="14"/>
        <v/>
      </c>
      <c r="C153" s="27"/>
      <c r="D153" s="27"/>
      <c r="E153" s="27"/>
      <c r="F153" s="27"/>
      <c r="G153" s="27"/>
      <c r="H153" s="27"/>
      <c r="I153" s="27"/>
      <c r="J153" s="32">
        <v>20966602</v>
      </c>
      <c r="K153" s="27"/>
    </row>
    <row r="154" spans="1:11">
      <c r="A154" s="9">
        <v>153</v>
      </c>
      <c r="B154" s="9" t="str">
        <f t="shared" si="14"/>
        <v/>
      </c>
      <c r="C154" s="27"/>
      <c r="D154" s="27"/>
      <c r="E154" s="27"/>
      <c r="F154" s="27"/>
      <c r="G154" s="27"/>
      <c r="H154" s="27"/>
      <c r="I154" s="27"/>
      <c r="J154" s="32">
        <v>20966603</v>
      </c>
      <c r="K154" s="27"/>
    </row>
    <row r="155" spans="1:11">
      <c r="A155" s="9">
        <v>154</v>
      </c>
      <c r="B155" s="9" t="str">
        <f t="shared" si="14"/>
        <v/>
      </c>
      <c r="C155" s="27"/>
      <c r="D155" s="27"/>
      <c r="E155" s="27"/>
      <c r="F155" s="27"/>
      <c r="G155" s="27"/>
      <c r="H155" s="27"/>
      <c r="I155" s="27"/>
      <c r="J155" s="32">
        <v>20966604</v>
      </c>
      <c r="K155" s="27"/>
    </row>
    <row r="156" spans="1:11">
      <c r="A156" s="9">
        <v>155</v>
      </c>
      <c r="B156" s="9" t="str">
        <f t="shared" si="14"/>
        <v/>
      </c>
      <c r="C156" s="27"/>
      <c r="D156" s="27"/>
      <c r="E156" s="27"/>
      <c r="F156" s="27"/>
      <c r="G156" s="27"/>
      <c r="H156" s="27"/>
      <c r="I156" s="27"/>
      <c r="J156" s="32">
        <v>20966604</v>
      </c>
      <c r="K156" s="27"/>
    </row>
    <row r="157" spans="1:11">
      <c r="A157" s="9">
        <v>156</v>
      </c>
      <c r="B157" s="9" t="str">
        <f t="shared" si="14"/>
        <v/>
      </c>
      <c r="C157" s="27"/>
      <c r="D157" s="27"/>
      <c r="E157" s="27"/>
      <c r="F157" s="27"/>
      <c r="G157" s="27"/>
      <c r="H157" s="27"/>
      <c r="I157" s="27"/>
      <c r="J157" s="32">
        <v>20966605</v>
      </c>
      <c r="K157" s="27"/>
    </row>
    <row r="158" spans="1:11">
      <c r="A158" s="9">
        <v>157</v>
      </c>
      <c r="B158" s="9" t="str">
        <f t="shared" si="14"/>
        <v/>
      </c>
      <c r="C158" s="27"/>
      <c r="D158" s="27"/>
      <c r="E158" s="27"/>
      <c r="F158" s="27"/>
      <c r="G158" s="27"/>
      <c r="H158" s="27"/>
      <c r="I158" s="27"/>
      <c r="J158" s="32">
        <v>20971102</v>
      </c>
      <c r="K158" s="27"/>
    </row>
    <row r="159" spans="1:11">
      <c r="A159" s="9">
        <v>158</v>
      </c>
      <c r="B159" s="9" t="str">
        <f t="shared" si="14"/>
        <v/>
      </c>
      <c r="C159" s="27"/>
      <c r="D159" s="27"/>
      <c r="E159" s="27"/>
      <c r="F159" s="27"/>
      <c r="G159" s="27"/>
      <c r="H159" s="27"/>
      <c r="I159" s="27"/>
      <c r="J159" s="32">
        <v>20995801</v>
      </c>
      <c r="K159" s="27"/>
    </row>
    <row r="160" spans="1:11">
      <c r="A160" s="9">
        <v>159</v>
      </c>
      <c r="B160" s="9" t="str">
        <f t="shared" si="14"/>
        <v/>
      </c>
      <c r="C160" s="27"/>
      <c r="D160" s="27"/>
      <c r="E160" s="27"/>
      <c r="F160" s="27"/>
      <c r="G160" s="27"/>
      <c r="H160" s="27"/>
      <c r="I160" s="27"/>
      <c r="J160" s="32">
        <v>20995802</v>
      </c>
      <c r="K160" s="27"/>
    </row>
    <row r="161" spans="1:11">
      <c r="A161" s="9">
        <v>160</v>
      </c>
      <c r="B161" s="9" t="str">
        <f t="shared" si="14"/>
        <v/>
      </c>
      <c r="C161" s="27"/>
      <c r="D161" s="27"/>
      <c r="E161" s="27"/>
      <c r="F161" s="27"/>
      <c r="G161" s="27"/>
      <c r="H161" s="27"/>
      <c r="I161" s="27"/>
      <c r="J161" s="32">
        <v>20995803</v>
      </c>
      <c r="K161" s="27"/>
    </row>
    <row r="162" spans="1:11">
      <c r="A162" s="9">
        <v>161</v>
      </c>
      <c r="B162" s="9" t="str">
        <f t="shared" si="14"/>
        <v/>
      </c>
      <c r="C162" s="27"/>
      <c r="D162" s="27"/>
      <c r="E162" s="27"/>
      <c r="F162" s="27"/>
      <c r="G162" s="27"/>
      <c r="H162" s="27"/>
      <c r="I162" s="27"/>
      <c r="J162" s="32">
        <v>20995804</v>
      </c>
      <c r="K162" s="27"/>
    </row>
    <row r="163" spans="1:11">
      <c r="A163" s="9">
        <v>162</v>
      </c>
      <c r="B163" s="9" t="str">
        <f t="shared" si="14"/>
        <v/>
      </c>
      <c r="C163" s="27"/>
      <c r="D163" s="27"/>
      <c r="E163" s="27"/>
      <c r="F163" s="27"/>
      <c r="G163" s="27"/>
      <c r="H163" s="27"/>
      <c r="I163" s="27"/>
      <c r="J163" s="32">
        <v>20995805</v>
      </c>
      <c r="K163" s="27"/>
    </row>
    <row r="164" spans="1:11">
      <c r="A164" s="9">
        <v>163</v>
      </c>
      <c r="B164" s="9" t="str">
        <f t="shared" si="14"/>
        <v/>
      </c>
      <c r="C164" s="27"/>
      <c r="D164" s="27"/>
      <c r="E164" s="27"/>
      <c r="F164" s="27"/>
      <c r="G164" s="27"/>
      <c r="H164" s="27"/>
      <c r="I164" s="27"/>
      <c r="J164" s="32">
        <v>20998501</v>
      </c>
      <c r="K164" s="27"/>
    </row>
    <row r="165" spans="1:11">
      <c r="A165" s="9">
        <v>164</v>
      </c>
      <c r="B165" s="9" t="str">
        <f t="shared" si="14"/>
        <v/>
      </c>
      <c r="C165" s="27"/>
      <c r="D165" s="27"/>
      <c r="E165" s="27"/>
      <c r="F165" s="27"/>
      <c r="G165" s="27"/>
      <c r="H165" s="27"/>
      <c r="I165" s="27"/>
      <c r="J165" s="32">
        <v>20998502</v>
      </c>
      <c r="K165" s="27"/>
    </row>
    <row r="166" spans="1:11">
      <c r="A166" s="9">
        <v>165</v>
      </c>
      <c r="B166" s="9" t="str">
        <f t="shared" si="14"/>
        <v/>
      </c>
      <c r="C166" s="27"/>
      <c r="D166" s="27"/>
      <c r="E166" s="27"/>
      <c r="F166" s="27"/>
      <c r="G166" s="27"/>
      <c r="H166" s="27"/>
      <c r="I166" s="27"/>
      <c r="J166" s="32">
        <v>21040601</v>
      </c>
      <c r="K166" s="27"/>
    </row>
    <row r="167" spans="1:11">
      <c r="A167" s="9">
        <v>166</v>
      </c>
      <c r="B167" s="9" t="str">
        <f t="shared" si="14"/>
        <v/>
      </c>
      <c r="C167" s="27"/>
      <c r="D167" s="27"/>
      <c r="E167" s="27"/>
      <c r="F167" s="27"/>
      <c r="G167" s="27"/>
      <c r="H167" s="27"/>
      <c r="I167" s="27"/>
      <c r="J167" s="32">
        <v>21040601</v>
      </c>
      <c r="K167" s="27"/>
    </row>
    <row r="168" spans="1:11">
      <c r="A168" s="9">
        <v>167</v>
      </c>
      <c r="B168" s="9" t="str">
        <f t="shared" si="14"/>
        <v/>
      </c>
      <c r="C168" s="27"/>
      <c r="D168" s="27"/>
      <c r="E168" s="27"/>
      <c r="F168" s="27"/>
      <c r="G168" s="27"/>
      <c r="H168" s="27"/>
      <c r="I168" s="27"/>
      <c r="J168" s="32">
        <v>21045301</v>
      </c>
      <c r="K168" s="27"/>
    </row>
    <row r="169" spans="1:11">
      <c r="A169" s="9">
        <v>168</v>
      </c>
      <c r="B169" s="9" t="str">
        <f t="shared" si="14"/>
        <v/>
      </c>
      <c r="C169" s="27"/>
      <c r="D169" s="27"/>
      <c r="E169" s="27"/>
      <c r="F169" s="27"/>
      <c r="G169" s="27"/>
      <c r="H169" s="27"/>
      <c r="I169" s="27"/>
      <c r="J169" s="32">
        <v>21049901</v>
      </c>
      <c r="K169" s="27"/>
    </row>
    <row r="170" spans="1:11">
      <c r="A170" s="9">
        <v>169</v>
      </c>
      <c r="B170" s="9" t="str">
        <f t="shared" si="14"/>
        <v/>
      </c>
      <c r="C170" s="27"/>
      <c r="D170" s="27"/>
      <c r="E170" s="27"/>
      <c r="F170" s="27"/>
      <c r="G170" s="27"/>
      <c r="H170" s="27"/>
      <c r="I170" s="27"/>
      <c r="J170" s="32">
        <v>21049902</v>
      </c>
      <c r="K170" s="27"/>
    </row>
    <row r="171" spans="1:11">
      <c r="A171" s="9">
        <v>170</v>
      </c>
      <c r="B171" s="9" t="str">
        <f t="shared" si="14"/>
        <v/>
      </c>
      <c r="C171" s="27"/>
      <c r="D171" s="27"/>
      <c r="E171" s="27"/>
      <c r="F171" s="27"/>
      <c r="G171" s="27"/>
      <c r="H171" s="27"/>
      <c r="I171" s="27"/>
      <c r="J171" s="32">
        <v>21049903</v>
      </c>
      <c r="K171" s="27"/>
    </row>
    <row r="172" spans="1:11">
      <c r="A172" s="9">
        <v>171</v>
      </c>
      <c r="B172" s="9" t="str">
        <f t="shared" si="14"/>
        <v/>
      </c>
      <c r="C172" s="27"/>
      <c r="D172" s="27"/>
      <c r="E172" s="27"/>
      <c r="F172" s="27"/>
      <c r="G172" s="27"/>
      <c r="H172" s="27"/>
      <c r="I172" s="27"/>
      <c r="J172" s="32">
        <v>21049904</v>
      </c>
      <c r="K172" s="27"/>
    </row>
    <row r="173" spans="1:11">
      <c r="A173" s="9">
        <v>172</v>
      </c>
      <c r="B173" s="9" t="str">
        <f t="shared" si="14"/>
        <v/>
      </c>
      <c r="C173" s="27"/>
      <c r="D173" s="27"/>
      <c r="E173" s="27"/>
      <c r="F173" s="27"/>
      <c r="G173" s="27"/>
      <c r="H173" s="27"/>
      <c r="I173" s="27"/>
      <c r="J173" s="32">
        <v>21049905</v>
      </c>
      <c r="K173" s="27"/>
    </row>
    <row r="174" spans="1:11">
      <c r="A174" s="9">
        <v>173</v>
      </c>
      <c r="B174" s="9" t="str">
        <f t="shared" si="14"/>
        <v/>
      </c>
      <c r="C174" s="27"/>
      <c r="D174" s="27"/>
      <c r="E174" s="27"/>
      <c r="F174" s="27"/>
      <c r="G174" s="27"/>
      <c r="H174" s="27"/>
      <c r="I174" s="27"/>
      <c r="J174" s="32">
        <v>21049906</v>
      </c>
      <c r="K174" s="27"/>
    </row>
    <row r="175" spans="1:11">
      <c r="A175" s="9">
        <v>174</v>
      </c>
      <c r="B175" s="9" t="str">
        <f t="shared" si="14"/>
        <v/>
      </c>
      <c r="C175" s="27"/>
      <c r="D175" s="27"/>
      <c r="E175" s="27"/>
      <c r="F175" s="27"/>
      <c r="G175" s="27"/>
      <c r="H175" s="27"/>
      <c r="I175" s="27"/>
      <c r="J175" s="32">
        <v>21049907</v>
      </c>
      <c r="K175" s="27"/>
    </row>
    <row r="176" spans="1:11">
      <c r="A176" s="9">
        <v>175</v>
      </c>
      <c r="B176" s="9" t="str">
        <f t="shared" si="14"/>
        <v/>
      </c>
      <c r="C176" s="27"/>
      <c r="D176" s="27"/>
      <c r="E176" s="27"/>
      <c r="F176" s="27"/>
      <c r="G176" s="27"/>
      <c r="H176" s="27"/>
      <c r="I176" s="27"/>
      <c r="J176" s="32">
        <v>21049908</v>
      </c>
      <c r="K176" s="27"/>
    </row>
    <row r="177" spans="1:11">
      <c r="A177" s="9">
        <v>176</v>
      </c>
      <c r="B177" s="9" t="str">
        <f t="shared" si="14"/>
        <v/>
      </c>
      <c r="C177" s="27"/>
      <c r="D177" s="27"/>
      <c r="E177" s="27"/>
      <c r="F177" s="27"/>
      <c r="G177" s="27"/>
      <c r="H177" s="27"/>
      <c r="I177" s="27"/>
      <c r="J177" s="32">
        <v>21049909</v>
      </c>
      <c r="K177" s="27"/>
    </row>
    <row r="178" spans="1:11">
      <c r="A178" s="9">
        <v>177</v>
      </c>
      <c r="B178" s="9" t="str">
        <f t="shared" si="14"/>
        <v/>
      </c>
      <c r="C178" s="27"/>
      <c r="D178" s="27"/>
      <c r="E178" s="27"/>
      <c r="F178" s="27"/>
      <c r="G178" s="27"/>
      <c r="H178" s="27"/>
      <c r="I178" s="27"/>
      <c r="J178" s="32">
        <v>21082801</v>
      </c>
      <c r="K178" s="27"/>
    </row>
    <row r="179" spans="1:11">
      <c r="A179" s="9">
        <v>178</v>
      </c>
      <c r="B179" s="9" t="str">
        <f t="shared" si="14"/>
        <v/>
      </c>
      <c r="C179" s="27"/>
      <c r="D179" s="27"/>
      <c r="E179" s="27"/>
      <c r="F179" s="27"/>
      <c r="G179" s="27"/>
      <c r="H179" s="27"/>
      <c r="I179" s="27"/>
      <c r="J179" s="32">
        <v>21097701</v>
      </c>
      <c r="K179" s="27"/>
    </row>
    <row r="180" spans="1:11">
      <c r="A180" s="9">
        <v>179</v>
      </c>
      <c r="B180" s="9" t="str">
        <f t="shared" si="14"/>
        <v/>
      </c>
      <c r="C180" s="27"/>
      <c r="D180" s="27"/>
      <c r="E180" s="27"/>
      <c r="F180" s="27"/>
      <c r="G180" s="27"/>
      <c r="H180" s="27"/>
      <c r="I180" s="27"/>
      <c r="J180" s="32">
        <v>21097702</v>
      </c>
      <c r="K180" s="27"/>
    </row>
    <row r="181" spans="1:11">
      <c r="A181" s="9">
        <v>180</v>
      </c>
      <c r="B181" s="9" t="str">
        <f t="shared" si="14"/>
        <v/>
      </c>
      <c r="C181" s="27"/>
      <c r="D181" s="27"/>
      <c r="E181" s="27"/>
      <c r="F181" s="27"/>
      <c r="G181" s="27"/>
      <c r="H181" s="27"/>
      <c r="I181" s="27"/>
      <c r="J181" s="32">
        <v>21097703</v>
      </c>
      <c r="K181" s="27"/>
    </row>
    <row r="182" spans="1:11">
      <c r="A182" s="9">
        <v>181</v>
      </c>
      <c r="B182" s="9" t="str">
        <f t="shared" si="14"/>
        <v/>
      </c>
      <c r="C182" s="27"/>
      <c r="D182" s="27"/>
      <c r="E182" s="27"/>
      <c r="F182" s="27"/>
      <c r="G182" s="27"/>
      <c r="H182" s="27"/>
      <c r="I182" s="27"/>
      <c r="J182" s="32">
        <v>21097704</v>
      </c>
      <c r="K182" s="27"/>
    </row>
    <row r="183" spans="1:11">
      <c r="A183" s="9">
        <v>182</v>
      </c>
      <c r="B183" s="9" t="str">
        <f t="shared" si="14"/>
        <v/>
      </c>
      <c r="C183" s="27"/>
      <c r="D183" s="27"/>
      <c r="E183" s="27"/>
      <c r="F183" s="27"/>
      <c r="G183" s="27"/>
      <c r="H183" s="27"/>
      <c r="I183" s="27"/>
      <c r="J183" s="32">
        <v>21097705</v>
      </c>
      <c r="K183" s="27"/>
    </row>
    <row r="184" spans="1:11">
      <c r="A184" s="9">
        <v>183</v>
      </c>
      <c r="B184" s="9" t="str">
        <f t="shared" si="14"/>
        <v/>
      </c>
      <c r="C184" s="27"/>
      <c r="D184" s="27"/>
      <c r="E184" s="27"/>
      <c r="F184" s="27"/>
      <c r="G184" s="27"/>
      <c r="H184" s="27"/>
      <c r="I184" s="27"/>
      <c r="J184" s="32">
        <v>21097706</v>
      </c>
      <c r="K184" s="27"/>
    </row>
    <row r="185" spans="1:11">
      <c r="A185" s="9">
        <v>184</v>
      </c>
      <c r="B185" s="9" t="str">
        <f t="shared" si="14"/>
        <v/>
      </c>
      <c r="C185" s="27"/>
      <c r="D185" s="27"/>
      <c r="E185" s="27"/>
      <c r="F185" s="27"/>
      <c r="G185" s="27"/>
      <c r="H185" s="27"/>
      <c r="I185" s="27"/>
      <c r="J185" s="32">
        <v>21097707</v>
      </c>
      <c r="K185" s="27"/>
    </row>
    <row r="186" spans="1:11">
      <c r="A186" s="9">
        <v>185</v>
      </c>
      <c r="B186" s="9" t="str">
        <f t="shared" si="14"/>
        <v/>
      </c>
      <c r="C186" s="27"/>
      <c r="D186" s="27"/>
      <c r="E186" s="27"/>
      <c r="F186" s="27"/>
      <c r="G186" s="27"/>
      <c r="H186" s="27"/>
      <c r="I186" s="27"/>
      <c r="J186" s="32">
        <v>21097708</v>
      </c>
      <c r="K186" s="27"/>
    </row>
    <row r="187" spans="1:11">
      <c r="A187" s="9">
        <v>186</v>
      </c>
      <c r="B187" s="9" t="str">
        <f t="shared" si="14"/>
        <v/>
      </c>
      <c r="C187" s="27"/>
      <c r="D187" s="27"/>
      <c r="E187" s="27"/>
      <c r="F187" s="27"/>
      <c r="G187" s="27"/>
      <c r="H187" s="27"/>
      <c r="I187" s="27"/>
      <c r="J187" s="32">
        <v>21097709</v>
      </c>
      <c r="K187" s="27"/>
    </row>
    <row r="188" spans="1:11">
      <c r="A188" s="9">
        <v>187</v>
      </c>
      <c r="B188" s="9" t="str">
        <f t="shared" si="14"/>
        <v/>
      </c>
      <c r="C188" s="27"/>
      <c r="D188" s="27"/>
      <c r="E188" s="27"/>
      <c r="F188" s="27"/>
      <c r="G188" s="27"/>
      <c r="H188" s="27"/>
      <c r="I188" s="27"/>
      <c r="J188" s="32">
        <v>21097710</v>
      </c>
      <c r="K188" s="27"/>
    </row>
    <row r="189" spans="1:11">
      <c r="A189" s="9">
        <v>188</v>
      </c>
      <c r="B189" s="9" t="str">
        <f t="shared" si="14"/>
        <v/>
      </c>
      <c r="C189" s="27"/>
      <c r="D189" s="27"/>
      <c r="E189" s="27"/>
      <c r="F189" s="27"/>
      <c r="G189" s="27"/>
      <c r="H189" s="27"/>
      <c r="I189" s="27"/>
      <c r="J189" s="32">
        <v>21097711</v>
      </c>
      <c r="K189" s="27"/>
    </row>
    <row r="190" spans="1:11">
      <c r="A190" s="9">
        <v>189</v>
      </c>
      <c r="B190" s="9" t="str">
        <f t="shared" si="14"/>
        <v/>
      </c>
      <c r="C190" s="27"/>
      <c r="D190" s="27"/>
      <c r="E190" s="27"/>
      <c r="F190" s="27"/>
      <c r="G190" s="27"/>
      <c r="H190" s="27"/>
      <c r="I190" s="27"/>
      <c r="J190" s="32">
        <v>21097712</v>
      </c>
      <c r="K190" s="27"/>
    </row>
    <row r="191" spans="1:11">
      <c r="A191" s="9">
        <v>190</v>
      </c>
      <c r="B191" s="9" t="str">
        <f t="shared" si="14"/>
        <v/>
      </c>
      <c r="C191" s="27"/>
      <c r="D191" s="27"/>
      <c r="E191" s="27"/>
      <c r="F191" s="27"/>
      <c r="G191" s="27"/>
      <c r="H191" s="27"/>
      <c r="I191" s="27"/>
      <c r="J191" s="32">
        <v>21097713</v>
      </c>
      <c r="K191" s="27"/>
    </row>
    <row r="192" spans="1:11">
      <c r="A192" s="9">
        <v>191</v>
      </c>
      <c r="B192" s="9" t="str">
        <f t="shared" si="14"/>
        <v/>
      </c>
      <c r="C192" s="27"/>
      <c r="D192" s="27"/>
      <c r="E192" s="27"/>
      <c r="F192" s="27"/>
      <c r="G192" s="27"/>
      <c r="H192" s="27"/>
      <c r="I192" s="27"/>
      <c r="J192" s="32">
        <v>21097714</v>
      </c>
      <c r="K192" s="27"/>
    </row>
    <row r="193" spans="1:11">
      <c r="A193" s="9">
        <v>192</v>
      </c>
      <c r="B193" s="9" t="str">
        <f t="shared" si="14"/>
        <v/>
      </c>
      <c r="C193" s="27"/>
      <c r="D193" s="27"/>
      <c r="E193" s="27"/>
      <c r="F193" s="27"/>
      <c r="G193" s="27"/>
      <c r="H193" s="27"/>
      <c r="I193" s="27"/>
      <c r="J193" s="32">
        <v>21097715</v>
      </c>
      <c r="K193" s="27"/>
    </row>
    <row r="194" spans="1:11">
      <c r="A194" s="9">
        <v>193</v>
      </c>
      <c r="B194" s="9" t="str">
        <f t="shared" si="14"/>
        <v/>
      </c>
      <c r="C194" s="27"/>
      <c r="D194" s="27"/>
      <c r="E194" s="27"/>
      <c r="F194" s="27"/>
      <c r="G194" s="27"/>
      <c r="H194" s="27"/>
      <c r="I194" s="27"/>
      <c r="J194" s="32">
        <v>21097716</v>
      </c>
      <c r="K194" s="27"/>
    </row>
    <row r="195" spans="1:11">
      <c r="A195" s="9">
        <v>194</v>
      </c>
      <c r="B195" s="9" t="str">
        <f t="shared" si="14"/>
        <v/>
      </c>
      <c r="C195" s="27"/>
      <c r="D195" s="27"/>
      <c r="E195" s="27"/>
      <c r="F195" s="27"/>
      <c r="G195" s="27"/>
      <c r="H195" s="27"/>
      <c r="I195" s="27"/>
      <c r="J195" s="32">
        <v>21097717</v>
      </c>
      <c r="K195" s="27"/>
    </row>
    <row r="196" spans="1:11">
      <c r="A196" s="9">
        <v>195</v>
      </c>
      <c r="B196" s="9" t="str">
        <f t="shared" ref="B196:B259" si="15">IF(HLOOKUP($B$2,$C$2:$K$474,A196,0)=0,"",HLOOKUP($B$2,$C$2:$K$474,A196,0))</f>
        <v/>
      </c>
      <c r="C196" s="27"/>
      <c r="D196" s="27"/>
      <c r="E196" s="27"/>
      <c r="F196" s="27"/>
      <c r="G196" s="27"/>
      <c r="H196" s="27"/>
      <c r="I196" s="27"/>
      <c r="J196" s="32">
        <v>21097718</v>
      </c>
      <c r="K196" s="27"/>
    </row>
    <row r="197" spans="1:11">
      <c r="A197" s="9">
        <v>196</v>
      </c>
      <c r="B197" s="9" t="str">
        <f t="shared" si="15"/>
        <v/>
      </c>
      <c r="C197" s="27"/>
      <c r="D197" s="27"/>
      <c r="E197" s="27"/>
      <c r="F197" s="27"/>
      <c r="G197" s="27"/>
      <c r="H197" s="27"/>
      <c r="I197" s="27"/>
      <c r="J197" s="32">
        <v>21097719</v>
      </c>
      <c r="K197" s="27"/>
    </row>
    <row r="198" spans="1:11">
      <c r="A198" s="9">
        <v>197</v>
      </c>
      <c r="B198" s="9" t="str">
        <f t="shared" si="15"/>
        <v/>
      </c>
      <c r="C198" s="27"/>
      <c r="D198" s="27"/>
      <c r="E198" s="27"/>
      <c r="F198" s="27"/>
      <c r="G198" s="27"/>
      <c r="H198" s="27"/>
      <c r="I198" s="27"/>
      <c r="J198" s="32">
        <v>21097720</v>
      </c>
      <c r="K198" s="27"/>
    </row>
    <row r="199" spans="1:11">
      <c r="A199" s="9">
        <v>198</v>
      </c>
      <c r="B199" s="9" t="str">
        <f t="shared" si="15"/>
        <v/>
      </c>
      <c r="C199" s="27"/>
      <c r="D199" s="27"/>
      <c r="E199" s="27"/>
      <c r="F199" s="27"/>
      <c r="G199" s="27"/>
      <c r="H199" s="27"/>
      <c r="I199" s="27"/>
      <c r="J199" s="32">
        <v>21097721</v>
      </c>
      <c r="K199" s="27"/>
    </row>
    <row r="200" spans="1:11">
      <c r="A200" s="9">
        <v>199</v>
      </c>
      <c r="B200" s="9" t="str">
        <f t="shared" si="15"/>
        <v/>
      </c>
      <c r="C200" s="27"/>
      <c r="D200" s="27"/>
      <c r="E200" s="27"/>
      <c r="F200" s="27"/>
      <c r="G200" s="27"/>
      <c r="H200" s="27"/>
      <c r="I200" s="27"/>
      <c r="J200" s="32">
        <v>21097722</v>
      </c>
      <c r="K200" s="27"/>
    </row>
    <row r="201" spans="1:11">
      <c r="A201" s="9">
        <v>200</v>
      </c>
      <c r="B201" s="9" t="str">
        <f t="shared" si="15"/>
        <v/>
      </c>
      <c r="C201" s="27"/>
      <c r="D201" s="27"/>
      <c r="E201" s="27"/>
      <c r="F201" s="27"/>
      <c r="G201" s="27"/>
      <c r="H201" s="27"/>
      <c r="I201" s="27"/>
      <c r="J201" s="32">
        <v>21097723</v>
      </c>
      <c r="K201" s="27"/>
    </row>
    <row r="202" spans="1:11">
      <c r="A202" s="9">
        <v>201</v>
      </c>
      <c r="B202" s="9" t="str">
        <f t="shared" si="15"/>
        <v/>
      </c>
      <c r="C202" s="27"/>
      <c r="D202" s="27"/>
      <c r="E202" s="27"/>
      <c r="F202" s="27"/>
      <c r="G202" s="27"/>
      <c r="H202" s="27"/>
      <c r="I202" s="27"/>
      <c r="J202" s="32">
        <v>21097724</v>
      </c>
      <c r="K202" s="27"/>
    </row>
    <row r="203" spans="1:11">
      <c r="A203" s="9">
        <v>202</v>
      </c>
      <c r="B203" s="9" t="str">
        <f t="shared" si="15"/>
        <v/>
      </c>
      <c r="C203" s="27"/>
      <c r="D203" s="27"/>
      <c r="E203" s="27"/>
      <c r="F203" s="27"/>
      <c r="G203" s="27"/>
      <c r="H203" s="27"/>
      <c r="I203" s="27"/>
      <c r="J203" s="32">
        <v>21097725</v>
      </c>
      <c r="K203" s="27"/>
    </row>
    <row r="204" spans="1:11">
      <c r="A204" s="9">
        <v>203</v>
      </c>
      <c r="B204" s="9" t="str">
        <f t="shared" si="15"/>
        <v/>
      </c>
      <c r="C204" s="27"/>
      <c r="D204" s="27"/>
      <c r="E204" s="27"/>
      <c r="F204" s="27"/>
      <c r="G204" s="27"/>
      <c r="H204" s="27"/>
      <c r="I204" s="27"/>
      <c r="J204" s="32">
        <v>21097726</v>
      </c>
      <c r="K204" s="27"/>
    </row>
    <row r="205" spans="1:11">
      <c r="A205" s="9">
        <v>204</v>
      </c>
      <c r="B205" s="9" t="str">
        <f t="shared" si="15"/>
        <v/>
      </c>
      <c r="C205" s="27"/>
      <c r="D205" s="27"/>
      <c r="E205" s="27"/>
      <c r="F205" s="27"/>
      <c r="G205" s="27"/>
      <c r="H205" s="27"/>
      <c r="I205" s="27"/>
      <c r="J205" s="32">
        <v>21097727</v>
      </c>
      <c r="K205" s="27"/>
    </row>
    <row r="206" spans="1:11">
      <c r="A206" s="9">
        <v>205</v>
      </c>
      <c r="B206" s="9" t="str">
        <f t="shared" si="15"/>
        <v/>
      </c>
      <c r="C206" s="27"/>
      <c r="D206" s="27"/>
      <c r="E206" s="27"/>
      <c r="F206" s="27"/>
      <c r="G206" s="27"/>
      <c r="H206" s="27"/>
      <c r="I206" s="27"/>
      <c r="J206" s="32">
        <v>21097728</v>
      </c>
      <c r="K206" s="27"/>
    </row>
    <row r="207" spans="1:11">
      <c r="A207" s="9">
        <v>206</v>
      </c>
      <c r="B207" s="9" t="str">
        <f t="shared" si="15"/>
        <v/>
      </c>
      <c r="C207" s="27"/>
      <c r="D207" s="27"/>
      <c r="E207" s="27"/>
      <c r="F207" s="27"/>
      <c r="G207" s="27"/>
      <c r="H207" s="27"/>
      <c r="I207" s="27"/>
      <c r="J207" s="32">
        <v>21097729</v>
      </c>
      <c r="K207" s="27"/>
    </row>
    <row r="208" spans="1:11">
      <c r="A208" s="9">
        <v>207</v>
      </c>
      <c r="B208" s="9" t="str">
        <f t="shared" si="15"/>
        <v/>
      </c>
      <c r="C208" s="27"/>
      <c r="D208" s="27"/>
      <c r="E208" s="27"/>
      <c r="F208" s="27"/>
      <c r="G208" s="27"/>
      <c r="H208" s="27"/>
      <c r="I208" s="27"/>
      <c r="J208" s="32">
        <v>21097730</v>
      </c>
      <c r="K208" s="27"/>
    </row>
    <row r="209" spans="1:11">
      <c r="A209" s="9">
        <v>208</v>
      </c>
      <c r="B209" s="9" t="str">
        <f t="shared" si="15"/>
        <v/>
      </c>
      <c r="C209" s="27"/>
      <c r="D209" s="27"/>
      <c r="E209" s="27"/>
      <c r="F209" s="27"/>
      <c r="G209" s="27"/>
      <c r="H209" s="27"/>
      <c r="I209" s="27"/>
      <c r="J209" s="32">
        <v>21097731</v>
      </c>
      <c r="K209" s="27"/>
    </row>
    <row r="210" spans="1:11">
      <c r="A210" s="9">
        <v>209</v>
      </c>
      <c r="B210" s="9" t="str">
        <f t="shared" si="15"/>
        <v/>
      </c>
      <c r="C210" s="27"/>
      <c r="D210" s="27"/>
      <c r="E210" s="27"/>
      <c r="F210" s="27"/>
      <c r="G210" s="27"/>
      <c r="H210" s="27"/>
      <c r="I210" s="27"/>
      <c r="J210" s="32">
        <v>21097732</v>
      </c>
      <c r="K210" s="27"/>
    </row>
    <row r="211" spans="1:11">
      <c r="A211" s="9">
        <v>210</v>
      </c>
      <c r="B211" s="9" t="str">
        <f t="shared" si="15"/>
        <v/>
      </c>
      <c r="C211" s="27"/>
      <c r="D211" s="27"/>
      <c r="E211" s="27"/>
      <c r="F211" s="27"/>
      <c r="G211" s="27"/>
      <c r="H211" s="27"/>
      <c r="I211" s="27"/>
      <c r="J211" s="32">
        <v>21097734</v>
      </c>
      <c r="K211" s="27"/>
    </row>
    <row r="212" spans="1:11">
      <c r="A212" s="9">
        <v>211</v>
      </c>
      <c r="B212" s="9" t="str">
        <f t="shared" si="15"/>
        <v/>
      </c>
      <c r="C212" s="27"/>
      <c r="D212" s="27"/>
      <c r="E212" s="27"/>
      <c r="F212" s="27"/>
      <c r="G212" s="27"/>
      <c r="H212" s="27"/>
      <c r="I212" s="27"/>
      <c r="J212" s="32">
        <v>21097735</v>
      </c>
      <c r="K212" s="27"/>
    </row>
    <row r="213" spans="1:11">
      <c r="A213" s="9">
        <v>212</v>
      </c>
      <c r="B213" s="9" t="str">
        <f t="shared" si="15"/>
        <v/>
      </c>
      <c r="C213" s="27"/>
      <c r="D213" s="27"/>
      <c r="E213" s="27"/>
      <c r="F213" s="27"/>
      <c r="G213" s="27"/>
      <c r="H213" s="27"/>
      <c r="I213" s="27"/>
      <c r="J213" s="32">
        <v>21097736</v>
      </c>
      <c r="K213" s="27"/>
    </row>
    <row r="214" spans="1:11">
      <c r="A214" s="9">
        <v>213</v>
      </c>
      <c r="B214" s="9" t="str">
        <f t="shared" si="15"/>
        <v/>
      </c>
      <c r="C214" s="27"/>
      <c r="D214" s="27"/>
      <c r="E214" s="27"/>
      <c r="F214" s="27"/>
      <c r="G214" s="27"/>
      <c r="H214" s="27"/>
      <c r="I214" s="27"/>
      <c r="J214" s="32">
        <v>21097737</v>
      </c>
      <c r="K214" s="27"/>
    </row>
    <row r="215" spans="1:11">
      <c r="A215" s="9">
        <v>214</v>
      </c>
      <c r="B215" s="9" t="str">
        <f t="shared" si="15"/>
        <v/>
      </c>
      <c r="C215" s="27"/>
      <c r="D215" s="27"/>
      <c r="E215" s="27"/>
      <c r="F215" s="27"/>
      <c r="G215" s="27"/>
      <c r="H215" s="27"/>
      <c r="I215" s="27"/>
      <c r="J215" s="32">
        <v>21097738</v>
      </c>
      <c r="K215" s="27"/>
    </row>
    <row r="216" spans="1:11">
      <c r="A216" s="9">
        <v>215</v>
      </c>
      <c r="B216" s="9" t="str">
        <f t="shared" si="15"/>
        <v/>
      </c>
      <c r="C216" s="27"/>
      <c r="D216" s="27"/>
      <c r="E216" s="27"/>
      <c r="F216" s="27"/>
      <c r="G216" s="27"/>
      <c r="H216" s="27"/>
      <c r="I216" s="27"/>
      <c r="J216" s="32">
        <v>21097739</v>
      </c>
      <c r="K216" s="27"/>
    </row>
    <row r="217" spans="1:11">
      <c r="A217" s="9">
        <v>216</v>
      </c>
      <c r="B217" s="9" t="str">
        <f t="shared" si="15"/>
        <v/>
      </c>
      <c r="C217" s="27"/>
      <c r="D217" s="27"/>
      <c r="E217" s="27"/>
      <c r="F217" s="27"/>
      <c r="G217" s="27"/>
      <c r="H217" s="27"/>
      <c r="I217" s="27"/>
      <c r="J217" s="32">
        <v>21097740</v>
      </c>
      <c r="K217" s="27"/>
    </row>
    <row r="218" spans="1:11">
      <c r="A218" s="9">
        <v>217</v>
      </c>
      <c r="B218" s="9" t="str">
        <f t="shared" si="15"/>
        <v/>
      </c>
      <c r="C218" s="27"/>
      <c r="D218" s="27"/>
      <c r="E218" s="27"/>
      <c r="F218" s="27"/>
      <c r="G218" s="27"/>
      <c r="H218" s="27"/>
      <c r="I218" s="27"/>
      <c r="J218" s="32">
        <v>21097741</v>
      </c>
      <c r="K218" s="27"/>
    </row>
    <row r="219" spans="1:11">
      <c r="A219" s="9">
        <v>218</v>
      </c>
      <c r="B219" s="9" t="str">
        <f t="shared" si="15"/>
        <v/>
      </c>
      <c r="C219" s="27"/>
      <c r="D219" s="27"/>
      <c r="E219" s="27"/>
      <c r="F219" s="27"/>
      <c r="G219" s="27"/>
      <c r="H219" s="27"/>
      <c r="I219" s="27"/>
      <c r="J219" s="32">
        <v>21097742</v>
      </c>
      <c r="K219" s="27"/>
    </row>
    <row r="220" spans="1:11">
      <c r="A220" s="9">
        <v>219</v>
      </c>
      <c r="B220" s="9" t="str">
        <f t="shared" si="15"/>
        <v/>
      </c>
      <c r="C220" s="27"/>
      <c r="D220" s="27"/>
      <c r="E220" s="27"/>
      <c r="F220" s="27"/>
      <c r="G220" s="27"/>
      <c r="H220" s="27"/>
      <c r="I220" s="27"/>
      <c r="J220" s="32">
        <v>21097743</v>
      </c>
      <c r="K220" s="27"/>
    </row>
    <row r="221" spans="1:11">
      <c r="A221" s="9">
        <v>220</v>
      </c>
      <c r="B221" s="9" t="str">
        <f t="shared" si="15"/>
        <v/>
      </c>
      <c r="C221" s="27"/>
      <c r="D221" s="27"/>
      <c r="E221" s="27"/>
      <c r="F221" s="27"/>
      <c r="G221" s="27"/>
      <c r="H221" s="27"/>
      <c r="I221" s="27"/>
      <c r="J221" s="32">
        <v>21097747</v>
      </c>
      <c r="K221" s="27"/>
    </row>
    <row r="222" spans="1:11">
      <c r="A222" s="9">
        <v>221</v>
      </c>
      <c r="B222" s="9" t="str">
        <f t="shared" si="15"/>
        <v/>
      </c>
      <c r="C222" s="27"/>
      <c r="D222" s="27"/>
      <c r="E222" s="27"/>
      <c r="F222" s="27"/>
      <c r="G222" s="27"/>
      <c r="H222" s="27"/>
      <c r="I222" s="27"/>
      <c r="J222" s="32">
        <v>21117301</v>
      </c>
      <c r="K222" s="27"/>
    </row>
    <row r="223" spans="1:11">
      <c r="A223" s="9">
        <v>222</v>
      </c>
      <c r="B223" s="9" t="str">
        <f t="shared" si="15"/>
        <v/>
      </c>
      <c r="C223" s="27"/>
      <c r="D223" s="27"/>
      <c r="E223" s="27"/>
      <c r="F223" s="27"/>
      <c r="G223" s="27"/>
      <c r="H223" s="27"/>
      <c r="I223" s="27"/>
      <c r="J223" s="32">
        <v>21140901</v>
      </c>
      <c r="K223" s="27"/>
    </row>
    <row r="224" spans="1:11">
      <c r="A224" s="9">
        <v>223</v>
      </c>
      <c r="B224" s="9" t="str">
        <f t="shared" si="15"/>
        <v/>
      </c>
      <c r="C224" s="27"/>
      <c r="D224" s="27"/>
      <c r="E224" s="27"/>
      <c r="F224" s="27"/>
      <c r="G224" s="27"/>
      <c r="H224" s="27"/>
      <c r="I224" s="27"/>
      <c r="J224" s="32">
        <v>21140902</v>
      </c>
      <c r="K224" s="27"/>
    </row>
    <row r="225" spans="1:11">
      <c r="A225" s="9">
        <v>224</v>
      </c>
      <c r="B225" s="9" t="str">
        <f t="shared" si="15"/>
        <v/>
      </c>
      <c r="C225" s="27"/>
      <c r="D225" s="27"/>
      <c r="E225" s="27"/>
      <c r="F225" s="27"/>
      <c r="G225" s="27"/>
      <c r="H225" s="27"/>
      <c r="I225" s="27"/>
      <c r="J225" s="32">
        <v>21140904</v>
      </c>
      <c r="K225" s="27"/>
    </row>
    <row r="226" spans="1:11">
      <c r="A226" s="9">
        <v>225</v>
      </c>
      <c r="B226" s="9" t="str">
        <f t="shared" si="15"/>
        <v/>
      </c>
      <c r="C226" s="27"/>
      <c r="D226" s="27"/>
      <c r="E226" s="27"/>
      <c r="F226" s="27"/>
      <c r="G226" s="27"/>
      <c r="H226" s="27"/>
      <c r="I226" s="27"/>
      <c r="J226" s="32">
        <v>21140904</v>
      </c>
      <c r="K226" s="27"/>
    </row>
    <row r="227" spans="1:11">
      <c r="A227" s="9">
        <v>226</v>
      </c>
      <c r="B227" s="9" t="str">
        <f t="shared" si="15"/>
        <v/>
      </c>
      <c r="C227" s="27"/>
      <c r="D227" s="27"/>
      <c r="E227" s="27"/>
      <c r="F227" s="27"/>
      <c r="G227" s="27"/>
      <c r="H227" s="27"/>
      <c r="I227" s="27"/>
      <c r="J227" s="32">
        <v>21140905</v>
      </c>
      <c r="K227" s="27"/>
    </row>
    <row r="228" spans="1:11">
      <c r="A228" s="9">
        <v>227</v>
      </c>
      <c r="B228" s="9" t="str">
        <f t="shared" si="15"/>
        <v/>
      </c>
      <c r="C228" s="27"/>
      <c r="D228" s="27"/>
      <c r="E228" s="27"/>
      <c r="F228" s="27"/>
      <c r="G228" s="27"/>
      <c r="H228" s="27"/>
      <c r="I228" s="27"/>
      <c r="J228" s="32">
        <v>21140906</v>
      </c>
      <c r="K228" s="27"/>
    </row>
    <row r="229" spans="1:11">
      <c r="A229" s="9">
        <v>228</v>
      </c>
      <c r="B229" s="9" t="str">
        <f t="shared" si="15"/>
        <v/>
      </c>
      <c r="C229" s="27"/>
      <c r="D229" s="27"/>
      <c r="E229" s="27"/>
      <c r="F229" s="27"/>
      <c r="G229" s="27"/>
      <c r="H229" s="27"/>
      <c r="I229" s="27"/>
      <c r="J229" s="32">
        <v>21140907</v>
      </c>
      <c r="K229" s="27"/>
    </row>
    <row r="230" spans="1:11">
      <c r="A230" s="9">
        <v>229</v>
      </c>
      <c r="B230" s="9" t="str">
        <f t="shared" si="15"/>
        <v/>
      </c>
      <c r="C230" s="27"/>
      <c r="D230" s="27"/>
      <c r="E230" s="27"/>
      <c r="F230" s="27"/>
      <c r="G230" s="27"/>
      <c r="H230" s="27"/>
      <c r="I230" s="27"/>
      <c r="J230" s="32">
        <v>21140908</v>
      </c>
      <c r="K230" s="27"/>
    </row>
    <row r="231" spans="1:11">
      <c r="A231" s="9">
        <v>230</v>
      </c>
      <c r="B231" s="9" t="str">
        <f t="shared" si="15"/>
        <v/>
      </c>
      <c r="C231" s="27"/>
      <c r="D231" s="27"/>
      <c r="E231" s="27"/>
      <c r="F231" s="27"/>
      <c r="G231" s="27"/>
      <c r="H231" s="27"/>
      <c r="I231" s="27"/>
      <c r="J231" s="32">
        <v>21140909</v>
      </c>
      <c r="K231" s="27"/>
    </row>
    <row r="232" spans="1:11">
      <c r="A232" s="9">
        <v>231</v>
      </c>
      <c r="B232" s="9" t="str">
        <f t="shared" si="15"/>
        <v/>
      </c>
      <c r="C232" s="27"/>
      <c r="D232" s="27"/>
      <c r="E232" s="27"/>
      <c r="F232" s="27"/>
      <c r="G232" s="27"/>
      <c r="H232" s="27"/>
      <c r="I232" s="27"/>
      <c r="J232" s="32">
        <v>21140910</v>
      </c>
      <c r="K232" s="27"/>
    </row>
    <row r="233" spans="1:11">
      <c r="A233" s="9">
        <v>232</v>
      </c>
      <c r="B233" s="9" t="str">
        <f t="shared" si="15"/>
        <v/>
      </c>
      <c r="C233" s="27"/>
      <c r="D233" s="27"/>
      <c r="E233" s="27"/>
      <c r="F233" s="27"/>
      <c r="G233" s="27"/>
      <c r="H233" s="27"/>
      <c r="I233" s="27"/>
      <c r="J233" s="32">
        <v>21140911</v>
      </c>
      <c r="K233" s="27"/>
    </row>
    <row r="234" spans="1:11">
      <c r="A234" s="9">
        <v>233</v>
      </c>
      <c r="B234" s="9" t="str">
        <f t="shared" si="15"/>
        <v/>
      </c>
      <c r="C234" s="27"/>
      <c r="D234" s="27"/>
      <c r="E234" s="27"/>
      <c r="F234" s="27"/>
      <c r="G234" s="27"/>
      <c r="H234" s="27"/>
      <c r="I234" s="27"/>
      <c r="J234" s="32">
        <v>21140912</v>
      </c>
      <c r="K234" s="27"/>
    </row>
    <row r="235" spans="1:11">
      <c r="A235" s="9">
        <v>234</v>
      </c>
      <c r="B235" s="9" t="str">
        <f t="shared" si="15"/>
        <v/>
      </c>
      <c r="C235" s="27"/>
      <c r="D235" s="27"/>
      <c r="E235" s="27"/>
      <c r="F235" s="27"/>
      <c r="G235" s="27"/>
      <c r="H235" s="27"/>
      <c r="I235" s="27"/>
      <c r="J235" s="32">
        <v>21140913</v>
      </c>
      <c r="K235" s="27"/>
    </row>
    <row r="236" spans="1:11">
      <c r="A236" s="9">
        <v>235</v>
      </c>
      <c r="B236" s="9" t="str">
        <f t="shared" si="15"/>
        <v/>
      </c>
      <c r="C236" s="27"/>
      <c r="D236" s="27"/>
      <c r="E236" s="27"/>
      <c r="F236" s="27"/>
      <c r="G236" s="27"/>
      <c r="H236" s="27"/>
      <c r="I236" s="27"/>
      <c r="J236" s="32">
        <v>21140914</v>
      </c>
      <c r="K236" s="27"/>
    </row>
    <row r="237" spans="1:11">
      <c r="A237" s="9">
        <v>236</v>
      </c>
      <c r="B237" s="9" t="str">
        <f t="shared" si="15"/>
        <v/>
      </c>
      <c r="C237" s="27"/>
      <c r="D237" s="27"/>
      <c r="E237" s="27"/>
      <c r="F237" s="27"/>
      <c r="G237" s="27"/>
      <c r="H237" s="27"/>
      <c r="I237" s="27"/>
      <c r="J237" s="32">
        <v>21140915</v>
      </c>
      <c r="K237" s="27"/>
    </row>
    <row r="238" spans="1:11">
      <c r="A238" s="9">
        <v>237</v>
      </c>
      <c r="B238" s="9" t="str">
        <f t="shared" si="15"/>
        <v/>
      </c>
      <c r="C238" s="27"/>
      <c r="D238" s="27"/>
      <c r="E238" s="27"/>
      <c r="F238" s="27"/>
      <c r="G238" s="27"/>
      <c r="H238" s="27"/>
      <c r="I238" s="27"/>
      <c r="J238" s="32">
        <v>21154101</v>
      </c>
      <c r="K238" s="27"/>
    </row>
    <row r="239" spans="1:11">
      <c r="A239" s="9">
        <v>238</v>
      </c>
      <c r="B239" s="9" t="str">
        <f t="shared" si="15"/>
        <v/>
      </c>
      <c r="C239" s="27"/>
      <c r="D239" s="27"/>
      <c r="E239" s="27"/>
      <c r="F239" s="27"/>
      <c r="G239" s="27"/>
      <c r="H239" s="27"/>
      <c r="I239" s="27"/>
      <c r="J239" s="32">
        <v>21154102</v>
      </c>
      <c r="K239" s="27"/>
    </row>
    <row r="240" spans="1:11">
      <c r="A240" s="9">
        <v>239</v>
      </c>
      <c r="B240" s="9" t="str">
        <f t="shared" si="15"/>
        <v/>
      </c>
      <c r="C240" s="27"/>
      <c r="D240" s="27"/>
      <c r="E240" s="27"/>
      <c r="F240" s="27"/>
      <c r="G240" s="27"/>
      <c r="H240" s="27"/>
      <c r="I240" s="27"/>
      <c r="J240" s="32">
        <v>21154103</v>
      </c>
      <c r="K240" s="27"/>
    </row>
    <row r="241" spans="1:11">
      <c r="A241" s="9">
        <v>240</v>
      </c>
      <c r="B241" s="9" t="str">
        <f t="shared" si="15"/>
        <v/>
      </c>
      <c r="C241" s="27"/>
      <c r="D241" s="27"/>
      <c r="E241" s="27"/>
      <c r="F241" s="27"/>
      <c r="G241" s="27"/>
      <c r="H241" s="27"/>
      <c r="I241" s="27"/>
      <c r="J241" s="32">
        <v>21154104</v>
      </c>
      <c r="K241" s="27"/>
    </row>
    <row r="242" spans="1:11">
      <c r="A242" s="9">
        <v>241</v>
      </c>
      <c r="B242" s="9" t="str">
        <f t="shared" si="15"/>
        <v/>
      </c>
      <c r="C242" s="27"/>
      <c r="D242" s="27"/>
      <c r="E242" s="27"/>
      <c r="F242" s="27"/>
      <c r="G242" s="27"/>
      <c r="H242" s="27"/>
      <c r="I242" s="27"/>
      <c r="J242" s="32">
        <v>21154105</v>
      </c>
      <c r="K242" s="27"/>
    </row>
    <row r="243" spans="1:11">
      <c r="A243" s="9">
        <v>242</v>
      </c>
      <c r="B243" s="9" t="str">
        <f t="shared" si="15"/>
        <v/>
      </c>
      <c r="C243" s="27"/>
      <c r="D243" s="27"/>
      <c r="E243" s="27"/>
      <c r="F243" s="27"/>
      <c r="G243" s="27"/>
      <c r="H243" s="27"/>
      <c r="I243" s="27"/>
      <c r="J243" s="32">
        <v>21154106</v>
      </c>
      <c r="K243" s="27"/>
    </row>
    <row r="244" spans="1:11">
      <c r="A244" s="9">
        <v>243</v>
      </c>
      <c r="B244" s="9" t="str">
        <f t="shared" si="15"/>
        <v/>
      </c>
      <c r="C244" s="27"/>
      <c r="D244" s="27"/>
      <c r="E244" s="27"/>
      <c r="F244" s="27"/>
      <c r="G244" s="27"/>
      <c r="H244" s="27"/>
      <c r="I244" s="27"/>
      <c r="J244" s="32">
        <v>21154107</v>
      </c>
      <c r="K244" s="27"/>
    </row>
    <row r="245" spans="1:11">
      <c r="A245" s="9">
        <v>244</v>
      </c>
      <c r="B245" s="9" t="str">
        <f t="shared" si="15"/>
        <v/>
      </c>
      <c r="C245" s="27"/>
      <c r="D245" s="27"/>
      <c r="E245" s="27"/>
      <c r="F245" s="27"/>
      <c r="G245" s="27"/>
      <c r="H245" s="27"/>
      <c r="I245" s="27"/>
      <c r="J245" s="32">
        <v>21154108</v>
      </c>
      <c r="K245" s="27"/>
    </row>
    <row r="246" spans="1:11">
      <c r="A246" s="9">
        <v>245</v>
      </c>
      <c r="B246" s="9" t="str">
        <f t="shared" si="15"/>
        <v/>
      </c>
      <c r="C246" s="27"/>
      <c r="D246" s="27"/>
      <c r="E246" s="27"/>
      <c r="F246" s="27"/>
      <c r="G246" s="27"/>
      <c r="H246" s="27"/>
      <c r="I246" s="27"/>
      <c r="J246" s="32">
        <v>21154109</v>
      </c>
      <c r="K246" s="27"/>
    </row>
    <row r="247" spans="1:11">
      <c r="A247" s="9">
        <v>246</v>
      </c>
      <c r="B247" s="9" t="str">
        <f t="shared" si="15"/>
        <v/>
      </c>
      <c r="C247" s="27"/>
      <c r="D247" s="27"/>
      <c r="E247" s="27"/>
      <c r="F247" s="27"/>
      <c r="G247" s="27"/>
      <c r="H247" s="27"/>
      <c r="I247" s="27"/>
      <c r="J247" s="32">
        <v>21154110</v>
      </c>
      <c r="K247" s="27"/>
    </row>
    <row r="248" spans="1:11">
      <c r="A248" s="9">
        <v>247</v>
      </c>
      <c r="B248" s="9" t="str">
        <f t="shared" si="15"/>
        <v/>
      </c>
      <c r="C248" s="27"/>
      <c r="D248" s="27"/>
      <c r="E248" s="27"/>
      <c r="F248" s="27"/>
      <c r="G248" s="27"/>
      <c r="H248" s="27"/>
      <c r="I248" s="27"/>
      <c r="J248" s="32">
        <v>21154111</v>
      </c>
      <c r="K248" s="27"/>
    </row>
    <row r="249" spans="1:11">
      <c r="A249" s="9">
        <v>248</v>
      </c>
      <c r="B249" s="9" t="str">
        <f t="shared" si="15"/>
        <v/>
      </c>
      <c r="C249" s="27"/>
      <c r="D249" s="27"/>
      <c r="E249" s="27"/>
      <c r="F249" s="27"/>
      <c r="G249" s="27"/>
      <c r="H249" s="27"/>
      <c r="I249" s="27"/>
      <c r="J249" s="32">
        <v>21154112</v>
      </c>
      <c r="K249" s="27"/>
    </row>
    <row r="250" spans="1:11">
      <c r="A250" s="9">
        <v>249</v>
      </c>
      <c r="B250" s="9" t="str">
        <f t="shared" si="15"/>
        <v/>
      </c>
      <c r="C250" s="27"/>
      <c r="D250" s="27"/>
      <c r="E250" s="27"/>
      <c r="F250" s="27"/>
      <c r="G250" s="27"/>
      <c r="H250" s="27"/>
      <c r="I250" s="27"/>
      <c r="J250" s="32">
        <v>21154113</v>
      </c>
      <c r="K250" s="27"/>
    </row>
    <row r="251" spans="1:11">
      <c r="A251" s="9">
        <v>250</v>
      </c>
      <c r="B251" s="9" t="str">
        <f t="shared" si="15"/>
        <v/>
      </c>
      <c r="C251" s="27"/>
      <c r="D251" s="27"/>
      <c r="E251" s="27"/>
      <c r="F251" s="27"/>
      <c r="G251" s="27"/>
      <c r="H251" s="27"/>
      <c r="I251" s="27"/>
      <c r="J251" s="32">
        <v>21154114</v>
      </c>
      <c r="K251" s="27"/>
    </row>
    <row r="252" spans="1:11">
      <c r="A252" s="9">
        <v>251</v>
      </c>
      <c r="B252" s="9" t="str">
        <f t="shared" si="15"/>
        <v/>
      </c>
      <c r="C252" s="27"/>
      <c r="D252" s="27"/>
      <c r="E252" s="27"/>
      <c r="F252" s="27"/>
      <c r="G252" s="27"/>
      <c r="H252" s="27"/>
      <c r="I252" s="27"/>
      <c r="J252" s="32">
        <v>21154114</v>
      </c>
      <c r="K252" s="27"/>
    </row>
    <row r="253" spans="1:11">
      <c r="A253" s="9">
        <v>252</v>
      </c>
      <c r="B253" s="9" t="str">
        <f t="shared" si="15"/>
        <v/>
      </c>
      <c r="C253" s="27"/>
      <c r="D253" s="27"/>
      <c r="E253" s="27"/>
      <c r="F253" s="27"/>
      <c r="G253" s="27"/>
      <c r="H253" s="27"/>
      <c r="I253" s="27"/>
      <c r="J253" s="32">
        <v>21154115</v>
      </c>
      <c r="K253" s="27"/>
    </row>
    <row r="254" spans="1:11">
      <c r="A254" s="9">
        <v>253</v>
      </c>
      <c r="B254" s="9" t="str">
        <f t="shared" si="15"/>
        <v/>
      </c>
      <c r="C254" s="27"/>
      <c r="D254" s="27"/>
      <c r="E254" s="27"/>
      <c r="F254" s="27"/>
      <c r="G254" s="27"/>
      <c r="H254" s="27"/>
      <c r="I254" s="27"/>
      <c r="J254" s="32">
        <v>21154116</v>
      </c>
      <c r="K254" s="27"/>
    </row>
    <row r="255" spans="1:11">
      <c r="A255" s="9">
        <v>254</v>
      </c>
      <c r="B255" s="9" t="str">
        <f t="shared" si="15"/>
        <v/>
      </c>
      <c r="C255" s="27"/>
      <c r="D255" s="27"/>
      <c r="E255" s="27"/>
      <c r="F255" s="27"/>
      <c r="G255" s="27"/>
      <c r="H255" s="27"/>
      <c r="I255" s="27"/>
      <c r="J255" s="32">
        <v>21154116</v>
      </c>
      <c r="K255" s="27"/>
    </row>
    <row r="256" spans="1:11">
      <c r="A256" s="9">
        <v>255</v>
      </c>
      <c r="B256" s="9" t="str">
        <f t="shared" si="15"/>
        <v/>
      </c>
      <c r="C256" s="27"/>
      <c r="D256" s="27"/>
      <c r="E256" s="27"/>
      <c r="F256" s="27"/>
      <c r="G256" s="27"/>
      <c r="H256" s="27"/>
      <c r="I256" s="27"/>
      <c r="J256" s="32">
        <v>21154117</v>
      </c>
      <c r="K256" s="27"/>
    </row>
    <row r="257" spans="1:11">
      <c r="A257" s="9">
        <v>256</v>
      </c>
      <c r="B257" s="9" t="str">
        <f t="shared" si="15"/>
        <v/>
      </c>
      <c r="C257" s="27"/>
      <c r="D257" s="27"/>
      <c r="E257" s="27"/>
      <c r="F257" s="27"/>
      <c r="G257" s="27"/>
      <c r="H257" s="27"/>
      <c r="I257" s="27"/>
      <c r="J257" s="32">
        <v>21154118</v>
      </c>
      <c r="K257" s="27"/>
    </row>
    <row r="258" spans="1:11">
      <c r="A258" s="9">
        <v>257</v>
      </c>
      <c r="B258" s="9" t="str">
        <f t="shared" si="15"/>
        <v/>
      </c>
      <c r="C258" s="27"/>
      <c r="D258" s="27"/>
      <c r="E258" s="27"/>
      <c r="F258" s="27"/>
      <c r="G258" s="27"/>
      <c r="H258" s="27"/>
      <c r="I258" s="27"/>
      <c r="J258" s="32">
        <v>21154119</v>
      </c>
      <c r="K258" s="27"/>
    </row>
    <row r="259" spans="1:11">
      <c r="A259" s="9">
        <v>258</v>
      </c>
      <c r="B259" s="9" t="str">
        <f t="shared" si="15"/>
        <v/>
      </c>
      <c r="C259" s="27"/>
      <c r="D259" s="27"/>
      <c r="E259" s="27"/>
      <c r="F259" s="27"/>
      <c r="G259" s="27"/>
      <c r="H259" s="27"/>
      <c r="I259" s="27"/>
      <c r="J259" s="32">
        <v>21154120</v>
      </c>
      <c r="K259" s="27"/>
    </row>
    <row r="260" spans="1:11">
      <c r="A260" s="9">
        <v>259</v>
      </c>
      <c r="B260" s="9" t="str">
        <f t="shared" ref="B260:B323" si="16">IF(HLOOKUP($B$2,$C$2:$K$474,A260,0)=0,"",HLOOKUP($B$2,$C$2:$K$474,A260,0))</f>
        <v/>
      </c>
      <c r="C260" s="27"/>
      <c r="D260" s="27"/>
      <c r="E260" s="27"/>
      <c r="F260" s="27"/>
      <c r="G260" s="27"/>
      <c r="H260" s="27"/>
      <c r="I260" s="27"/>
      <c r="J260" s="32">
        <v>21154121</v>
      </c>
      <c r="K260" s="27"/>
    </row>
    <row r="261" spans="1:11">
      <c r="A261" s="9">
        <v>260</v>
      </c>
      <c r="B261" s="9" t="str">
        <f t="shared" si="16"/>
        <v/>
      </c>
      <c r="C261" s="27"/>
      <c r="D261" s="27"/>
      <c r="E261" s="27"/>
      <c r="F261" s="27"/>
      <c r="G261" s="27"/>
      <c r="H261" s="27"/>
      <c r="I261" s="27"/>
      <c r="J261" s="32">
        <v>21154122</v>
      </c>
      <c r="K261" s="27"/>
    </row>
    <row r="262" spans="1:11">
      <c r="A262" s="9">
        <v>261</v>
      </c>
      <c r="B262" s="9" t="str">
        <f t="shared" si="16"/>
        <v/>
      </c>
      <c r="C262" s="27"/>
      <c r="D262" s="27"/>
      <c r="E262" s="27"/>
      <c r="F262" s="27"/>
      <c r="G262" s="27"/>
      <c r="H262" s="27"/>
      <c r="I262" s="27"/>
      <c r="J262" s="32">
        <v>21154124</v>
      </c>
      <c r="K262" s="27"/>
    </row>
    <row r="263" spans="1:11">
      <c r="A263" s="9">
        <v>262</v>
      </c>
      <c r="B263" s="9" t="str">
        <f t="shared" si="16"/>
        <v/>
      </c>
      <c r="C263" s="27"/>
      <c r="D263" s="27"/>
      <c r="E263" s="27"/>
      <c r="F263" s="27"/>
      <c r="G263" s="27"/>
      <c r="H263" s="27"/>
      <c r="I263" s="27"/>
      <c r="J263" s="32">
        <v>21154125</v>
      </c>
      <c r="K263" s="27"/>
    </row>
    <row r="264" spans="1:11">
      <c r="A264" s="9">
        <v>263</v>
      </c>
      <c r="B264" s="9" t="str">
        <f t="shared" si="16"/>
        <v/>
      </c>
      <c r="C264" s="27"/>
      <c r="D264" s="27"/>
      <c r="E264" s="27"/>
      <c r="F264" s="27"/>
      <c r="G264" s="27"/>
      <c r="H264" s="27"/>
      <c r="I264" s="27"/>
      <c r="J264" s="32">
        <v>21154126</v>
      </c>
      <c r="K264" s="27"/>
    </row>
    <row r="265" spans="1:11">
      <c r="A265" s="9">
        <v>264</v>
      </c>
      <c r="B265" s="9" t="str">
        <f t="shared" si="16"/>
        <v/>
      </c>
      <c r="C265" s="27"/>
      <c r="D265" s="27"/>
      <c r="E265" s="27"/>
      <c r="F265" s="27"/>
      <c r="G265" s="27"/>
      <c r="H265" s="27"/>
      <c r="I265" s="27"/>
      <c r="J265" s="32">
        <v>21154127</v>
      </c>
      <c r="K265" s="27"/>
    </row>
    <row r="266" spans="1:11">
      <c r="A266" s="9">
        <v>265</v>
      </c>
      <c r="B266" s="9" t="str">
        <f t="shared" si="16"/>
        <v/>
      </c>
      <c r="C266" s="27"/>
      <c r="D266" s="27"/>
      <c r="E266" s="27"/>
      <c r="F266" s="27"/>
      <c r="G266" s="27"/>
      <c r="H266" s="27"/>
      <c r="I266" s="27"/>
      <c r="J266" s="32">
        <v>21154128</v>
      </c>
      <c r="K266" s="27"/>
    </row>
    <row r="267" spans="1:11">
      <c r="A267" s="9">
        <v>266</v>
      </c>
      <c r="B267" s="9" t="str">
        <f t="shared" si="16"/>
        <v/>
      </c>
      <c r="C267" s="27"/>
      <c r="D267" s="27"/>
      <c r="E267" s="27"/>
      <c r="F267" s="27"/>
      <c r="G267" s="27"/>
      <c r="H267" s="27"/>
      <c r="I267" s="27"/>
      <c r="J267" s="32">
        <v>21154129</v>
      </c>
      <c r="K267" s="27"/>
    </row>
    <row r="268" spans="1:11">
      <c r="A268" s="9">
        <v>267</v>
      </c>
      <c r="B268" s="9" t="str">
        <f t="shared" si="16"/>
        <v/>
      </c>
      <c r="C268" s="27"/>
      <c r="D268" s="27"/>
      <c r="E268" s="27"/>
      <c r="F268" s="27"/>
      <c r="G268" s="27"/>
      <c r="H268" s="27"/>
      <c r="I268" s="27"/>
      <c r="J268" s="32">
        <v>21154130</v>
      </c>
      <c r="K268" s="27"/>
    </row>
    <row r="269" spans="1:11">
      <c r="A269" s="9">
        <v>268</v>
      </c>
      <c r="B269" s="9" t="str">
        <f t="shared" si="16"/>
        <v/>
      </c>
      <c r="C269" s="27"/>
      <c r="D269" s="27"/>
      <c r="E269" s="27"/>
      <c r="F269" s="27"/>
      <c r="G269" s="27"/>
      <c r="H269" s="27"/>
      <c r="I269" s="27"/>
      <c r="J269" s="32">
        <v>21154131</v>
      </c>
      <c r="K269" s="27"/>
    </row>
    <row r="270" spans="1:11">
      <c r="A270" s="9">
        <v>269</v>
      </c>
      <c r="B270" s="9" t="str">
        <f t="shared" si="16"/>
        <v/>
      </c>
      <c r="C270" s="27"/>
      <c r="D270" s="27"/>
      <c r="E270" s="27"/>
      <c r="F270" s="27"/>
      <c r="G270" s="27"/>
      <c r="H270" s="27"/>
      <c r="I270" s="27"/>
      <c r="J270" s="32">
        <v>21154132</v>
      </c>
      <c r="K270" s="27"/>
    </row>
    <row r="271" spans="1:11">
      <c r="A271" s="9">
        <v>270</v>
      </c>
      <c r="B271" s="9" t="str">
        <f t="shared" si="16"/>
        <v/>
      </c>
      <c r="C271" s="27"/>
      <c r="D271" s="27"/>
      <c r="E271" s="27"/>
      <c r="F271" s="27"/>
      <c r="G271" s="27"/>
      <c r="H271" s="27"/>
      <c r="I271" s="27"/>
      <c r="J271" s="32">
        <v>21154133</v>
      </c>
      <c r="K271" s="27"/>
    </row>
    <row r="272" spans="1:11">
      <c r="A272" s="9">
        <v>271</v>
      </c>
      <c r="B272" s="9" t="str">
        <f t="shared" si="16"/>
        <v/>
      </c>
      <c r="C272" s="27"/>
      <c r="D272" s="27"/>
      <c r="E272" s="27"/>
      <c r="F272" s="27"/>
      <c r="G272" s="27"/>
      <c r="H272" s="27"/>
      <c r="I272" s="27"/>
      <c r="J272" s="32">
        <v>21154134</v>
      </c>
      <c r="K272" s="27"/>
    </row>
    <row r="273" spans="1:11">
      <c r="A273" s="9">
        <v>272</v>
      </c>
      <c r="B273" s="9" t="str">
        <f t="shared" si="16"/>
        <v/>
      </c>
      <c r="C273" s="27"/>
      <c r="D273" s="27"/>
      <c r="E273" s="27"/>
      <c r="F273" s="27"/>
      <c r="G273" s="27"/>
      <c r="H273" s="27"/>
      <c r="I273" s="27"/>
      <c r="J273" s="32">
        <v>21154135</v>
      </c>
      <c r="K273" s="27"/>
    </row>
    <row r="274" spans="1:11">
      <c r="A274" s="9">
        <v>273</v>
      </c>
      <c r="B274" s="9" t="str">
        <f t="shared" si="16"/>
        <v/>
      </c>
      <c r="C274" s="27"/>
      <c r="D274" s="27"/>
      <c r="E274" s="27"/>
      <c r="F274" s="27"/>
      <c r="G274" s="27"/>
      <c r="H274" s="27"/>
      <c r="I274" s="27"/>
      <c r="J274" s="32">
        <v>21154136</v>
      </c>
      <c r="K274" s="27"/>
    </row>
    <row r="275" spans="1:11">
      <c r="A275" s="9">
        <v>274</v>
      </c>
      <c r="B275" s="9" t="str">
        <f t="shared" si="16"/>
        <v/>
      </c>
      <c r="C275" s="27"/>
      <c r="D275" s="27"/>
      <c r="E275" s="27"/>
      <c r="F275" s="27"/>
      <c r="G275" s="27"/>
      <c r="H275" s="27"/>
      <c r="I275" s="27"/>
      <c r="J275" s="32">
        <v>21154137</v>
      </c>
      <c r="K275" s="27"/>
    </row>
    <row r="276" spans="1:11">
      <c r="A276" s="9">
        <v>275</v>
      </c>
      <c r="B276" s="9" t="str">
        <f t="shared" si="16"/>
        <v/>
      </c>
      <c r="C276" s="27"/>
      <c r="D276" s="27"/>
      <c r="E276" s="27"/>
      <c r="F276" s="27"/>
      <c r="G276" s="27"/>
      <c r="H276" s="27"/>
      <c r="I276" s="27"/>
      <c r="J276" s="32">
        <v>21154138</v>
      </c>
      <c r="K276" s="27"/>
    </row>
    <row r="277" spans="1:11">
      <c r="A277" s="9">
        <v>276</v>
      </c>
      <c r="B277" s="9" t="str">
        <f t="shared" si="16"/>
        <v/>
      </c>
      <c r="C277" s="27"/>
      <c r="D277" s="27"/>
      <c r="E277" s="27"/>
      <c r="F277" s="27"/>
      <c r="G277" s="27"/>
      <c r="H277" s="27"/>
      <c r="I277" s="27"/>
      <c r="J277" s="32">
        <v>21154139</v>
      </c>
      <c r="K277" s="27"/>
    </row>
    <row r="278" spans="1:11">
      <c r="A278" s="9">
        <v>277</v>
      </c>
      <c r="B278" s="9" t="str">
        <f t="shared" si="16"/>
        <v/>
      </c>
      <c r="C278" s="27"/>
      <c r="D278" s="27"/>
      <c r="E278" s="27"/>
      <c r="F278" s="27"/>
      <c r="G278" s="27"/>
      <c r="H278" s="27"/>
      <c r="I278" s="27"/>
      <c r="J278" s="32">
        <v>21154140</v>
      </c>
      <c r="K278" s="27"/>
    </row>
    <row r="279" spans="1:11">
      <c r="A279" s="9">
        <v>278</v>
      </c>
      <c r="B279" s="9" t="str">
        <f t="shared" si="16"/>
        <v/>
      </c>
      <c r="C279" s="27"/>
      <c r="D279" s="27"/>
      <c r="E279" s="27"/>
      <c r="F279" s="27"/>
      <c r="G279" s="27"/>
      <c r="H279" s="27"/>
      <c r="I279" s="27"/>
      <c r="J279" s="32">
        <v>21154140</v>
      </c>
      <c r="K279" s="27"/>
    </row>
    <row r="280" spans="1:11">
      <c r="A280" s="9">
        <v>279</v>
      </c>
      <c r="B280" s="9" t="str">
        <f t="shared" si="16"/>
        <v/>
      </c>
      <c r="C280" s="27"/>
      <c r="D280" s="27"/>
      <c r="E280" s="27"/>
      <c r="F280" s="27"/>
      <c r="G280" s="27"/>
      <c r="H280" s="27"/>
      <c r="I280" s="27"/>
      <c r="J280" s="32">
        <v>21154143</v>
      </c>
      <c r="K280" s="27"/>
    </row>
    <row r="281" spans="1:11">
      <c r="A281" s="9">
        <v>280</v>
      </c>
      <c r="B281" s="9" t="str">
        <f t="shared" si="16"/>
        <v/>
      </c>
      <c r="C281" s="27"/>
      <c r="D281" s="27"/>
      <c r="E281" s="27"/>
      <c r="F281" s="27"/>
      <c r="G281" s="27"/>
      <c r="H281" s="27"/>
      <c r="I281" s="27"/>
      <c r="J281" s="32">
        <v>21154144</v>
      </c>
      <c r="K281" s="27"/>
    </row>
    <row r="282" spans="1:11">
      <c r="A282" s="9">
        <v>281</v>
      </c>
      <c r="B282" s="9" t="str">
        <f t="shared" si="16"/>
        <v/>
      </c>
      <c r="C282" s="27"/>
      <c r="D282" s="27"/>
      <c r="E282" s="27"/>
      <c r="F282" s="27"/>
      <c r="G282" s="27"/>
      <c r="H282" s="27"/>
      <c r="I282" s="27"/>
      <c r="J282" s="32">
        <v>21177401</v>
      </c>
      <c r="K282" s="27"/>
    </row>
    <row r="283" spans="1:11">
      <c r="A283" s="9">
        <v>282</v>
      </c>
      <c r="B283" s="9" t="str">
        <f t="shared" si="16"/>
        <v/>
      </c>
      <c r="C283" s="27"/>
      <c r="D283" s="27"/>
      <c r="E283" s="27"/>
      <c r="F283" s="27"/>
      <c r="G283" s="27"/>
      <c r="H283" s="27"/>
      <c r="I283" s="27"/>
      <c r="J283" s="32">
        <v>21177402</v>
      </c>
      <c r="K283" s="27"/>
    </row>
    <row r="284" spans="1:11">
      <c r="A284" s="9">
        <v>283</v>
      </c>
      <c r="B284" s="9" t="str">
        <f t="shared" si="16"/>
        <v/>
      </c>
      <c r="C284" s="27"/>
      <c r="D284" s="27"/>
      <c r="E284" s="27"/>
      <c r="F284" s="27"/>
      <c r="G284" s="27"/>
      <c r="H284" s="27"/>
      <c r="I284" s="27"/>
      <c r="J284" s="32">
        <v>21177403</v>
      </c>
      <c r="K284" s="27"/>
    </row>
    <row r="285" spans="1:11">
      <c r="A285" s="9">
        <v>284</v>
      </c>
      <c r="B285" s="9" t="str">
        <f t="shared" si="16"/>
        <v/>
      </c>
      <c r="C285" s="27"/>
      <c r="D285" s="27"/>
      <c r="E285" s="27"/>
      <c r="F285" s="27"/>
      <c r="G285" s="27"/>
      <c r="H285" s="27"/>
      <c r="I285" s="27"/>
      <c r="J285" s="32">
        <v>21182201</v>
      </c>
      <c r="K285" s="27"/>
    </row>
    <row r="286" spans="1:11">
      <c r="A286" s="9">
        <v>285</v>
      </c>
      <c r="B286" s="9" t="str">
        <f t="shared" si="16"/>
        <v/>
      </c>
      <c r="C286" s="27"/>
      <c r="D286" s="27"/>
      <c r="E286" s="27"/>
      <c r="F286" s="27"/>
      <c r="G286" s="27"/>
      <c r="H286" s="27"/>
      <c r="I286" s="27"/>
      <c r="J286" s="32">
        <v>21182301</v>
      </c>
      <c r="K286" s="27"/>
    </row>
    <row r="287" spans="1:11">
      <c r="A287" s="9">
        <v>286</v>
      </c>
      <c r="B287" s="9" t="str">
        <f t="shared" si="16"/>
        <v/>
      </c>
      <c r="C287" s="27"/>
      <c r="D287" s="27"/>
      <c r="E287" s="27"/>
      <c r="F287" s="27"/>
      <c r="G287" s="27"/>
      <c r="H287" s="27"/>
      <c r="I287" s="27"/>
      <c r="J287" s="32">
        <v>21182302</v>
      </c>
      <c r="K287" s="27"/>
    </row>
    <row r="288" spans="1:11">
      <c r="A288" s="9">
        <v>287</v>
      </c>
      <c r="B288" s="9" t="str">
        <f t="shared" si="16"/>
        <v/>
      </c>
      <c r="C288" s="27"/>
      <c r="D288" s="27"/>
      <c r="E288" s="27"/>
      <c r="F288" s="27"/>
      <c r="G288" s="27"/>
      <c r="H288" s="27"/>
      <c r="I288" s="27"/>
      <c r="J288" s="32">
        <v>21233301</v>
      </c>
      <c r="K288" s="27"/>
    </row>
    <row r="289" spans="1:11">
      <c r="A289" s="9">
        <v>288</v>
      </c>
      <c r="B289" s="9" t="str">
        <f t="shared" si="16"/>
        <v/>
      </c>
      <c r="C289" s="27"/>
      <c r="D289" s="27"/>
      <c r="E289" s="27"/>
      <c r="F289" s="27"/>
      <c r="G289" s="27"/>
      <c r="H289" s="27"/>
      <c r="I289" s="27"/>
      <c r="J289" s="32">
        <v>21233302</v>
      </c>
      <c r="K289" s="27"/>
    </row>
    <row r="290" spans="1:11">
      <c r="A290" s="9">
        <v>289</v>
      </c>
      <c r="B290" s="9" t="str">
        <f t="shared" si="16"/>
        <v/>
      </c>
      <c r="C290" s="27"/>
      <c r="D290" s="27"/>
      <c r="E290" s="27"/>
      <c r="F290" s="27"/>
      <c r="G290" s="27"/>
      <c r="H290" s="27"/>
      <c r="I290" s="27"/>
      <c r="J290" s="32">
        <v>21233303</v>
      </c>
      <c r="K290" s="27"/>
    </row>
    <row r="291" spans="1:11">
      <c r="A291" s="9">
        <v>290</v>
      </c>
      <c r="B291" s="9" t="str">
        <f t="shared" si="16"/>
        <v/>
      </c>
      <c r="C291" s="27"/>
      <c r="D291" s="27"/>
      <c r="E291" s="27"/>
      <c r="F291" s="27"/>
      <c r="G291" s="27"/>
      <c r="H291" s="27"/>
      <c r="I291" s="27"/>
      <c r="J291" s="32">
        <v>21233303</v>
      </c>
      <c r="K291" s="27"/>
    </row>
    <row r="292" spans="1:11">
      <c r="A292" s="9">
        <v>291</v>
      </c>
      <c r="B292" s="9" t="str">
        <f t="shared" si="16"/>
        <v/>
      </c>
      <c r="C292" s="27"/>
      <c r="D292" s="27"/>
      <c r="E292" s="27"/>
      <c r="F292" s="27"/>
      <c r="G292" s="27"/>
      <c r="H292" s="27"/>
      <c r="I292" s="27"/>
      <c r="J292" s="32">
        <v>21233304</v>
      </c>
      <c r="K292" s="27"/>
    </row>
    <row r="293" spans="1:11">
      <c r="A293" s="9">
        <v>292</v>
      </c>
      <c r="B293" s="9" t="str">
        <f t="shared" si="16"/>
        <v/>
      </c>
      <c r="C293" s="27"/>
      <c r="D293" s="27"/>
      <c r="E293" s="27"/>
      <c r="F293" s="27"/>
      <c r="G293" s="27"/>
      <c r="H293" s="27"/>
      <c r="I293" s="27"/>
      <c r="J293" s="32">
        <v>21247301</v>
      </c>
      <c r="K293" s="27"/>
    </row>
    <row r="294" spans="1:11">
      <c r="A294" s="9">
        <v>293</v>
      </c>
      <c r="B294" s="9" t="str">
        <f t="shared" si="16"/>
        <v/>
      </c>
      <c r="C294" s="27"/>
      <c r="D294" s="27"/>
      <c r="E294" s="27"/>
      <c r="F294" s="27"/>
      <c r="G294" s="27"/>
      <c r="H294" s="27"/>
      <c r="I294" s="27"/>
      <c r="J294" s="32">
        <v>21255001</v>
      </c>
      <c r="K294" s="27"/>
    </row>
    <row r="295" spans="1:11">
      <c r="A295" s="9">
        <v>294</v>
      </c>
      <c r="B295" s="9" t="str">
        <f t="shared" si="16"/>
        <v/>
      </c>
      <c r="C295" s="27"/>
      <c r="D295" s="27"/>
      <c r="E295" s="27"/>
      <c r="F295" s="27"/>
      <c r="G295" s="27"/>
      <c r="H295" s="27"/>
      <c r="I295" s="27"/>
      <c r="J295" s="32">
        <v>21255002</v>
      </c>
      <c r="K295" s="27"/>
    </row>
    <row r="296" spans="1:11">
      <c r="A296" s="9">
        <v>295</v>
      </c>
      <c r="B296" s="9" t="str">
        <f t="shared" si="16"/>
        <v/>
      </c>
      <c r="C296" s="27"/>
      <c r="D296" s="27"/>
      <c r="E296" s="27"/>
      <c r="F296" s="27"/>
      <c r="G296" s="27"/>
      <c r="H296" s="27"/>
      <c r="I296" s="27"/>
      <c r="J296" s="32">
        <v>21255003</v>
      </c>
      <c r="K296" s="27"/>
    </row>
    <row r="297" spans="1:11">
      <c r="A297" s="9">
        <v>296</v>
      </c>
      <c r="B297" s="9" t="str">
        <f t="shared" si="16"/>
        <v/>
      </c>
      <c r="C297" s="27"/>
      <c r="D297" s="27"/>
      <c r="E297" s="27"/>
      <c r="F297" s="27"/>
      <c r="G297" s="27"/>
      <c r="H297" s="27"/>
      <c r="I297" s="27"/>
      <c r="J297" s="32">
        <v>21311101</v>
      </c>
      <c r="K297" s="27"/>
    </row>
    <row r="298" spans="1:11">
      <c r="A298" s="9">
        <v>297</v>
      </c>
      <c r="B298" s="9" t="str">
        <f t="shared" si="16"/>
        <v/>
      </c>
      <c r="C298" s="27"/>
      <c r="D298" s="27"/>
      <c r="E298" s="27"/>
      <c r="F298" s="27"/>
      <c r="G298" s="27"/>
      <c r="H298" s="27"/>
      <c r="I298" s="27"/>
      <c r="J298" s="32">
        <v>21311102</v>
      </c>
      <c r="K298" s="27"/>
    </row>
    <row r="299" spans="1:11">
      <c r="A299" s="9">
        <v>298</v>
      </c>
      <c r="B299" s="9" t="str">
        <f t="shared" si="16"/>
        <v/>
      </c>
      <c r="C299" s="27"/>
      <c r="D299" s="27"/>
      <c r="E299" s="27"/>
      <c r="F299" s="27"/>
      <c r="G299" s="27"/>
      <c r="H299" s="27"/>
      <c r="I299" s="27"/>
      <c r="J299" s="32">
        <v>21311103</v>
      </c>
      <c r="K299" s="27"/>
    </row>
    <row r="300" spans="1:11">
      <c r="A300" s="9">
        <v>299</v>
      </c>
      <c r="B300" s="9" t="str">
        <f t="shared" si="16"/>
        <v/>
      </c>
      <c r="C300" s="27"/>
      <c r="D300" s="27"/>
      <c r="E300" s="27"/>
      <c r="F300" s="27"/>
      <c r="G300" s="27"/>
      <c r="H300" s="27"/>
      <c r="I300" s="27"/>
      <c r="J300" s="32">
        <v>21358101</v>
      </c>
      <c r="K300" s="27"/>
    </row>
    <row r="301" spans="1:11">
      <c r="A301" s="9">
        <v>300</v>
      </c>
      <c r="B301" s="9" t="str">
        <f t="shared" si="16"/>
        <v/>
      </c>
      <c r="C301" s="27"/>
      <c r="D301" s="27"/>
      <c r="E301" s="27"/>
      <c r="F301" s="27"/>
      <c r="G301" s="27"/>
      <c r="H301" s="27"/>
      <c r="I301" s="27"/>
      <c r="J301" s="32">
        <v>21358102</v>
      </c>
      <c r="K301" s="27"/>
    </row>
    <row r="302" spans="1:11">
      <c r="A302" s="9">
        <v>301</v>
      </c>
      <c r="B302" s="9" t="str">
        <f t="shared" si="16"/>
        <v/>
      </c>
      <c r="C302" s="27"/>
      <c r="D302" s="27"/>
      <c r="E302" s="27"/>
      <c r="F302" s="27"/>
      <c r="G302" s="27"/>
      <c r="H302" s="27"/>
      <c r="I302" s="27"/>
      <c r="J302" s="32">
        <v>21358103</v>
      </c>
      <c r="K302" s="27"/>
    </row>
    <row r="303" spans="1:11">
      <c r="A303" s="9">
        <v>302</v>
      </c>
      <c r="B303" s="9" t="str">
        <f t="shared" si="16"/>
        <v/>
      </c>
      <c r="C303" s="27"/>
      <c r="D303" s="27"/>
      <c r="E303" s="27"/>
      <c r="F303" s="27"/>
      <c r="G303" s="27"/>
      <c r="H303" s="27"/>
      <c r="I303" s="27"/>
      <c r="J303" s="32">
        <v>21358104</v>
      </c>
      <c r="K303" s="27"/>
    </row>
    <row r="304" spans="1:11">
      <c r="A304" s="9">
        <v>303</v>
      </c>
      <c r="B304" s="9" t="str">
        <f t="shared" si="16"/>
        <v/>
      </c>
      <c r="C304" s="27"/>
      <c r="D304" s="27"/>
      <c r="E304" s="27"/>
      <c r="F304" s="27"/>
      <c r="G304" s="27"/>
      <c r="H304" s="27"/>
      <c r="I304" s="27"/>
      <c r="J304" s="32">
        <v>21394101</v>
      </c>
      <c r="K304" s="27"/>
    </row>
    <row r="305" spans="1:11">
      <c r="A305" s="9">
        <v>304</v>
      </c>
      <c r="B305" s="9" t="str">
        <f t="shared" si="16"/>
        <v/>
      </c>
      <c r="C305" s="27"/>
      <c r="D305" s="27"/>
      <c r="E305" s="27"/>
      <c r="F305" s="27"/>
      <c r="G305" s="27"/>
      <c r="H305" s="27"/>
      <c r="I305" s="27"/>
      <c r="J305" s="32">
        <v>21394102</v>
      </c>
      <c r="K305" s="27"/>
    </row>
    <row r="306" spans="1:11">
      <c r="A306" s="9">
        <v>305</v>
      </c>
      <c r="B306" s="9" t="str">
        <f t="shared" si="16"/>
        <v/>
      </c>
      <c r="C306" s="27"/>
      <c r="D306" s="27"/>
      <c r="E306" s="27"/>
      <c r="F306" s="27"/>
      <c r="G306" s="27"/>
      <c r="H306" s="27"/>
      <c r="I306" s="27"/>
      <c r="J306" s="32">
        <v>21394103</v>
      </c>
      <c r="K306" s="27"/>
    </row>
    <row r="307" spans="1:11">
      <c r="A307" s="9">
        <v>306</v>
      </c>
      <c r="B307" s="9" t="str">
        <f t="shared" si="16"/>
        <v/>
      </c>
      <c r="C307" s="27"/>
      <c r="D307" s="27"/>
      <c r="E307" s="27"/>
      <c r="F307" s="27"/>
      <c r="G307" s="27"/>
      <c r="H307" s="27"/>
      <c r="I307" s="27"/>
      <c r="J307" s="32">
        <v>21394104</v>
      </c>
      <c r="K307" s="27"/>
    </row>
    <row r="308" spans="1:11">
      <c r="A308" s="9">
        <v>307</v>
      </c>
      <c r="B308" s="9" t="str">
        <f t="shared" si="16"/>
        <v/>
      </c>
      <c r="C308" s="27"/>
      <c r="D308" s="27"/>
      <c r="E308" s="27"/>
      <c r="F308" s="27"/>
      <c r="G308" s="27"/>
      <c r="H308" s="27"/>
      <c r="I308" s="27"/>
      <c r="J308" s="32">
        <v>21394105</v>
      </c>
      <c r="K308" s="27"/>
    </row>
    <row r="309" spans="1:11">
      <c r="A309" s="9">
        <v>308</v>
      </c>
      <c r="B309" s="9" t="str">
        <f t="shared" si="16"/>
        <v/>
      </c>
      <c r="C309" s="27"/>
      <c r="D309" s="27"/>
      <c r="E309" s="27"/>
      <c r="F309" s="27"/>
      <c r="G309" s="27"/>
      <c r="H309" s="27"/>
      <c r="I309" s="27"/>
      <c r="J309" s="32">
        <v>21394106</v>
      </c>
      <c r="K309" s="27"/>
    </row>
    <row r="310" spans="1:11">
      <c r="A310" s="9">
        <v>309</v>
      </c>
      <c r="B310" s="9" t="str">
        <f t="shared" si="16"/>
        <v/>
      </c>
      <c r="C310" s="27"/>
      <c r="D310" s="27"/>
      <c r="E310" s="27"/>
      <c r="F310" s="27"/>
      <c r="G310" s="27"/>
      <c r="H310" s="27"/>
      <c r="I310" s="27"/>
      <c r="J310" s="32">
        <v>21394106</v>
      </c>
      <c r="K310" s="27"/>
    </row>
    <row r="311" spans="1:11">
      <c r="A311" s="9">
        <v>310</v>
      </c>
      <c r="B311" s="9" t="str">
        <f t="shared" si="16"/>
        <v/>
      </c>
      <c r="C311" s="27"/>
      <c r="D311" s="27"/>
      <c r="E311" s="27"/>
      <c r="F311" s="27"/>
      <c r="G311" s="27"/>
      <c r="H311" s="27"/>
      <c r="I311" s="27"/>
      <c r="J311" s="32">
        <v>21394107</v>
      </c>
      <c r="K311" s="27"/>
    </row>
    <row r="312" spans="1:11">
      <c r="A312" s="9">
        <v>311</v>
      </c>
      <c r="B312" s="9" t="str">
        <f t="shared" si="16"/>
        <v/>
      </c>
      <c r="C312" s="27"/>
      <c r="D312" s="27"/>
      <c r="E312" s="27"/>
      <c r="F312" s="27"/>
      <c r="G312" s="27"/>
      <c r="H312" s="27"/>
      <c r="I312" s="27"/>
      <c r="J312" s="32">
        <v>21394108</v>
      </c>
      <c r="K312" s="27"/>
    </row>
    <row r="313" spans="1:11">
      <c r="A313" s="9">
        <v>312</v>
      </c>
      <c r="B313" s="9" t="str">
        <f t="shared" si="16"/>
        <v/>
      </c>
      <c r="C313" s="27"/>
      <c r="D313" s="27"/>
      <c r="E313" s="27"/>
      <c r="F313" s="27"/>
      <c r="G313" s="27"/>
      <c r="H313" s="27"/>
      <c r="I313" s="27"/>
      <c r="J313" s="32">
        <v>21409501</v>
      </c>
      <c r="K313" s="27"/>
    </row>
    <row r="314" spans="1:11">
      <c r="A314" s="9">
        <v>313</v>
      </c>
      <c r="B314" s="9" t="str">
        <f t="shared" si="16"/>
        <v/>
      </c>
      <c r="C314" s="27"/>
      <c r="D314" s="27"/>
      <c r="E314" s="27"/>
      <c r="F314" s="27"/>
      <c r="G314" s="27"/>
      <c r="H314" s="27"/>
      <c r="I314" s="27"/>
      <c r="J314" s="32">
        <v>21436501</v>
      </c>
      <c r="K314" s="27"/>
    </row>
    <row r="315" spans="1:11">
      <c r="A315" s="9">
        <v>314</v>
      </c>
      <c r="B315" s="9" t="str">
        <f t="shared" si="16"/>
        <v/>
      </c>
      <c r="C315" s="27"/>
      <c r="D315" s="27"/>
      <c r="E315" s="27"/>
      <c r="F315" s="27"/>
      <c r="G315" s="27"/>
      <c r="H315" s="27"/>
      <c r="I315" s="27"/>
      <c r="J315" s="32">
        <v>21436502</v>
      </c>
      <c r="K315" s="27"/>
    </row>
    <row r="316" spans="1:11">
      <c r="A316" s="9">
        <v>315</v>
      </c>
      <c r="B316" s="9" t="str">
        <f t="shared" si="16"/>
        <v/>
      </c>
      <c r="C316" s="27"/>
      <c r="D316" s="27"/>
      <c r="E316" s="27"/>
      <c r="F316" s="27"/>
      <c r="G316" s="27"/>
      <c r="H316" s="27"/>
      <c r="I316" s="27"/>
      <c r="J316" s="32">
        <v>21436503</v>
      </c>
      <c r="K316" s="27"/>
    </row>
    <row r="317" spans="1:11">
      <c r="A317" s="9">
        <v>316</v>
      </c>
      <c r="B317" s="9" t="str">
        <f t="shared" si="16"/>
        <v/>
      </c>
      <c r="C317" s="27"/>
      <c r="D317" s="27"/>
      <c r="E317" s="27"/>
      <c r="F317" s="27"/>
      <c r="G317" s="27"/>
      <c r="H317" s="27"/>
      <c r="I317" s="27"/>
      <c r="J317" s="32">
        <v>21445601</v>
      </c>
      <c r="K317" s="27"/>
    </row>
    <row r="318" spans="1:11">
      <c r="A318" s="9">
        <v>317</v>
      </c>
      <c r="B318" s="9" t="str">
        <f t="shared" si="16"/>
        <v/>
      </c>
      <c r="C318" s="27"/>
      <c r="D318" s="27"/>
      <c r="E318" s="27"/>
      <c r="F318" s="27"/>
      <c r="G318" s="27"/>
      <c r="H318" s="27"/>
      <c r="I318" s="27"/>
      <c r="J318" s="32">
        <v>21681401</v>
      </c>
      <c r="K318" s="27"/>
    </row>
    <row r="319" spans="1:11">
      <c r="A319" s="9">
        <v>318</v>
      </c>
      <c r="B319" s="9" t="str">
        <f t="shared" si="16"/>
        <v/>
      </c>
      <c r="C319" s="27"/>
      <c r="D319" s="27"/>
      <c r="E319" s="27"/>
      <c r="F319" s="27"/>
      <c r="G319" s="27"/>
      <c r="H319" s="27"/>
      <c r="I319" s="27"/>
      <c r="J319" s="32">
        <v>21713501</v>
      </c>
      <c r="K319" s="27"/>
    </row>
    <row r="320" spans="1:11">
      <c r="A320" s="9">
        <v>319</v>
      </c>
      <c r="B320" s="9" t="str">
        <f t="shared" si="16"/>
        <v/>
      </c>
      <c r="C320" s="27"/>
      <c r="D320" s="27"/>
      <c r="E320" s="27"/>
      <c r="F320" s="27"/>
      <c r="G320" s="27"/>
      <c r="H320" s="27"/>
      <c r="I320" s="27"/>
      <c r="J320" s="32">
        <v>21713502</v>
      </c>
      <c r="K320" s="27"/>
    </row>
    <row r="321" spans="1:11">
      <c r="A321" s="9">
        <v>320</v>
      </c>
      <c r="B321" s="9" t="str">
        <f t="shared" si="16"/>
        <v/>
      </c>
      <c r="C321" s="27"/>
      <c r="D321" s="27"/>
      <c r="E321" s="27"/>
      <c r="F321" s="27"/>
      <c r="G321" s="27"/>
      <c r="H321" s="27"/>
      <c r="I321" s="27"/>
      <c r="J321" s="32">
        <v>21713503</v>
      </c>
      <c r="K321" s="27"/>
    </row>
    <row r="322" spans="1:11">
      <c r="A322" s="9">
        <v>321</v>
      </c>
      <c r="B322" s="9" t="str">
        <f t="shared" si="16"/>
        <v/>
      </c>
      <c r="C322" s="27"/>
      <c r="D322" s="27"/>
      <c r="E322" s="27"/>
      <c r="F322" s="27"/>
      <c r="G322" s="27"/>
      <c r="H322" s="27"/>
      <c r="I322" s="27"/>
      <c r="J322" s="32">
        <v>21713505</v>
      </c>
      <c r="K322" s="27"/>
    </row>
    <row r="323" spans="1:11">
      <c r="A323" s="9">
        <v>322</v>
      </c>
      <c r="B323" s="9" t="str">
        <f t="shared" si="16"/>
        <v/>
      </c>
      <c r="C323" s="27"/>
      <c r="D323" s="27"/>
      <c r="E323" s="27"/>
      <c r="F323" s="27"/>
      <c r="G323" s="27"/>
      <c r="H323" s="27"/>
      <c r="I323" s="27"/>
      <c r="J323" s="32">
        <v>21713506</v>
      </c>
      <c r="K323" s="27"/>
    </row>
    <row r="324" spans="1:11">
      <c r="A324" s="9">
        <v>323</v>
      </c>
      <c r="B324" s="9" t="str">
        <f t="shared" ref="B324:B387" si="17">IF(HLOOKUP($B$2,$C$2:$K$474,A324,0)=0,"",HLOOKUP($B$2,$C$2:$K$474,A324,0))</f>
        <v/>
      </c>
      <c r="C324" s="27"/>
      <c r="D324" s="27"/>
      <c r="E324" s="27"/>
      <c r="F324" s="27"/>
      <c r="G324" s="27"/>
      <c r="H324" s="27"/>
      <c r="I324" s="27"/>
      <c r="J324" s="32">
        <v>21713507</v>
      </c>
      <c r="K324" s="27"/>
    </row>
    <row r="325" spans="1:11">
      <c r="A325" s="9">
        <v>324</v>
      </c>
      <c r="B325" s="9" t="str">
        <f t="shared" si="17"/>
        <v/>
      </c>
      <c r="C325" s="27"/>
      <c r="D325" s="27"/>
      <c r="E325" s="27"/>
      <c r="F325" s="27"/>
      <c r="G325" s="27"/>
      <c r="H325" s="27"/>
      <c r="I325" s="27"/>
      <c r="J325" s="32">
        <v>21713508</v>
      </c>
      <c r="K325" s="27"/>
    </row>
    <row r="326" spans="1:11">
      <c r="A326" s="9">
        <v>325</v>
      </c>
      <c r="B326" s="9" t="str">
        <f t="shared" si="17"/>
        <v/>
      </c>
      <c r="C326" s="27"/>
      <c r="D326" s="27"/>
      <c r="E326" s="27"/>
      <c r="F326" s="27"/>
      <c r="G326" s="27"/>
      <c r="H326" s="27"/>
      <c r="I326" s="27"/>
      <c r="J326" s="32">
        <v>21846501</v>
      </c>
      <c r="K326" s="27"/>
    </row>
    <row r="327" spans="1:11">
      <c r="A327" s="9">
        <v>326</v>
      </c>
      <c r="B327" s="9" t="str">
        <f t="shared" si="17"/>
        <v/>
      </c>
      <c r="C327" s="27"/>
      <c r="D327" s="27"/>
      <c r="E327" s="27"/>
      <c r="F327" s="27"/>
      <c r="G327" s="27"/>
      <c r="H327" s="27"/>
      <c r="I327" s="27"/>
      <c r="J327" s="32">
        <v>21846502</v>
      </c>
      <c r="K327" s="27"/>
    </row>
    <row r="328" spans="1:11">
      <c r="A328" s="9">
        <v>327</v>
      </c>
      <c r="B328" s="9" t="str">
        <f t="shared" si="17"/>
        <v/>
      </c>
      <c r="C328" s="27"/>
      <c r="D328" s="27"/>
      <c r="E328" s="27"/>
      <c r="F328" s="27"/>
      <c r="G328" s="27"/>
      <c r="H328" s="27"/>
      <c r="I328" s="27"/>
      <c r="J328" s="32">
        <v>21894301</v>
      </c>
      <c r="K328" s="27"/>
    </row>
    <row r="329" spans="1:11">
      <c r="A329" s="9">
        <v>328</v>
      </c>
      <c r="B329" s="9" t="str">
        <f t="shared" si="17"/>
        <v/>
      </c>
      <c r="C329" s="27"/>
      <c r="D329" s="27"/>
      <c r="E329" s="27"/>
      <c r="F329" s="27"/>
      <c r="G329" s="27"/>
      <c r="H329" s="27"/>
      <c r="I329" s="27"/>
      <c r="J329" s="32">
        <v>21894302</v>
      </c>
      <c r="K329" s="27"/>
    </row>
    <row r="330" spans="1:11">
      <c r="A330" s="9">
        <v>329</v>
      </c>
      <c r="B330" s="9" t="str">
        <f t="shared" si="17"/>
        <v/>
      </c>
      <c r="C330" s="27"/>
      <c r="D330" s="27"/>
      <c r="E330" s="27"/>
      <c r="F330" s="27"/>
      <c r="G330" s="27"/>
      <c r="H330" s="27"/>
      <c r="I330" s="27"/>
      <c r="J330" s="32">
        <v>22065002</v>
      </c>
      <c r="K330" s="27"/>
    </row>
    <row r="331" spans="1:11">
      <c r="A331" s="9">
        <v>330</v>
      </c>
      <c r="B331" s="9" t="str">
        <f t="shared" si="17"/>
        <v/>
      </c>
      <c r="C331" s="27"/>
      <c r="D331" s="27"/>
      <c r="E331" s="27"/>
      <c r="F331" s="27"/>
      <c r="G331" s="27"/>
      <c r="H331" s="27"/>
      <c r="I331" s="27"/>
      <c r="J331" s="32">
        <v>22065004</v>
      </c>
      <c r="K331" s="27"/>
    </row>
    <row r="332" spans="1:11">
      <c r="A332" s="9">
        <v>331</v>
      </c>
      <c r="B332" s="9" t="str">
        <f t="shared" si="17"/>
        <v/>
      </c>
      <c r="C332" s="27"/>
      <c r="D332" s="27"/>
      <c r="E332" s="27"/>
      <c r="F332" s="27"/>
      <c r="G332" s="27"/>
      <c r="H332" s="27"/>
      <c r="I332" s="27"/>
      <c r="J332" s="32">
        <v>22313401</v>
      </c>
      <c r="K332" s="27"/>
    </row>
    <row r="333" spans="1:11">
      <c r="A333" s="9">
        <v>332</v>
      </c>
      <c r="B333" s="9" t="str">
        <f t="shared" si="17"/>
        <v/>
      </c>
      <c r="C333" s="27"/>
      <c r="D333" s="27"/>
      <c r="E333" s="27"/>
      <c r="F333" s="27"/>
      <c r="G333" s="27"/>
      <c r="H333" s="27"/>
      <c r="I333" s="27"/>
      <c r="J333" s="32">
        <v>22313402</v>
      </c>
      <c r="K333" s="27"/>
    </row>
    <row r="334" spans="1:11">
      <c r="A334" s="9">
        <v>333</v>
      </c>
      <c r="B334" s="9" t="str">
        <f t="shared" si="17"/>
        <v/>
      </c>
      <c r="C334" s="27"/>
      <c r="D334" s="27"/>
      <c r="E334" s="27"/>
      <c r="F334" s="27"/>
      <c r="G334" s="27"/>
      <c r="H334" s="27"/>
      <c r="I334" s="27"/>
      <c r="J334" s="32">
        <v>22313403</v>
      </c>
      <c r="K334" s="27"/>
    </row>
    <row r="335" spans="1:11">
      <c r="A335" s="9">
        <v>334</v>
      </c>
      <c r="B335" s="9" t="str">
        <f t="shared" si="17"/>
        <v/>
      </c>
      <c r="C335" s="27"/>
      <c r="D335" s="27"/>
      <c r="E335" s="27"/>
      <c r="F335" s="27"/>
      <c r="G335" s="27"/>
      <c r="H335" s="27"/>
      <c r="I335" s="27"/>
      <c r="J335" s="32">
        <v>22313404</v>
      </c>
      <c r="K335" s="27"/>
    </row>
    <row r="336" spans="1:11">
      <c r="A336" s="9">
        <v>335</v>
      </c>
      <c r="B336" s="9" t="str">
        <f t="shared" si="17"/>
        <v/>
      </c>
      <c r="C336" s="27"/>
      <c r="D336" s="27"/>
      <c r="E336" s="27"/>
      <c r="F336" s="27"/>
      <c r="G336" s="27"/>
      <c r="H336" s="27"/>
      <c r="I336" s="27"/>
      <c r="J336" s="32">
        <v>22578501</v>
      </c>
      <c r="K336" s="27"/>
    </row>
    <row r="337" spans="1:11">
      <c r="A337" s="9">
        <v>336</v>
      </c>
      <c r="B337" s="9" t="str">
        <f t="shared" si="17"/>
        <v/>
      </c>
      <c r="C337" s="27"/>
      <c r="D337" s="27"/>
      <c r="E337" s="27"/>
      <c r="F337" s="27"/>
      <c r="G337" s="27"/>
      <c r="H337" s="27"/>
      <c r="I337" s="27"/>
      <c r="J337" s="32">
        <v>22579501</v>
      </c>
      <c r="K337" s="27"/>
    </row>
    <row r="338" spans="1:11">
      <c r="A338" s="9">
        <v>337</v>
      </c>
      <c r="B338" s="9" t="str">
        <f t="shared" si="17"/>
        <v/>
      </c>
      <c r="C338" s="27"/>
      <c r="D338" s="27"/>
      <c r="E338" s="27"/>
      <c r="F338" s="27"/>
      <c r="G338" s="27"/>
      <c r="H338" s="27"/>
      <c r="I338" s="27"/>
      <c r="J338" s="32">
        <v>22586101</v>
      </c>
      <c r="K338" s="27"/>
    </row>
    <row r="339" spans="1:11">
      <c r="A339" s="9">
        <v>338</v>
      </c>
      <c r="B339" s="9" t="str">
        <f t="shared" si="17"/>
        <v/>
      </c>
      <c r="C339" s="27"/>
      <c r="D339" s="27"/>
      <c r="E339" s="27"/>
      <c r="F339" s="27"/>
      <c r="G339" s="27"/>
      <c r="H339" s="27"/>
      <c r="I339" s="27"/>
      <c r="J339" s="32">
        <v>22586301</v>
      </c>
      <c r="K339" s="27"/>
    </row>
    <row r="340" spans="1:11">
      <c r="A340" s="9">
        <v>339</v>
      </c>
      <c r="B340" s="9" t="str">
        <f t="shared" si="17"/>
        <v/>
      </c>
      <c r="C340" s="27"/>
      <c r="D340" s="27"/>
      <c r="E340" s="27"/>
      <c r="F340" s="27"/>
      <c r="G340" s="27"/>
      <c r="H340" s="27"/>
      <c r="I340" s="27"/>
      <c r="J340" s="32">
        <v>22607501</v>
      </c>
      <c r="K340" s="27"/>
    </row>
    <row r="341" spans="1:11">
      <c r="A341" s="9">
        <v>340</v>
      </c>
      <c r="B341" s="9" t="str">
        <f t="shared" si="17"/>
        <v/>
      </c>
      <c r="C341" s="27"/>
      <c r="D341" s="27"/>
      <c r="E341" s="27"/>
      <c r="F341" s="27"/>
      <c r="G341" s="27"/>
      <c r="H341" s="27"/>
      <c r="I341" s="27"/>
      <c r="J341" s="32">
        <v>22607502</v>
      </c>
      <c r="K341" s="27"/>
    </row>
    <row r="342" spans="1:11">
      <c r="A342" s="9">
        <v>341</v>
      </c>
      <c r="B342" s="9" t="str">
        <f t="shared" si="17"/>
        <v/>
      </c>
      <c r="C342" s="27"/>
      <c r="D342" s="27"/>
      <c r="E342" s="27"/>
      <c r="F342" s="27"/>
      <c r="G342" s="27"/>
      <c r="H342" s="27"/>
      <c r="I342" s="27"/>
      <c r="J342" s="32">
        <v>22618701</v>
      </c>
      <c r="K342" s="27"/>
    </row>
    <row r="343" spans="1:11">
      <c r="A343" s="9">
        <v>342</v>
      </c>
      <c r="B343" s="9" t="str">
        <f t="shared" si="17"/>
        <v/>
      </c>
      <c r="C343" s="27"/>
      <c r="D343" s="27"/>
      <c r="E343" s="27"/>
      <c r="F343" s="27"/>
      <c r="G343" s="27"/>
      <c r="H343" s="27"/>
      <c r="I343" s="27"/>
      <c r="J343" s="32">
        <v>22618702</v>
      </c>
      <c r="K343" s="27"/>
    </row>
    <row r="344" spans="1:11">
      <c r="A344" s="9">
        <v>343</v>
      </c>
      <c r="B344" s="9" t="str">
        <f t="shared" si="17"/>
        <v/>
      </c>
      <c r="C344" s="27"/>
      <c r="D344" s="27"/>
      <c r="E344" s="27"/>
      <c r="F344" s="27"/>
      <c r="G344" s="27"/>
      <c r="H344" s="27"/>
      <c r="I344" s="27"/>
      <c r="J344" s="32">
        <v>22618703</v>
      </c>
      <c r="K344" s="27"/>
    </row>
    <row r="345" spans="1:11">
      <c r="A345" s="9">
        <v>344</v>
      </c>
      <c r="B345" s="9" t="str">
        <f t="shared" si="17"/>
        <v/>
      </c>
      <c r="C345" s="27"/>
      <c r="D345" s="27"/>
      <c r="E345" s="27"/>
      <c r="F345" s="27"/>
      <c r="G345" s="27"/>
      <c r="H345" s="27"/>
      <c r="I345" s="27"/>
      <c r="J345" s="32">
        <v>22644801</v>
      </c>
      <c r="K345" s="27"/>
    </row>
    <row r="346" spans="1:11">
      <c r="A346" s="9">
        <v>345</v>
      </c>
      <c r="B346" s="9" t="str">
        <f t="shared" si="17"/>
        <v/>
      </c>
      <c r="C346" s="27"/>
      <c r="D346" s="27"/>
      <c r="E346" s="27"/>
      <c r="F346" s="27"/>
      <c r="G346" s="27"/>
      <c r="H346" s="27"/>
      <c r="I346" s="27"/>
      <c r="J346" s="32">
        <v>22644802</v>
      </c>
      <c r="K346" s="27"/>
    </row>
    <row r="347" spans="1:11">
      <c r="A347" s="9">
        <v>346</v>
      </c>
      <c r="B347" s="9" t="str">
        <f t="shared" si="17"/>
        <v/>
      </c>
      <c r="C347" s="27"/>
      <c r="D347" s="27"/>
      <c r="E347" s="27"/>
      <c r="F347" s="27"/>
      <c r="G347" s="27"/>
      <c r="H347" s="27"/>
      <c r="I347" s="27"/>
      <c r="J347" s="32">
        <v>22644901</v>
      </c>
      <c r="K347" s="27"/>
    </row>
    <row r="348" spans="1:11">
      <c r="A348" s="9">
        <v>347</v>
      </c>
      <c r="B348" s="9" t="str">
        <f t="shared" si="17"/>
        <v/>
      </c>
      <c r="C348" s="27"/>
      <c r="D348" s="27"/>
      <c r="E348" s="27"/>
      <c r="F348" s="27"/>
      <c r="G348" s="27"/>
      <c r="H348" s="27"/>
      <c r="I348" s="27"/>
      <c r="J348" s="32">
        <v>22645001</v>
      </c>
      <c r="K348" s="27"/>
    </row>
    <row r="349" spans="1:11">
      <c r="A349" s="9">
        <v>348</v>
      </c>
      <c r="B349" s="9" t="str">
        <f t="shared" si="17"/>
        <v/>
      </c>
      <c r="C349" s="27"/>
      <c r="D349" s="27"/>
      <c r="E349" s="27"/>
      <c r="F349" s="27"/>
      <c r="G349" s="27"/>
      <c r="H349" s="27"/>
      <c r="I349" s="27"/>
      <c r="J349" s="32">
        <v>22968401</v>
      </c>
      <c r="K349" s="27"/>
    </row>
    <row r="350" spans="1:11">
      <c r="A350" s="9">
        <v>349</v>
      </c>
      <c r="B350" s="9" t="str">
        <f t="shared" si="17"/>
        <v/>
      </c>
      <c r="C350" s="27"/>
      <c r="D350" s="27"/>
      <c r="E350" s="27"/>
      <c r="F350" s="27"/>
      <c r="G350" s="27"/>
      <c r="H350" s="27"/>
      <c r="I350" s="27"/>
      <c r="J350" s="32">
        <v>22968404</v>
      </c>
      <c r="K350" s="27"/>
    </row>
    <row r="351" spans="1:11">
      <c r="A351" s="9">
        <v>350</v>
      </c>
      <c r="B351" s="9" t="str">
        <f t="shared" si="17"/>
        <v/>
      </c>
      <c r="C351" s="27"/>
      <c r="D351" s="27"/>
      <c r="E351" s="27"/>
      <c r="F351" s="27"/>
      <c r="G351" s="27"/>
      <c r="H351" s="27"/>
      <c r="I351" s="27"/>
      <c r="J351" s="32">
        <v>22974401</v>
      </c>
      <c r="K351" s="27"/>
    </row>
    <row r="352" spans="1:11">
      <c r="A352" s="9">
        <v>351</v>
      </c>
      <c r="B352" s="9" t="str">
        <f t="shared" si="17"/>
        <v/>
      </c>
      <c r="C352" s="27"/>
      <c r="D352" s="27"/>
      <c r="E352" s="27"/>
      <c r="F352" s="27"/>
      <c r="G352" s="27"/>
      <c r="H352" s="27"/>
      <c r="I352" s="27"/>
      <c r="J352" s="32">
        <v>22974403</v>
      </c>
      <c r="K352" s="27"/>
    </row>
    <row r="353" spans="1:11">
      <c r="A353" s="9">
        <v>352</v>
      </c>
      <c r="B353" s="9" t="str">
        <f t="shared" si="17"/>
        <v/>
      </c>
      <c r="C353" s="27"/>
      <c r="D353" s="27"/>
      <c r="E353" s="27"/>
      <c r="F353" s="27"/>
      <c r="G353" s="27"/>
      <c r="H353" s="27"/>
      <c r="I353" s="27"/>
      <c r="J353" s="32">
        <v>22974407</v>
      </c>
      <c r="K353" s="27"/>
    </row>
    <row r="354" spans="1:11">
      <c r="A354" s="9">
        <v>353</v>
      </c>
      <c r="B354" s="9" t="str">
        <f t="shared" si="17"/>
        <v/>
      </c>
      <c r="C354" s="27"/>
      <c r="D354" s="27"/>
      <c r="E354" s="27"/>
      <c r="F354" s="27"/>
      <c r="G354" s="27"/>
      <c r="H354" s="27"/>
      <c r="I354" s="27"/>
      <c r="J354" s="32">
        <v>22974408</v>
      </c>
      <c r="K354" s="27"/>
    </row>
    <row r="355" spans="1:11">
      <c r="A355" s="9">
        <v>354</v>
      </c>
      <c r="B355" s="9" t="str">
        <f t="shared" si="17"/>
        <v/>
      </c>
      <c r="C355" s="27"/>
      <c r="D355" s="27"/>
      <c r="E355" s="27"/>
      <c r="F355" s="27"/>
      <c r="G355" s="27"/>
      <c r="H355" s="27"/>
      <c r="I355" s="27"/>
      <c r="J355" s="32">
        <v>22974409</v>
      </c>
      <c r="K355" s="27"/>
    </row>
    <row r="356" spans="1:11">
      <c r="A356" s="9">
        <v>355</v>
      </c>
      <c r="B356" s="9" t="str">
        <f t="shared" si="17"/>
        <v/>
      </c>
      <c r="C356" s="27"/>
      <c r="D356" s="27"/>
      <c r="E356" s="27"/>
      <c r="F356" s="27"/>
      <c r="G356" s="27"/>
      <c r="H356" s="27"/>
      <c r="I356" s="27"/>
      <c r="J356" s="32">
        <v>22974410</v>
      </c>
      <c r="K356" s="27"/>
    </row>
    <row r="357" spans="1:11">
      <c r="A357" s="9">
        <v>356</v>
      </c>
      <c r="B357" s="9" t="str">
        <f t="shared" si="17"/>
        <v/>
      </c>
      <c r="C357" s="27"/>
      <c r="D357" s="27"/>
      <c r="E357" s="27"/>
      <c r="F357" s="27"/>
      <c r="G357" s="27"/>
      <c r="H357" s="27"/>
      <c r="I357" s="27"/>
      <c r="J357" s="32">
        <v>23406401</v>
      </c>
      <c r="K357" s="27"/>
    </row>
    <row r="358" spans="1:11">
      <c r="A358" s="9">
        <v>357</v>
      </c>
      <c r="B358" s="9" t="str">
        <f t="shared" si="17"/>
        <v/>
      </c>
      <c r="C358" s="27"/>
      <c r="D358" s="27"/>
      <c r="E358" s="27"/>
      <c r="F358" s="27"/>
      <c r="G358" s="27"/>
      <c r="H358" s="27"/>
      <c r="I358" s="27"/>
      <c r="J358" s="32">
        <v>23406501</v>
      </c>
      <c r="K358" s="27"/>
    </row>
    <row r="359" spans="1:11">
      <c r="A359" s="9">
        <v>358</v>
      </c>
      <c r="B359" s="9" t="str">
        <f t="shared" si="17"/>
        <v/>
      </c>
      <c r="C359" s="27"/>
      <c r="D359" s="27"/>
      <c r="E359" s="27"/>
      <c r="F359" s="27"/>
      <c r="G359" s="27"/>
      <c r="H359" s="27"/>
      <c r="I359" s="27"/>
      <c r="J359" s="32">
        <v>23406601</v>
      </c>
      <c r="K359" s="27"/>
    </row>
    <row r="360" spans="1:11">
      <c r="A360" s="9">
        <v>359</v>
      </c>
      <c r="B360" s="9" t="str">
        <f t="shared" si="17"/>
        <v/>
      </c>
      <c r="C360" s="27"/>
      <c r="D360" s="27"/>
      <c r="E360" s="27"/>
      <c r="F360" s="27"/>
      <c r="G360" s="27"/>
      <c r="H360" s="27"/>
      <c r="I360" s="27"/>
      <c r="J360" s="32">
        <v>23406602</v>
      </c>
      <c r="K360" s="27"/>
    </row>
    <row r="361" spans="1:11">
      <c r="A361" s="9">
        <v>360</v>
      </c>
      <c r="B361" s="9" t="str">
        <f t="shared" si="17"/>
        <v/>
      </c>
      <c r="C361" s="27"/>
      <c r="D361" s="27"/>
      <c r="E361" s="27"/>
      <c r="F361" s="27"/>
      <c r="G361" s="27"/>
      <c r="H361" s="27"/>
      <c r="I361" s="27"/>
      <c r="J361" s="32">
        <v>23406701</v>
      </c>
      <c r="K361" s="27"/>
    </row>
    <row r="362" spans="1:11">
      <c r="A362" s="9">
        <v>361</v>
      </c>
      <c r="B362" s="9" t="str">
        <f t="shared" si="17"/>
        <v/>
      </c>
      <c r="C362" s="27"/>
      <c r="D362" s="27"/>
      <c r="E362" s="27"/>
      <c r="F362" s="27"/>
      <c r="G362" s="27"/>
      <c r="H362" s="27"/>
      <c r="I362" s="27"/>
      <c r="J362" s="32">
        <v>23406702</v>
      </c>
      <c r="K362" s="27"/>
    </row>
    <row r="363" spans="1:11">
      <c r="A363" s="9">
        <v>362</v>
      </c>
      <c r="B363" s="9" t="str">
        <f t="shared" si="17"/>
        <v/>
      </c>
      <c r="C363" s="27"/>
      <c r="D363" s="27"/>
      <c r="E363" s="27"/>
      <c r="F363" s="27"/>
      <c r="G363" s="27"/>
      <c r="H363" s="27"/>
      <c r="I363" s="27"/>
      <c r="J363" s="32">
        <v>23896601</v>
      </c>
      <c r="K363" s="27"/>
    </row>
    <row r="364" spans="1:11">
      <c r="A364" s="9">
        <v>363</v>
      </c>
      <c r="B364" s="9" t="str">
        <f t="shared" si="17"/>
        <v/>
      </c>
      <c r="C364" s="27"/>
      <c r="D364" s="27"/>
      <c r="E364" s="27"/>
      <c r="F364" s="27"/>
      <c r="G364" s="27"/>
      <c r="H364" s="27"/>
      <c r="I364" s="27"/>
      <c r="J364" s="32">
        <v>23896602</v>
      </c>
      <c r="K364" s="27"/>
    </row>
    <row r="365" spans="1:11">
      <c r="A365" s="9">
        <v>364</v>
      </c>
      <c r="B365" s="9" t="str">
        <f t="shared" si="17"/>
        <v/>
      </c>
      <c r="C365" s="27"/>
      <c r="D365" s="27"/>
      <c r="E365" s="27"/>
      <c r="F365" s="27"/>
      <c r="G365" s="27"/>
      <c r="H365" s="27"/>
      <c r="I365" s="27"/>
      <c r="J365" s="32">
        <v>24080301</v>
      </c>
      <c r="K365" s="27"/>
    </row>
    <row r="366" spans="1:11">
      <c r="A366" s="9">
        <v>365</v>
      </c>
      <c r="B366" s="9" t="str">
        <f t="shared" si="17"/>
        <v/>
      </c>
      <c r="C366" s="27"/>
      <c r="D366" s="27"/>
      <c r="E366" s="27"/>
      <c r="F366" s="27"/>
      <c r="G366" s="27"/>
      <c r="H366" s="27"/>
      <c r="I366" s="27"/>
      <c r="J366" s="32">
        <v>24088201</v>
      </c>
      <c r="K366" s="27"/>
    </row>
    <row r="367" spans="1:11">
      <c r="A367" s="9">
        <v>366</v>
      </c>
      <c r="B367" s="9" t="str">
        <f t="shared" si="17"/>
        <v/>
      </c>
      <c r="C367" s="27"/>
      <c r="D367" s="27"/>
      <c r="E367" s="27"/>
      <c r="F367" s="27"/>
      <c r="G367" s="27"/>
      <c r="H367" s="27"/>
      <c r="I367" s="27"/>
      <c r="J367" s="32">
        <v>24194201</v>
      </c>
      <c r="K367" s="27"/>
    </row>
    <row r="368" spans="1:11">
      <c r="A368" s="9">
        <v>367</v>
      </c>
      <c r="B368" s="9" t="str">
        <f t="shared" si="17"/>
        <v/>
      </c>
      <c r="C368" s="27"/>
      <c r="D368" s="27"/>
      <c r="E368" s="27"/>
      <c r="F368" s="27"/>
      <c r="G368" s="27"/>
      <c r="H368" s="27"/>
      <c r="I368" s="27"/>
      <c r="J368" s="32">
        <v>24293701</v>
      </c>
      <c r="K368" s="27"/>
    </row>
    <row r="369" spans="1:11">
      <c r="A369" s="9">
        <v>368</v>
      </c>
      <c r="B369" s="9" t="str">
        <f t="shared" si="17"/>
        <v/>
      </c>
      <c r="C369" s="27"/>
      <c r="D369" s="27"/>
      <c r="E369" s="27"/>
      <c r="F369" s="27"/>
      <c r="G369" s="27"/>
      <c r="H369" s="27"/>
      <c r="I369" s="27"/>
      <c r="J369" s="32">
        <v>24472201</v>
      </c>
      <c r="K369" s="27"/>
    </row>
    <row r="370" spans="1:11">
      <c r="A370" s="9">
        <v>369</v>
      </c>
      <c r="B370" s="9" t="str">
        <f t="shared" si="17"/>
        <v/>
      </c>
      <c r="C370" s="27"/>
      <c r="D370" s="27"/>
      <c r="E370" s="27"/>
      <c r="F370" s="27"/>
      <c r="G370" s="27"/>
      <c r="H370" s="27"/>
      <c r="I370" s="27"/>
      <c r="J370" s="32">
        <v>24472202</v>
      </c>
      <c r="K370" s="27"/>
    </row>
    <row r="371" spans="1:11">
      <c r="A371" s="9">
        <v>370</v>
      </c>
      <c r="B371" s="9" t="str">
        <f t="shared" si="17"/>
        <v/>
      </c>
      <c r="C371" s="27"/>
      <c r="D371" s="27"/>
      <c r="E371" s="27"/>
      <c r="F371" s="27"/>
      <c r="G371" s="27"/>
      <c r="H371" s="27"/>
      <c r="I371" s="27"/>
      <c r="J371" s="32">
        <v>24491701</v>
      </c>
      <c r="K371" s="27"/>
    </row>
    <row r="372" spans="1:11">
      <c r="A372" s="9">
        <v>371</v>
      </c>
      <c r="B372" s="9" t="str">
        <f t="shared" si="17"/>
        <v/>
      </c>
      <c r="C372" s="27"/>
      <c r="D372" s="27"/>
      <c r="E372" s="27"/>
      <c r="F372" s="27"/>
      <c r="G372" s="27"/>
      <c r="H372" s="27"/>
      <c r="I372" s="27"/>
      <c r="J372" s="32">
        <v>24492201</v>
      </c>
      <c r="K372" s="27"/>
    </row>
    <row r="373" spans="1:11">
      <c r="A373" s="9">
        <v>372</v>
      </c>
      <c r="B373" s="9" t="str">
        <f t="shared" si="17"/>
        <v/>
      </c>
      <c r="C373" s="27"/>
      <c r="D373" s="27"/>
      <c r="E373" s="27"/>
      <c r="F373" s="27"/>
      <c r="G373" s="27"/>
      <c r="H373" s="27"/>
      <c r="I373" s="27"/>
      <c r="J373" s="32">
        <v>25057401</v>
      </c>
      <c r="K373" s="27"/>
    </row>
    <row r="374" spans="1:11">
      <c r="A374" s="9">
        <v>373</v>
      </c>
      <c r="B374" s="9" t="str">
        <f t="shared" si="17"/>
        <v/>
      </c>
      <c r="C374" s="27"/>
      <c r="D374" s="27"/>
      <c r="E374" s="27"/>
      <c r="F374" s="27"/>
      <c r="G374" s="27"/>
      <c r="H374" s="27"/>
      <c r="I374" s="27"/>
      <c r="J374" s="32">
        <v>25057501</v>
      </c>
      <c r="K374" s="27"/>
    </row>
    <row r="375" spans="1:11">
      <c r="A375" s="9">
        <v>374</v>
      </c>
      <c r="B375" s="9" t="str">
        <f t="shared" si="17"/>
        <v/>
      </c>
      <c r="C375" s="27"/>
      <c r="D375" s="27"/>
      <c r="E375" s="27"/>
      <c r="F375" s="27"/>
      <c r="G375" s="27"/>
      <c r="H375" s="27"/>
      <c r="I375" s="27"/>
      <c r="J375" s="32">
        <v>25201901</v>
      </c>
      <c r="K375" s="27"/>
    </row>
    <row r="376" spans="1:11">
      <c r="A376" s="9">
        <v>375</v>
      </c>
      <c r="B376" s="9" t="str">
        <f t="shared" si="17"/>
        <v/>
      </c>
      <c r="C376" s="27"/>
      <c r="D376" s="27"/>
      <c r="E376" s="27"/>
      <c r="F376" s="27"/>
      <c r="G376" s="27"/>
      <c r="H376" s="27"/>
      <c r="I376" s="27"/>
      <c r="J376" s="32">
        <v>25201902</v>
      </c>
      <c r="K376" s="27"/>
    </row>
    <row r="377" spans="1:11">
      <c r="A377" s="9">
        <v>376</v>
      </c>
      <c r="B377" s="9" t="str">
        <f t="shared" si="17"/>
        <v/>
      </c>
      <c r="C377" s="27"/>
      <c r="D377" s="27"/>
      <c r="E377" s="27"/>
      <c r="F377" s="27"/>
      <c r="G377" s="27"/>
      <c r="H377" s="27"/>
      <c r="I377" s="27"/>
      <c r="J377" s="32">
        <v>25351401</v>
      </c>
      <c r="K377" s="27"/>
    </row>
    <row r="378" spans="1:11">
      <c r="A378" s="9">
        <v>377</v>
      </c>
      <c r="B378" s="9" t="str">
        <f t="shared" si="17"/>
        <v/>
      </c>
      <c r="C378" s="27"/>
      <c r="D378" s="27"/>
      <c r="E378" s="27"/>
      <c r="F378" s="27"/>
      <c r="G378" s="27"/>
      <c r="H378" s="27"/>
      <c r="I378" s="27"/>
      <c r="J378" s="32">
        <v>25423001</v>
      </c>
      <c r="K378" s="27"/>
    </row>
    <row r="379" spans="1:11">
      <c r="A379" s="9">
        <v>378</v>
      </c>
      <c r="B379" s="9" t="str">
        <f t="shared" si="17"/>
        <v/>
      </c>
      <c r="C379" s="27"/>
      <c r="D379" s="27"/>
      <c r="E379" s="27"/>
      <c r="F379" s="27"/>
      <c r="G379" s="27"/>
      <c r="H379" s="27"/>
      <c r="I379" s="27"/>
      <c r="J379" s="32">
        <v>25933401</v>
      </c>
      <c r="K379" s="27"/>
    </row>
    <row r="380" spans="1:11">
      <c r="A380" s="9">
        <v>379</v>
      </c>
      <c r="B380" s="9" t="str">
        <f t="shared" si="17"/>
        <v/>
      </c>
      <c r="C380" s="27"/>
      <c r="D380" s="27"/>
      <c r="E380" s="27"/>
      <c r="F380" s="27"/>
      <c r="G380" s="27"/>
      <c r="H380" s="27"/>
      <c r="I380" s="27"/>
      <c r="J380" s="32">
        <v>25933403</v>
      </c>
      <c r="K380" s="27"/>
    </row>
    <row r="381" spans="1:11">
      <c r="A381" s="9">
        <v>380</v>
      </c>
      <c r="B381" s="9" t="str">
        <f t="shared" si="17"/>
        <v/>
      </c>
      <c r="C381" s="27"/>
      <c r="D381" s="27"/>
      <c r="E381" s="27"/>
      <c r="F381" s="27"/>
      <c r="G381" s="27"/>
      <c r="H381" s="27"/>
      <c r="I381" s="27"/>
      <c r="J381" s="32">
        <v>25966201</v>
      </c>
      <c r="K381" s="27"/>
    </row>
    <row r="382" spans="1:11">
      <c r="A382" s="9">
        <v>381</v>
      </c>
      <c r="B382" s="9" t="str">
        <f t="shared" si="17"/>
        <v/>
      </c>
      <c r="C382" s="27"/>
      <c r="D382" s="27"/>
      <c r="E382" s="27"/>
      <c r="F382" s="27"/>
      <c r="G382" s="27"/>
      <c r="H382" s="27"/>
      <c r="I382" s="27"/>
      <c r="J382" s="32">
        <v>25966202</v>
      </c>
      <c r="K382" s="27"/>
    </row>
    <row r="383" spans="1:11">
      <c r="A383" s="9">
        <v>382</v>
      </c>
      <c r="B383" s="9" t="str">
        <f t="shared" si="17"/>
        <v/>
      </c>
      <c r="C383" s="27"/>
      <c r="D383" s="27"/>
      <c r="E383" s="27"/>
      <c r="F383" s="27"/>
      <c r="G383" s="27"/>
      <c r="H383" s="27"/>
      <c r="I383" s="27"/>
      <c r="J383" s="32">
        <v>26515801</v>
      </c>
      <c r="K383" s="27"/>
    </row>
    <row r="384" spans="1:11">
      <c r="A384" s="9">
        <v>383</v>
      </c>
      <c r="B384" s="9" t="str">
        <f t="shared" si="17"/>
        <v/>
      </c>
      <c r="C384" s="27"/>
      <c r="D384" s="27"/>
      <c r="E384" s="27"/>
      <c r="F384" s="27"/>
      <c r="G384" s="27"/>
      <c r="H384" s="27"/>
      <c r="I384" s="27"/>
      <c r="J384" s="32">
        <v>26515803</v>
      </c>
      <c r="K384" s="27"/>
    </row>
    <row r="385" spans="1:11">
      <c r="A385" s="9">
        <v>384</v>
      </c>
      <c r="B385" s="9" t="str">
        <f t="shared" si="17"/>
        <v/>
      </c>
      <c r="C385" s="27"/>
      <c r="D385" s="27"/>
      <c r="E385" s="27"/>
      <c r="F385" s="27"/>
      <c r="G385" s="27"/>
      <c r="H385" s="27"/>
      <c r="I385" s="27"/>
      <c r="J385" s="32" t="s">
        <v>189</v>
      </c>
      <c r="K385" s="27"/>
    </row>
    <row r="386" spans="1:11">
      <c r="A386" s="9">
        <v>385</v>
      </c>
      <c r="B386" s="9" t="str">
        <f t="shared" si="17"/>
        <v/>
      </c>
      <c r="C386" s="27"/>
      <c r="D386" s="27"/>
      <c r="E386" s="27"/>
      <c r="F386" s="27"/>
      <c r="G386" s="27"/>
      <c r="H386" s="27"/>
      <c r="I386" s="27"/>
      <c r="J386" s="32" t="s">
        <v>190</v>
      </c>
      <c r="K386" s="27"/>
    </row>
    <row r="387" spans="1:11">
      <c r="A387" s="9">
        <v>386</v>
      </c>
      <c r="B387" s="9" t="str">
        <f t="shared" si="17"/>
        <v/>
      </c>
      <c r="C387" s="27"/>
      <c r="D387" s="27"/>
      <c r="E387" s="27"/>
      <c r="F387" s="27"/>
      <c r="G387" s="27"/>
      <c r="H387" s="27"/>
      <c r="I387" s="27"/>
      <c r="J387" s="32" t="s">
        <v>191</v>
      </c>
      <c r="K387" s="27"/>
    </row>
    <row r="388" spans="1:11">
      <c r="A388" s="9">
        <v>387</v>
      </c>
      <c r="B388" s="9" t="str">
        <f t="shared" ref="B388:B451" si="18">IF(HLOOKUP($B$2,$C$2:$K$474,A388,0)=0,"",HLOOKUP($B$2,$C$2:$K$474,A388,0))</f>
        <v/>
      </c>
      <c r="C388" s="27"/>
      <c r="D388" s="27"/>
      <c r="E388" s="27"/>
      <c r="F388" s="27"/>
      <c r="G388" s="27"/>
      <c r="H388" s="27"/>
      <c r="I388" s="27"/>
      <c r="J388" s="32" t="s">
        <v>192</v>
      </c>
      <c r="K388" s="27"/>
    </row>
    <row r="389" spans="1:11">
      <c r="A389" s="9">
        <v>388</v>
      </c>
      <c r="B389" s="9" t="str">
        <f t="shared" si="18"/>
        <v/>
      </c>
      <c r="C389" s="27"/>
      <c r="D389" s="27"/>
      <c r="E389" s="27"/>
      <c r="F389" s="27"/>
      <c r="G389" s="27"/>
      <c r="H389" s="27"/>
      <c r="I389" s="27"/>
      <c r="J389" s="32" t="s">
        <v>193</v>
      </c>
      <c r="K389" s="27"/>
    </row>
    <row r="390" spans="1:11">
      <c r="A390" s="9">
        <v>389</v>
      </c>
      <c r="B390" s="9" t="str">
        <f t="shared" si="18"/>
        <v/>
      </c>
      <c r="C390" s="27"/>
      <c r="D390" s="27"/>
      <c r="E390" s="27"/>
      <c r="F390" s="27"/>
      <c r="G390" s="27"/>
      <c r="H390" s="27"/>
      <c r="I390" s="27"/>
      <c r="J390" s="32" t="s">
        <v>194</v>
      </c>
      <c r="K390" s="27"/>
    </row>
    <row r="391" spans="1:11">
      <c r="A391" s="9">
        <v>390</v>
      </c>
      <c r="B391" s="9" t="str">
        <f t="shared" si="18"/>
        <v/>
      </c>
      <c r="C391" s="27"/>
      <c r="D391" s="27"/>
      <c r="E391" s="27"/>
      <c r="F391" s="27"/>
      <c r="G391" s="27"/>
      <c r="H391" s="27"/>
      <c r="I391" s="27"/>
      <c r="J391" s="32" t="s">
        <v>195</v>
      </c>
      <c r="K391" s="27"/>
    </row>
    <row r="392" spans="1:11">
      <c r="A392" s="9">
        <v>391</v>
      </c>
      <c r="B392" s="9" t="str">
        <f t="shared" si="18"/>
        <v/>
      </c>
      <c r="C392" s="27"/>
      <c r="D392" s="27"/>
      <c r="E392" s="27"/>
      <c r="F392" s="27"/>
      <c r="G392" s="27"/>
      <c r="H392" s="27"/>
      <c r="I392" s="27"/>
      <c r="J392" s="32" t="s">
        <v>196</v>
      </c>
      <c r="K392" s="27"/>
    </row>
    <row r="393" spans="1:11">
      <c r="A393" s="9">
        <v>392</v>
      </c>
      <c r="B393" s="9" t="str">
        <f t="shared" si="18"/>
        <v/>
      </c>
      <c r="C393" s="27"/>
      <c r="D393" s="27"/>
      <c r="E393" s="27"/>
      <c r="F393" s="27"/>
      <c r="G393" s="27"/>
      <c r="H393" s="27"/>
      <c r="I393" s="27"/>
      <c r="J393" s="32" t="s">
        <v>197</v>
      </c>
      <c r="K393" s="27"/>
    </row>
    <row r="394" spans="1:11">
      <c r="A394" s="9">
        <v>393</v>
      </c>
      <c r="B394" s="9" t="str">
        <f t="shared" si="18"/>
        <v/>
      </c>
      <c r="C394" s="27"/>
      <c r="D394" s="27"/>
      <c r="E394" s="27"/>
      <c r="F394" s="27"/>
      <c r="G394" s="27"/>
      <c r="H394" s="27"/>
      <c r="I394" s="27"/>
      <c r="J394" s="32" t="s">
        <v>198</v>
      </c>
      <c r="K394" s="27"/>
    </row>
    <row r="395" spans="1:11">
      <c r="A395" s="9">
        <v>394</v>
      </c>
      <c r="B395" s="9" t="str">
        <f t="shared" si="18"/>
        <v/>
      </c>
      <c r="C395" s="27"/>
      <c r="D395" s="27"/>
      <c r="E395" s="27"/>
      <c r="F395" s="27"/>
      <c r="G395" s="27"/>
      <c r="H395" s="27"/>
      <c r="I395" s="27"/>
      <c r="J395" s="32" t="s">
        <v>199</v>
      </c>
      <c r="K395" s="27"/>
    </row>
    <row r="396" spans="1:11">
      <c r="A396" s="9">
        <v>395</v>
      </c>
      <c r="B396" s="9" t="str">
        <f t="shared" si="18"/>
        <v/>
      </c>
      <c r="C396" s="27"/>
      <c r="D396" s="27"/>
      <c r="E396" s="27"/>
      <c r="F396" s="27"/>
      <c r="G396" s="27"/>
      <c r="H396" s="27"/>
      <c r="I396" s="27"/>
      <c r="J396" s="32" t="s">
        <v>200</v>
      </c>
      <c r="K396" s="27"/>
    </row>
    <row r="397" spans="1:11">
      <c r="A397" s="9">
        <v>396</v>
      </c>
      <c r="B397" s="9" t="str">
        <f t="shared" si="18"/>
        <v/>
      </c>
      <c r="C397" s="27"/>
      <c r="D397" s="27"/>
      <c r="E397" s="27"/>
      <c r="F397" s="27"/>
      <c r="G397" s="27"/>
      <c r="H397" s="27"/>
      <c r="I397" s="27"/>
      <c r="J397" s="32" t="s">
        <v>201</v>
      </c>
      <c r="K397" s="27"/>
    </row>
    <row r="398" spans="1:11">
      <c r="A398" s="9">
        <v>397</v>
      </c>
      <c r="B398" s="9" t="str">
        <f t="shared" si="18"/>
        <v/>
      </c>
      <c r="C398" s="27"/>
      <c r="D398" s="27"/>
      <c r="E398" s="27"/>
      <c r="F398" s="27"/>
      <c r="G398" s="27"/>
      <c r="H398" s="27"/>
      <c r="I398" s="27"/>
      <c r="J398" s="32" t="s">
        <v>202</v>
      </c>
      <c r="K398" s="27"/>
    </row>
    <row r="399" spans="1:11">
      <c r="A399" s="9">
        <v>398</v>
      </c>
      <c r="B399" s="9" t="str">
        <f t="shared" si="18"/>
        <v/>
      </c>
      <c r="C399" s="27"/>
      <c r="D399" s="27"/>
      <c r="E399" s="27"/>
      <c r="F399" s="27"/>
      <c r="G399" s="27"/>
      <c r="H399" s="27"/>
      <c r="I399" s="27"/>
      <c r="J399" s="32" t="s">
        <v>203</v>
      </c>
      <c r="K399" s="27"/>
    </row>
    <row r="400" spans="1:11">
      <c r="A400" s="9">
        <v>399</v>
      </c>
      <c r="B400" s="9" t="str">
        <f t="shared" si="18"/>
        <v/>
      </c>
      <c r="C400" s="27"/>
      <c r="D400" s="27"/>
      <c r="E400" s="27"/>
      <c r="F400" s="27"/>
      <c r="G400" s="27"/>
      <c r="H400" s="27"/>
      <c r="I400" s="27"/>
      <c r="J400" s="32" t="s">
        <v>204</v>
      </c>
      <c r="K400" s="27"/>
    </row>
    <row r="401" spans="1:11">
      <c r="A401" s="9">
        <v>400</v>
      </c>
      <c r="B401" s="9" t="str">
        <f t="shared" si="18"/>
        <v/>
      </c>
      <c r="C401" s="27"/>
      <c r="D401" s="27"/>
      <c r="E401" s="27"/>
      <c r="F401" s="27"/>
      <c r="G401" s="27"/>
      <c r="H401" s="27"/>
      <c r="I401" s="27"/>
      <c r="J401" s="32" t="s">
        <v>205</v>
      </c>
      <c r="K401" s="27"/>
    </row>
    <row r="402" spans="1:11">
      <c r="A402" s="9">
        <v>401</v>
      </c>
      <c r="B402" s="9" t="str">
        <f t="shared" si="18"/>
        <v/>
      </c>
      <c r="C402" s="27"/>
      <c r="D402" s="27"/>
      <c r="E402" s="27"/>
      <c r="F402" s="27"/>
      <c r="G402" s="27"/>
      <c r="H402" s="27"/>
      <c r="I402" s="27"/>
      <c r="J402" s="32" t="s">
        <v>206</v>
      </c>
      <c r="K402" s="27"/>
    </row>
    <row r="403" spans="1:11">
      <c r="A403" s="9">
        <v>402</v>
      </c>
      <c r="B403" s="9" t="str">
        <f t="shared" si="18"/>
        <v/>
      </c>
      <c r="C403" s="27"/>
      <c r="D403" s="27"/>
      <c r="E403" s="27"/>
      <c r="F403" s="27"/>
      <c r="G403" s="27"/>
      <c r="H403" s="27"/>
      <c r="I403" s="27"/>
      <c r="J403" s="32" t="s">
        <v>207</v>
      </c>
      <c r="K403" s="27"/>
    </row>
    <row r="404" spans="1:11">
      <c r="A404" s="9">
        <v>403</v>
      </c>
      <c r="B404" s="9" t="str">
        <f t="shared" si="18"/>
        <v/>
      </c>
      <c r="C404" s="27"/>
      <c r="D404" s="27"/>
      <c r="E404" s="27"/>
      <c r="F404" s="27"/>
      <c r="G404" s="27"/>
      <c r="H404" s="27"/>
      <c r="I404" s="27"/>
      <c r="J404" s="32" t="s">
        <v>208</v>
      </c>
      <c r="K404" s="27"/>
    </row>
    <row r="405" spans="1:11">
      <c r="A405" s="9">
        <v>404</v>
      </c>
      <c r="B405" s="9" t="str">
        <f t="shared" si="18"/>
        <v/>
      </c>
      <c r="C405" s="27"/>
      <c r="D405" s="27"/>
      <c r="E405" s="27"/>
      <c r="F405" s="27"/>
      <c r="G405" s="27"/>
      <c r="H405" s="27"/>
      <c r="I405" s="27"/>
      <c r="J405" s="32" t="s">
        <v>209</v>
      </c>
      <c r="K405" s="27"/>
    </row>
    <row r="406" spans="1:11">
      <c r="A406" s="9">
        <v>405</v>
      </c>
      <c r="B406" s="9" t="str">
        <f t="shared" si="18"/>
        <v/>
      </c>
      <c r="C406" s="27"/>
      <c r="D406" s="27"/>
      <c r="E406" s="27"/>
      <c r="F406" s="27"/>
      <c r="G406" s="27"/>
      <c r="H406" s="27"/>
      <c r="I406" s="27"/>
      <c r="J406" s="32" t="s">
        <v>153</v>
      </c>
      <c r="K406" s="27"/>
    </row>
    <row r="407" spans="1:11">
      <c r="A407" s="9">
        <v>406</v>
      </c>
      <c r="B407" s="9" t="str">
        <f t="shared" si="18"/>
        <v/>
      </c>
      <c r="C407" s="27"/>
      <c r="D407" s="27"/>
      <c r="E407" s="27"/>
      <c r="F407" s="27"/>
      <c r="G407" s="27"/>
      <c r="H407" s="27"/>
      <c r="I407" s="27"/>
      <c r="J407" s="32" t="s">
        <v>178</v>
      </c>
      <c r="K407" s="27"/>
    </row>
    <row r="408" spans="1:11">
      <c r="A408" s="9">
        <v>407</v>
      </c>
      <c r="B408" s="9" t="str">
        <f t="shared" si="18"/>
        <v/>
      </c>
      <c r="C408" s="27"/>
      <c r="D408" s="27"/>
      <c r="E408" s="27"/>
      <c r="F408" s="27"/>
      <c r="G408" s="27"/>
      <c r="H408" s="27"/>
      <c r="I408" s="27"/>
      <c r="J408" s="32" t="s">
        <v>210</v>
      </c>
      <c r="K408" s="27"/>
    </row>
    <row r="409" spans="1:11">
      <c r="A409" s="9">
        <v>408</v>
      </c>
      <c r="B409" s="9" t="str">
        <f t="shared" si="18"/>
        <v/>
      </c>
      <c r="C409" s="27"/>
      <c r="D409" s="27"/>
      <c r="E409" s="27"/>
      <c r="F409" s="27"/>
      <c r="G409" s="27"/>
      <c r="H409" s="27"/>
      <c r="I409" s="27"/>
      <c r="J409" s="32" t="s">
        <v>211</v>
      </c>
      <c r="K409" s="27"/>
    </row>
    <row r="410" spans="1:11">
      <c r="A410" s="9">
        <v>409</v>
      </c>
      <c r="B410" s="9" t="str">
        <f t="shared" si="18"/>
        <v/>
      </c>
      <c r="C410" s="27"/>
      <c r="D410" s="27"/>
      <c r="E410" s="27"/>
      <c r="F410" s="27"/>
      <c r="G410" s="27"/>
      <c r="H410" s="27"/>
      <c r="I410" s="27"/>
      <c r="J410" s="32" t="s">
        <v>212</v>
      </c>
      <c r="K410" s="27"/>
    </row>
    <row r="411" spans="1:11">
      <c r="A411" s="9">
        <v>410</v>
      </c>
      <c r="B411" s="9" t="str">
        <f t="shared" si="18"/>
        <v/>
      </c>
      <c r="C411" s="27"/>
      <c r="D411" s="27"/>
      <c r="E411" s="27"/>
      <c r="F411" s="27"/>
      <c r="G411" s="27"/>
      <c r="H411" s="27"/>
      <c r="I411" s="27"/>
      <c r="J411" s="32" t="s">
        <v>213</v>
      </c>
      <c r="K411" s="27"/>
    </row>
    <row r="412" spans="1:11">
      <c r="A412" s="9">
        <v>411</v>
      </c>
      <c r="B412" s="9" t="str">
        <f t="shared" si="18"/>
        <v/>
      </c>
      <c r="C412" s="27"/>
      <c r="D412" s="27"/>
      <c r="E412" s="27"/>
      <c r="F412" s="27"/>
      <c r="G412" s="27"/>
      <c r="H412" s="27"/>
      <c r="I412" s="27"/>
      <c r="J412" s="32" t="s">
        <v>214</v>
      </c>
      <c r="K412" s="27"/>
    </row>
    <row r="413" spans="1:11">
      <c r="A413" s="9">
        <v>412</v>
      </c>
      <c r="B413" s="9" t="str">
        <f t="shared" si="18"/>
        <v/>
      </c>
      <c r="C413" s="27"/>
      <c r="D413" s="27"/>
      <c r="E413" s="27"/>
      <c r="F413" s="27"/>
      <c r="G413" s="27"/>
      <c r="H413" s="27"/>
      <c r="I413" s="27"/>
      <c r="J413" s="32" t="s">
        <v>215</v>
      </c>
      <c r="K413" s="27"/>
    </row>
    <row r="414" spans="1:11">
      <c r="A414" s="9">
        <v>413</v>
      </c>
      <c r="B414" s="9" t="str">
        <f t="shared" si="18"/>
        <v/>
      </c>
      <c r="C414" s="27"/>
      <c r="D414" s="27"/>
      <c r="E414" s="27"/>
      <c r="F414" s="27"/>
      <c r="G414" s="27"/>
      <c r="H414" s="27"/>
      <c r="I414" s="27"/>
      <c r="J414" s="32" t="s">
        <v>216</v>
      </c>
      <c r="K414" s="27"/>
    </row>
    <row r="415" spans="1:11">
      <c r="A415" s="9">
        <v>414</v>
      </c>
      <c r="B415" s="9" t="str">
        <f t="shared" si="18"/>
        <v/>
      </c>
      <c r="C415" s="27"/>
      <c r="D415" s="27"/>
      <c r="E415" s="27"/>
      <c r="F415" s="27"/>
      <c r="G415" s="27"/>
      <c r="H415" s="27"/>
      <c r="I415" s="27"/>
      <c r="J415" s="32" t="s">
        <v>217</v>
      </c>
      <c r="K415" s="27"/>
    </row>
    <row r="416" spans="1:11">
      <c r="A416" s="9">
        <v>415</v>
      </c>
      <c r="B416" s="9" t="str">
        <f t="shared" si="18"/>
        <v/>
      </c>
      <c r="C416" s="27"/>
      <c r="D416" s="27"/>
      <c r="E416" s="27"/>
      <c r="F416" s="27"/>
      <c r="G416" s="27"/>
      <c r="H416" s="27"/>
      <c r="I416" s="27"/>
      <c r="J416" s="32" t="s">
        <v>218</v>
      </c>
      <c r="K416" s="27"/>
    </row>
    <row r="417" spans="1:11">
      <c r="A417" s="9">
        <v>416</v>
      </c>
      <c r="B417" s="9" t="str">
        <f t="shared" si="18"/>
        <v/>
      </c>
      <c r="C417" s="27"/>
      <c r="D417" s="27"/>
      <c r="E417" s="27"/>
      <c r="F417" s="27"/>
      <c r="G417" s="27"/>
      <c r="H417" s="27"/>
      <c r="I417" s="27"/>
      <c r="J417" s="32" t="s">
        <v>219</v>
      </c>
      <c r="K417" s="27"/>
    </row>
    <row r="418" spans="1:11">
      <c r="A418" s="9">
        <v>417</v>
      </c>
      <c r="B418" s="9" t="str">
        <f t="shared" si="18"/>
        <v/>
      </c>
      <c r="C418" s="27"/>
      <c r="D418" s="27"/>
      <c r="E418" s="27"/>
      <c r="F418" s="27"/>
      <c r="G418" s="27"/>
      <c r="H418" s="27"/>
      <c r="I418" s="27"/>
      <c r="J418" s="32" t="s">
        <v>220</v>
      </c>
      <c r="K418" s="27"/>
    </row>
    <row r="419" spans="1:11">
      <c r="A419" s="9">
        <v>418</v>
      </c>
      <c r="B419" s="9" t="str">
        <f t="shared" si="18"/>
        <v/>
      </c>
      <c r="C419" s="27"/>
      <c r="D419" s="27"/>
      <c r="E419" s="27"/>
      <c r="F419" s="27"/>
      <c r="G419" s="27"/>
      <c r="H419" s="27"/>
      <c r="I419" s="27"/>
      <c r="J419" s="32" t="s">
        <v>221</v>
      </c>
      <c r="K419" s="27"/>
    </row>
    <row r="420" spans="1:11">
      <c r="A420" s="9">
        <v>419</v>
      </c>
      <c r="B420" s="9" t="str">
        <f t="shared" si="18"/>
        <v/>
      </c>
      <c r="C420" s="27"/>
      <c r="D420" s="27"/>
      <c r="E420" s="27"/>
      <c r="F420" s="27"/>
      <c r="G420" s="27"/>
      <c r="H420" s="27"/>
      <c r="I420" s="27"/>
      <c r="J420" s="32" t="s">
        <v>222</v>
      </c>
      <c r="K420" s="27"/>
    </row>
    <row r="421" spans="1:11">
      <c r="A421" s="9">
        <v>420</v>
      </c>
      <c r="B421" s="9" t="str">
        <f t="shared" si="18"/>
        <v/>
      </c>
      <c r="C421" s="27"/>
      <c r="D421" s="27"/>
      <c r="E421" s="27"/>
      <c r="F421" s="27"/>
      <c r="G421" s="27"/>
      <c r="H421" s="27"/>
      <c r="I421" s="27"/>
      <c r="J421" s="32" t="s">
        <v>223</v>
      </c>
      <c r="K421" s="27"/>
    </row>
    <row r="422" spans="1:11">
      <c r="A422" s="9">
        <v>421</v>
      </c>
      <c r="B422" s="9" t="str">
        <f t="shared" si="18"/>
        <v/>
      </c>
      <c r="C422" s="27"/>
      <c r="D422" s="27"/>
      <c r="E422" s="27"/>
      <c r="F422" s="27"/>
      <c r="G422" s="27"/>
      <c r="H422" s="27"/>
      <c r="I422" s="27"/>
      <c r="J422" s="32" t="s">
        <v>224</v>
      </c>
      <c r="K422" s="27"/>
    </row>
    <row r="423" spans="1:11">
      <c r="A423" s="9">
        <v>422</v>
      </c>
      <c r="B423" s="9" t="str">
        <f t="shared" si="18"/>
        <v/>
      </c>
      <c r="C423" s="27"/>
      <c r="D423" s="27"/>
      <c r="E423" s="27"/>
      <c r="F423" s="27"/>
      <c r="G423" s="27"/>
      <c r="H423" s="27"/>
      <c r="I423" s="27"/>
      <c r="J423" s="32" t="s">
        <v>225</v>
      </c>
      <c r="K423" s="27"/>
    </row>
    <row r="424" spans="1:11">
      <c r="A424" s="9">
        <v>423</v>
      </c>
      <c r="B424" s="9" t="str">
        <f t="shared" si="18"/>
        <v/>
      </c>
      <c r="C424" s="27"/>
      <c r="D424" s="27"/>
      <c r="E424" s="27"/>
      <c r="F424" s="27"/>
      <c r="G424" s="27"/>
      <c r="H424" s="27"/>
      <c r="I424" s="27"/>
      <c r="J424" s="32" t="s">
        <v>226</v>
      </c>
      <c r="K424" s="27"/>
    </row>
    <row r="425" spans="1:11">
      <c r="A425" s="9">
        <v>424</v>
      </c>
      <c r="B425" s="9" t="str">
        <f t="shared" si="18"/>
        <v/>
      </c>
      <c r="C425" s="27"/>
      <c r="D425" s="27"/>
      <c r="E425" s="27"/>
      <c r="F425" s="27"/>
      <c r="G425" s="27"/>
      <c r="H425" s="27"/>
      <c r="I425" s="27"/>
      <c r="J425" s="32" t="s">
        <v>227</v>
      </c>
      <c r="K425" s="27"/>
    </row>
    <row r="426" spans="1:11">
      <c r="A426" s="9">
        <v>425</v>
      </c>
      <c r="B426" s="9" t="str">
        <f t="shared" si="18"/>
        <v/>
      </c>
      <c r="C426" s="27"/>
      <c r="D426" s="27"/>
      <c r="E426" s="27"/>
      <c r="F426" s="27"/>
      <c r="G426" s="27"/>
      <c r="H426" s="27"/>
      <c r="I426" s="27"/>
      <c r="J426" s="32" t="s">
        <v>228</v>
      </c>
      <c r="K426" s="27"/>
    </row>
    <row r="427" spans="1:11">
      <c r="A427" s="9">
        <v>426</v>
      </c>
      <c r="B427" s="9" t="str">
        <f t="shared" si="18"/>
        <v/>
      </c>
      <c r="C427" s="27"/>
      <c r="D427" s="27"/>
      <c r="E427" s="27"/>
      <c r="F427" s="27"/>
      <c r="G427" s="27"/>
      <c r="H427" s="27"/>
      <c r="I427" s="27"/>
      <c r="J427" s="32" t="s">
        <v>229</v>
      </c>
      <c r="K427" s="27"/>
    </row>
    <row r="428" spans="1:11">
      <c r="A428" s="9">
        <v>427</v>
      </c>
      <c r="B428" s="9" t="str">
        <f t="shared" si="18"/>
        <v/>
      </c>
      <c r="C428" s="27"/>
      <c r="D428" s="27"/>
      <c r="E428" s="27"/>
      <c r="F428" s="27"/>
      <c r="G428" s="27"/>
      <c r="H428" s="27"/>
      <c r="I428" s="27"/>
      <c r="J428" s="32" t="s">
        <v>230</v>
      </c>
      <c r="K428" s="27"/>
    </row>
    <row r="429" spans="1:11">
      <c r="A429" s="9">
        <v>428</v>
      </c>
      <c r="B429" s="9" t="str">
        <f t="shared" si="18"/>
        <v/>
      </c>
      <c r="C429" s="27"/>
      <c r="D429" s="27"/>
      <c r="E429" s="27"/>
      <c r="F429" s="27"/>
      <c r="G429" s="27"/>
      <c r="H429" s="27"/>
      <c r="I429" s="27"/>
      <c r="J429" s="32" t="s">
        <v>231</v>
      </c>
      <c r="K429" s="27"/>
    </row>
    <row r="430" spans="1:11">
      <c r="A430" s="9">
        <v>429</v>
      </c>
      <c r="B430" s="9" t="str">
        <f t="shared" si="18"/>
        <v/>
      </c>
      <c r="C430" s="27"/>
      <c r="D430" s="27"/>
      <c r="E430" s="27"/>
      <c r="F430" s="27"/>
      <c r="G430" s="27"/>
      <c r="H430" s="27"/>
      <c r="I430" s="27"/>
      <c r="J430" s="32" t="s">
        <v>232</v>
      </c>
      <c r="K430" s="27"/>
    </row>
    <row r="431" spans="1:11">
      <c r="A431" s="9">
        <v>430</v>
      </c>
      <c r="B431" s="9" t="str">
        <f t="shared" si="18"/>
        <v/>
      </c>
      <c r="C431" s="27"/>
      <c r="D431" s="27"/>
      <c r="E431" s="27"/>
      <c r="F431" s="27"/>
      <c r="G431" s="27"/>
      <c r="H431" s="27"/>
      <c r="I431" s="27"/>
      <c r="J431" s="32" t="s">
        <v>233</v>
      </c>
      <c r="K431" s="27"/>
    </row>
    <row r="432" spans="1:11">
      <c r="A432" s="9">
        <v>431</v>
      </c>
      <c r="B432" s="9" t="str">
        <f t="shared" si="18"/>
        <v/>
      </c>
      <c r="C432" s="27"/>
      <c r="D432" s="27"/>
      <c r="E432" s="27"/>
      <c r="F432" s="27"/>
      <c r="G432" s="27"/>
      <c r="H432" s="27"/>
      <c r="I432" s="27"/>
      <c r="J432" s="32" t="s">
        <v>234</v>
      </c>
      <c r="K432" s="27"/>
    </row>
    <row r="433" spans="1:11">
      <c r="A433" s="9">
        <v>432</v>
      </c>
      <c r="B433" s="9" t="str">
        <f t="shared" si="18"/>
        <v/>
      </c>
      <c r="C433" s="27"/>
      <c r="D433" s="27"/>
      <c r="E433" s="27"/>
      <c r="F433" s="27"/>
      <c r="G433" s="27"/>
      <c r="H433" s="27"/>
      <c r="I433" s="27"/>
      <c r="J433" s="32" t="s">
        <v>235</v>
      </c>
      <c r="K433" s="27"/>
    </row>
    <row r="434" spans="1:11">
      <c r="A434" s="9">
        <v>433</v>
      </c>
      <c r="B434" s="9" t="str">
        <f t="shared" si="18"/>
        <v/>
      </c>
      <c r="C434" s="27"/>
      <c r="D434" s="27"/>
      <c r="E434" s="27"/>
      <c r="F434" s="27"/>
      <c r="G434" s="27"/>
      <c r="H434" s="27"/>
      <c r="I434" s="27"/>
      <c r="J434" s="32" t="s">
        <v>236</v>
      </c>
      <c r="K434" s="27"/>
    </row>
    <row r="435" spans="1:11">
      <c r="A435" s="9">
        <v>434</v>
      </c>
      <c r="B435" s="9" t="str">
        <f t="shared" si="18"/>
        <v/>
      </c>
      <c r="C435" s="27"/>
      <c r="D435" s="27"/>
      <c r="E435" s="27"/>
      <c r="F435" s="27"/>
      <c r="G435" s="27"/>
      <c r="H435" s="27"/>
      <c r="I435" s="27"/>
      <c r="J435" s="32" t="s">
        <v>237</v>
      </c>
      <c r="K435" s="27"/>
    </row>
    <row r="436" spans="1:11">
      <c r="A436" s="9">
        <v>435</v>
      </c>
      <c r="B436" s="9" t="str">
        <f t="shared" si="18"/>
        <v/>
      </c>
      <c r="C436" s="27"/>
      <c r="D436" s="27"/>
      <c r="E436" s="27"/>
      <c r="F436" s="27"/>
      <c r="G436" s="27"/>
      <c r="H436" s="27"/>
      <c r="I436" s="27"/>
      <c r="J436" s="32" t="s">
        <v>238</v>
      </c>
      <c r="K436" s="27"/>
    </row>
    <row r="437" spans="1:11">
      <c r="A437" s="9">
        <v>436</v>
      </c>
      <c r="B437" s="9" t="str">
        <f t="shared" si="18"/>
        <v/>
      </c>
      <c r="C437" s="27"/>
      <c r="D437" s="27"/>
      <c r="E437" s="27"/>
      <c r="F437" s="27"/>
      <c r="G437" s="27"/>
      <c r="H437" s="27"/>
      <c r="I437" s="27"/>
      <c r="J437" s="32" t="s">
        <v>239</v>
      </c>
      <c r="K437" s="27"/>
    </row>
    <row r="438" spans="1:11">
      <c r="A438" s="9">
        <v>437</v>
      </c>
      <c r="B438" s="9" t="str">
        <f t="shared" si="18"/>
        <v/>
      </c>
      <c r="C438" s="27"/>
      <c r="D438" s="27"/>
      <c r="E438" s="27"/>
      <c r="F438" s="27"/>
      <c r="G438" s="27"/>
      <c r="H438" s="27"/>
      <c r="I438" s="27"/>
      <c r="J438" s="32" t="s">
        <v>240</v>
      </c>
      <c r="K438" s="27"/>
    </row>
    <row r="439" spans="1:11">
      <c r="A439" s="9">
        <v>438</v>
      </c>
      <c r="B439" s="9" t="str">
        <f t="shared" si="18"/>
        <v/>
      </c>
      <c r="C439" s="27"/>
      <c r="D439" s="27"/>
      <c r="E439" s="27"/>
      <c r="F439" s="27"/>
      <c r="G439" s="27"/>
      <c r="H439" s="27"/>
      <c r="I439" s="27"/>
      <c r="J439" s="32" t="s">
        <v>241</v>
      </c>
      <c r="K439" s="27"/>
    </row>
    <row r="440" spans="1:11">
      <c r="A440" s="9">
        <v>439</v>
      </c>
      <c r="B440" s="9" t="str">
        <f t="shared" si="18"/>
        <v/>
      </c>
      <c r="C440" s="27"/>
      <c r="D440" s="27"/>
      <c r="E440" s="27"/>
      <c r="F440" s="27"/>
      <c r="G440" s="27"/>
      <c r="H440" s="27"/>
      <c r="I440" s="27"/>
      <c r="J440" s="32" t="s">
        <v>242</v>
      </c>
      <c r="K440" s="27"/>
    </row>
    <row r="441" spans="1:11">
      <c r="A441" s="9">
        <v>440</v>
      </c>
      <c r="B441" s="9" t="str">
        <f t="shared" si="18"/>
        <v/>
      </c>
      <c r="C441" s="27"/>
      <c r="D441" s="27"/>
      <c r="E441" s="27"/>
      <c r="F441" s="27"/>
      <c r="G441" s="27"/>
      <c r="H441" s="27"/>
      <c r="I441" s="27"/>
      <c r="J441" s="32" t="s">
        <v>243</v>
      </c>
      <c r="K441" s="27"/>
    </row>
    <row r="442" spans="1:11">
      <c r="A442" s="9">
        <v>441</v>
      </c>
      <c r="B442" s="9" t="str">
        <f t="shared" si="18"/>
        <v/>
      </c>
      <c r="C442" s="27"/>
      <c r="D442" s="27"/>
      <c r="E442" s="27"/>
      <c r="F442" s="27"/>
      <c r="G442" s="27"/>
      <c r="H442" s="27"/>
      <c r="I442" s="27"/>
      <c r="J442" s="32" t="s">
        <v>244</v>
      </c>
      <c r="K442" s="27"/>
    </row>
    <row r="443" spans="1:11">
      <c r="A443" s="9">
        <v>442</v>
      </c>
      <c r="B443" s="9" t="str">
        <f t="shared" si="18"/>
        <v/>
      </c>
      <c r="C443" s="27"/>
      <c r="D443" s="27"/>
      <c r="E443" s="27"/>
      <c r="F443" s="27"/>
      <c r="G443" s="27"/>
      <c r="H443" s="27"/>
      <c r="I443" s="27"/>
      <c r="J443" s="32" t="s">
        <v>245</v>
      </c>
      <c r="K443" s="27"/>
    </row>
    <row r="444" spans="1:11">
      <c r="A444" s="9">
        <v>443</v>
      </c>
      <c r="B444" s="9" t="str">
        <f t="shared" si="18"/>
        <v/>
      </c>
      <c r="C444" s="27"/>
      <c r="D444" s="27"/>
      <c r="E444" s="27"/>
      <c r="F444" s="27"/>
      <c r="G444" s="27"/>
      <c r="H444" s="27"/>
      <c r="I444" s="27"/>
      <c r="J444" s="32" t="s">
        <v>246</v>
      </c>
      <c r="K444" s="27"/>
    </row>
    <row r="445" spans="1:11">
      <c r="A445" s="9">
        <v>444</v>
      </c>
      <c r="B445" s="9" t="str">
        <f t="shared" si="18"/>
        <v/>
      </c>
      <c r="C445" s="27"/>
      <c r="D445" s="27"/>
      <c r="E445" s="27"/>
      <c r="F445" s="27"/>
      <c r="G445" s="27"/>
      <c r="H445" s="27"/>
      <c r="I445" s="27"/>
      <c r="J445" s="32" t="s">
        <v>246</v>
      </c>
      <c r="K445" s="27"/>
    </row>
    <row r="446" spans="1:11">
      <c r="A446" s="9">
        <v>445</v>
      </c>
      <c r="B446" s="9" t="str">
        <f t="shared" si="18"/>
        <v/>
      </c>
      <c r="C446" s="27"/>
      <c r="D446" s="27"/>
      <c r="E446" s="27"/>
      <c r="F446" s="27"/>
      <c r="G446" s="27"/>
      <c r="H446" s="27"/>
      <c r="I446" s="27"/>
      <c r="J446" s="32" t="s">
        <v>247</v>
      </c>
      <c r="K446" s="27"/>
    </row>
    <row r="447" spans="1:11">
      <c r="A447" s="9">
        <v>446</v>
      </c>
      <c r="B447" s="9" t="str">
        <f t="shared" si="18"/>
        <v/>
      </c>
      <c r="C447" s="27"/>
      <c r="D447" s="27"/>
      <c r="E447" s="27"/>
      <c r="F447" s="27"/>
      <c r="G447" s="27"/>
      <c r="H447" s="27"/>
      <c r="I447" s="27"/>
      <c r="J447" s="32" t="s">
        <v>248</v>
      </c>
      <c r="K447" s="27"/>
    </row>
    <row r="448" spans="1:11">
      <c r="A448" s="9">
        <v>447</v>
      </c>
      <c r="B448" s="9" t="str">
        <f t="shared" si="18"/>
        <v/>
      </c>
      <c r="C448" s="27"/>
      <c r="D448" s="27"/>
      <c r="E448" s="27"/>
      <c r="F448" s="27"/>
      <c r="G448" s="27"/>
      <c r="H448" s="27"/>
      <c r="I448" s="27"/>
      <c r="J448" s="32" t="s">
        <v>249</v>
      </c>
      <c r="K448" s="27"/>
    </row>
    <row r="449" spans="1:11">
      <c r="A449" s="9">
        <v>448</v>
      </c>
      <c r="B449" s="9" t="str">
        <f t="shared" si="18"/>
        <v/>
      </c>
      <c r="C449" s="27"/>
      <c r="D449" s="27"/>
      <c r="E449" s="27"/>
      <c r="F449" s="27"/>
      <c r="G449" s="27"/>
      <c r="H449" s="27"/>
      <c r="I449" s="27"/>
      <c r="J449" s="32" t="s">
        <v>250</v>
      </c>
      <c r="K449" s="27"/>
    </row>
    <row r="450" spans="1:11">
      <c r="A450" s="9">
        <v>449</v>
      </c>
      <c r="B450" s="9" t="str">
        <f t="shared" si="18"/>
        <v/>
      </c>
      <c r="C450" s="27"/>
      <c r="D450" s="27"/>
      <c r="E450" s="27"/>
      <c r="F450" s="27"/>
      <c r="G450" s="27"/>
      <c r="H450" s="27"/>
      <c r="I450" s="27"/>
      <c r="J450" s="32" t="s">
        <v>251</v>
      </c>
      <c r="K450" s="27"/>
    </row>
    <row r="451" spans="1:11">
      <c r="A451" s="9">
        <v>450</v>
      </c>
      <c r="B451" s="9" t="str">
        <f t="shared" si="18"/>
        <v/>
      </c>
      <c r="C451" s="27"/>
      <c r="D451" s="27"/>
      <c r="E451" s="27"/>
      <c r="F451" s="27"/>
      <c r="G451" s="27"/>
      <c r="H451" s="27"/>
      <c r="I451" s="27"/>
      <c r="J451" s="32" t="s">
        <v>252</v>
      </c>
      <c r="K451" s="27"/>
    </row>
    <row r="452" spans="1:11">
      <c r="A452" s="9">
        <v>451</v>
      </c>
      <c r="B452" s="9" t="str">
        <f t="shared" ref="B452:B474" si="19">IF(HLOOKUP($B$2,$C$2:$K$474,A452,0)=0,"",HLOOKUP($B$2,$C$2:$K$474,A452,0))</f>
        <v/>
      </c>
      <c r="C452" s="27"/>
      <c r="D452" s="27"/>
      <c r="E452" s="27"/>
      <c r="F452" s="27"/>
      <c r="G452" s="27"/>
      <c r="H452" s="27"/>
      <c r="I452" s="27"/>
      <c r="J452" s="32" t="s">
        <v>253</v>
      </c>
      <c r="K452" s="27"/>
    </row>
    <row r="453" spans="1:11">
      <c r="A453" s="9">
        <v>452</v>
      </c>
      <c r="B453" s="9" t="str">
        <f t="shared" si="19"/>
        <v/>
      </c>
      <c r="C453" s="27"/>
      <c r="D453" s="27"/>
      <c r="E453" s="27"/>
      <c r="F453" s="27"/>
      <c r="G453" s="27"/>
      <c r="H453" s="27"/>
      <c r="I453" s="27"/>
      <c r="J453" s="32" t="s">
        <v>254</v>
      </c>
      <c r="K453" s="27"/>
    </row>
    <row r="454" spans="1:11">
      <c r="A454" s="9">
        <v>453</v>
      </c>
      <c r="B454" s="9" t="str">
        <f t="shared" si="19"/>
        <v/>
      </c>
      <c r="C454" s="27"/>
      <c r="D454" s="27"/>
      <c r="E454" s="27"/>
      <c r="F454" s="27"/>
      <c r="G454" s="27"/>
      <c r="H454" s="27"/>
      <c r="I454" s="27"/>
      <c r="J454" s="32" t="s">
        <v>255</v>
      </c>
      <c r="K454" s="27"/>
    </row>
    <row r="455" spans="1:11">
      <c r="A455" s="9">
        <v>454</v>
      </c>
      <c r="B455" s="9" t="str">
        <f t="shared" si="19"/>
        <v/>
      </c>
      <c r="C455" s="27"/>
      <c r="D455" s="27"/>
      <c r="E455" s="27"/>
      <c r="F455" s="27"/>
      <c r="G455" s="27"/>
      <c r="H455" s="27"/>
      <c r="I455" s="27"/>
      <c r="J455" s="32" t="s">
        <v>256</v>
      </c>
      <c r="K455" s="27"/>
    </row>
    <row r="456" spans="1:11">
      <c r="A456" s="9">
        <v>455</v>
      </c>
      <c r="B456" s="9" t="str">
        <f t="shared" si="19"/>
        <v/>
      </c>
      <c r="C456" s="27"/>
      <c r="D456" s="27"/>
      <c r="E456" s="27"/>
      <c r="F456" s="27"/>
      <c r="G456" s="27"/>
      <c r="H456" s="27"/>
      <c r="I456" s="27"/>
      <c r="J456" s="32" t="s">
        <v>257</v>
      </c>
      <c r="K456" s="27"/>
    </row>
    <row r="457" spans="1:11">
      <c r="A457" s="9">
        <v>456</v>
      </c>
      <c r="B457" s="9" t="str">
        <f t="shared" si="19"/>
        <v/>
      </c>
      <c r="C457" s="27"/>
      <c r="D457" s="27"/>
      <c r="E457" s="27"/>
      <c r="F457" s="27"/>
      <c r="G457" s="27"/>
      <c r="H457" s="27"/>
      <c r="I457" s="27"/>
      <c r="J457" s="32" t="s">
        <v>258</v>
      </c>
      <c r="K457" s="27"/>
    </row>
    <row r="458" spans="1:11">
      <c r="A458" s="9">
        <v>457</v>
      </c>
      <c r="B458" s="9" t="str">
        <f t="shared" si="19"/>
        <v/>
      </c>
      <c r="C458" s="27"/>
      <c r="D458" s="27"/>
      <c r="E458" s="27"/>
      <c r="F458" s="27"/>
      <c r="G458" s="27"/>
      <c r="H458" s="27"/>
      <c r="I458" s="27"/>
      <c r="J458" s="32" t="s">
        <v>259</v>
      </c>
      <c r="K458" s="27"/>
    </row>
    <row r="459" spans="1:11">
      <c r="A459" s="9">
        <v>458</v>
      </c>
      <c r="B459" s="9" t="str">
        <f t="shared" si="19"/>
        <v/>
      </c>
      <c r="C459" s="27"/>
      <c r="D459" s="27"/>
      <c r="E459" s="27"/>
      <c r="F459" s="27"/>
      <c r="G459" s="27"/>
      <c r="H459" s="27"/>
      <c r="I459" s="27"/>
      <c r="J459" s="32" t="s">
        <v>260</v>
      </c>
      <c r="K459" s="27"/>
    </row>
    <row r="460" spans="1:11">
      <c r="A460" s="9">
        <v>459</v>
      </c>
      <c r="B460" s="9" t="str">
        <f t="shared" si="19"/>
        <v/>
      </c>
      <c r="C460" s="27"/>
      <c r="D460" s="27"/>
      <c r="E460" s="27"/>
      <c r="F460" s="27"/>
      <c r="G460" s="27"/>
      <c r="H460" s="27"/>
      <c r="I460" s="27"/>
      <c r="J460" s="32" t="s">
        <v>261</v>
      </c>
      <c r="K460" s="27"/>
    </row>
    <row r="461" spans="1:11">
      <c r="A461" s="9">
        <v>460</v>
      </c>
      <c r="B461" s="9" t="str">
        <f t="shared" si="19"/>
        <v/>
      </c>
      <c r="C461" s="27"/>
      <c r="D461" s="27"/>
      <c r="E461" s="27"/>
      <c r="F461" s="27"/>
      <c r="G461" s="27"/>
      <c r="H461" s="27"/>
      <c r="I461" s="27"/>
      <c r="J461" s="32" t="s">
        <v>262</v>
      </c>
      <c r="K461" s="27"/>
    </row>
    <row r="462" spans="1:11">
      <c r="A462" s="9">
        <v>461</v>
      </c>
      <c r="B462" s="9" t="str">
        <f t="shared" si="19"/>
        <v/>
      </c>
      <c r="C462" s="27"/>
      <c r="D462" s="27"/>
      <c r="E462" s="27"/>
      <c r="F462" s="27"/>
      <c r="G462" s="27"/>
      <c r="H462" s="27"/>
      <c r="I462" s="27"/>
      <c r="J462" s="32" t="s">
        <v>263</v>
      </c>
      <c r="K462" s="27"/>
    </row>
    <row r="463" spans="1:11">
      <c r="A463" s="9">
        <v>462</v>
      </c>
      <c r="B463" s="9" t="str">
        <f t="shared" si="19"/>
        <v/>
      </c>
      <c r="C463" s="27"/>
      <c r="D463" s="27"/>
      <c r="E463" s="27"/>
      <c r="F463" s="27"/>
      <c r="G463" s="27"/>
      <c r="H463" s="27"/>
      <c r="I463" s="27"/>
      <c r="J463" s="32" t="s">
        <v>263</v>
      </c>
      <c r="K463" s="27"/>
    </row>
    <row r="464" spans="1:11">
      <c r="A464" s="9">
        <v>463</v>
      </c>
      <c r="B464" s="9" t="str">
        <f t="shared" si="19"/>
        <v/>
      </c>
      <c r="C464" s="27"/>
      <c r="D464" s="27"/>
      <c r="E464" s="27"/>
      <c r="F464" s="27"/>
      <c r="G464" s="27"/>
      <c r="H464" s="27"/>
      <c r="I464" s="27"/>
      <c r="J464" s="32" t="s">
        <v>264</v>
      </c>
      <c r="K464" s="27"/>
    </row>
    <row r="465" spans="1:11">
      <c r="A465" s="9">
        <v>464</v>
      </c>
      <c r="B465" s="9" t="str">
        <f t="shared" si="19"/>
        <v/>
      </c>
      <c r="C465" s="27"/>
      <c r="D465" s="27"/>
      <c r="E465" s="27"/>
      <c r="F465" s="27"/>
      <c r="G465" s="27"/>
      <c r="H465" s="27"/>
      <c r="I465" s="27"/>
      <c r="J465" s="32" t="s">
        <v>265</v>
      </c>
      <c r="K465" s="27"/>
    </row>
    <row r="466" spans="1:11">
      <c r="A466" s="9">
        <v>465</v>
      </c>
      <c r="B466" s="9" t="str">
        <f t="shared" si="19"/>
        <v/>
      </c>
      <c r="C466" s="27"/>
      <c r="D466" s="27"/>
      <c r="E466" s="27"/>
      <c r="F466" s="27"/>
      <c r="G466" s="27"/>
      <c r="H466" s="27"/>
      <c r="I466" s="27"/>
      <c r="J466" s="32" t="s">
        <v>266</v>
      </c>
      <c r="K466" s="27"/>
    </row>
    <row r="467" spans="1:11">
      <c r="A467" s="9">
        <v>466</v>
      </c>
      <c r="B467" s="9" t="str">
        <f t="shared" si="19"/>
        <v/>
      </c>
      <c r="C467" s="27"/>
      <c r="D467" s="27"/>
      <c r="E467" s="27"/>
      <c r="F467" s="27"/>
      <c r="G467" s="27"/>
      <c r="H467" s="27"/>
      <c r="I467" s="27"/>
      <c r="J467" s="32" t="s">
        <v>267</v>
      </c>
      <c r="K467" s="27"/>
    </row>
    <row r="468" spans="1:11">
      <c r="A468" s="9">
        <v>467</v>
      </c>
      <c r="B468" s="9" t="str">
        <f t="shared" si="19"/>
        <v/>
      </c>
      <c r="C468" s="27"/>
      <c r="D468" s="27"/>
      <c r="E468" s="27"/>
      <c r="F468" s="27"/>
      <c r="G468" s="27"/>
      <c r="H468" s="27"/>
      <c r="I468" s="27"/>
      <c r="J468" s="32" t="s">
        <v>268</v>
      </c>
      <c r="K468" s="27"/>
    </row>
    <row r="469" spans="1:11">
      <c r="A469" s="9">
        <v>468</v>
      </c>
      <c r="B469" s="9" t="str">
        <f t="shared" si="19"/>
        <v/>
      </c>
      <c r="C469" s="27"/>
      <c r="D469" s="27"/>
      <c r="E469" s="27"/>
      <c r="F469" s="27"/>
      <c r="G469" s="27"/>
      <c r="H469" s="27"/>
      <c r="I469" s="27"/>
      <c r="J469" s="32" t="s">
        <v>269</v>
      </c>
      <c r="K469" s="27"/>
    </row>
    <row r="470" spans="1:11">
      <c r="A470" s="9">
        <v>469</v>
      </c>
      <c r="B470" s="9" t="str">
        <f t="shared" si="19"/>
        <v/>
      </c>
      <c r="C470" s="27"/>
      <c r="D470" s="27"/>
      <c r="E470" s="27"/>
      <c r="F470" s="27"/>
      <c r="G470" s="27"/>
      <c r="H470" s="27"/>
      <c r="I470" s="27"/>
      <c r="J470" s="32" t="s">
        <v>270</v>
      </c>
      <c r="K470" s="27"/>
    </row>
    <row r="471" spans="1:11">
      <c r="A471" s="9">
        <v>470</v>
      </c>
      <c r="B471" s="9" t="str">
        <f t="shared" si="19"/>
        <v/>
      </c>
      <c r="C471" s="27"/>
      <c r="D471" s="27"/>
      <c r="E471" s="27"/>
      <c r="F471" s="27"/>
      <c r="G471" s="27"/>
      <c r="H471" s="27"/>
      <c r="I471" s="27"/>
      <c r="J471" s="32" t="s">
        <v>271</v>
      </c>
      <c r="K471" s="27"/>
    </row>
    <row r="472" spans="1:11">
      <c r="A472" s="9">
        <v>471</v>
      </c>
      <c r="B472" s="9" t="str">
        <f t="shared" si="19"/>
        <v/>
      </c>
      <c r="C472" s="27"/>
      <c r="D472" s="27"/>
      <c r="E472" s="27"/>
      <c r="F472" s="27"/>
      <c r="G472" s="27"/>
      <c r="H472" s="27"/>
      <c r="I472" s="27"/>
      <c r="J472" s="32" t="s">
        <v>272</v>
      </c>
      <c r="K472" s="27"/>
    </row>
    <row r="473" spans="1:11">
      <c r="A473" s="9">
        <v>472</v>
      </c>
      <c r="B473" s="9" t="str">
        <f t="shared" si="19"/>
        <v/>
      </c>
      <c r="C473" s="27"/>
      <c r="D473" s="27"/>
      <c r="E473" s="27"/>
      <c r="F473" s="27"/>
      <c r="G473" s="27"/>
      <c r="H473" s="27"/>
      <c r="I473" s="27"/>
      <c r="J473" s="32" t="s">
        <v>273</v>
      </c>
      <c r="K473" s="27"/>
    </row>
    <row r="474" spans="1:11">
      <c r="A474" s="9">
        <v>473</v>
      </c>
      <c r="B474" s="9" t="str">
        <f t="shared" si="19"/>
        <v/>
      </c>
      <c r="C474" s="27"/>
      <c r="D474" s="27"/>
      <c r="E474" s="27"/>
      <c r="F474" s="27"/>
      <c r="G474" s="27"/>
      <c r="H474" s="27"/>
      <c r="I474" s="27"/>
      <c r="J474" s="32" t="s">
        <v>274</v>
      </c>
      <c r="K474" s="27"/>
    </row>
  </sheetData>
  <sheetProtection algorithmName="SHA-512" hashValue="ucub7r+LZ4AJ14l38QfXCRsOIzCHLJNes0MpIgo9j7mjSqu6qnMjnbZs9GMWDVRMKflqtruX/r8XxwSogJAl0g==" saltValue="TUeT/0nmSkqe8XR7zQcUzw==" spinCount="100000" sheet="1" objects="1" scenarios="1"/>
  <sortState xmlns:xlrd2="http://schemas.microsoft.com/office/spreadsheetml/2017/richdata2" ref="AG31:AG44">
    <sortCondition ref="AG31:AG44"/>
  </sortState>
  <mergeCells count="15">
    <mergeCell ref="Z34:AA34"/>
    <mergeCell ref="AN1:AT1"/>
    <mergeCell ref="W26:AA26"/>
    <mergeCell ref="W28:AA28"/>
    <mergeCell ref="Y1:AL1"/>
    <mergeCell ref="Y7:AL7"/>
    <mergeCell ref="Y13:AL13"/>
    <mergeCell ref="Y19:AL19"/>
    <mergeCell ref="Y20:AD20"/>
    <mergeCell ref="AE20:AL20"/>
    <mergeCell ref="E1:K1"/>
    <mergeCell ref="M1:U1"/>
    <mergeCell ref="O26:Q26"/>
    <mergeCell ref="O37:Q37"/>
    <mergeCell ref="O47:Q47"/>
  </mergeCells>
  <conditionalFormatting sqref="E49:E71">
    <cfRule type="duplicateValues" dxfId="260" priority="269"/>
  </conditionalFormatting>
  <conditionalFormatting sqref="G27:G62">
    <cfRule type="duplicateValues" dxfId="259" priority="268"/>
  </conditionalFormatting>
  <conditionalFormatting sqref="E48">
    <cfRule type="duplicateValues" dxfId="258" priority="265"/>
  </conditionalFormatting>
  <conditionalFormatting sqref="E3:E52">
    <cfRule type="duplicateValues" dxfId="257" priority="264"/>
  </conditionalFormatting>
  <conditionalFormatting sqref="G3:G27">
    <cfRule type="duplicateValues" dxfId="256" priority="256"/>
  </conditionalFormatting>
  <conditionalFormatting sqref="I3:I6">
    <cfRule type="duplicateValues" dxfId="255" priority="252"/>
  </conditionalFormatting>
  <conditionalFormatting sqref="E49">
    <cfRule type="duplicateValues" dxfId="254" priority="250"/>
  </conditionalFormatting>
  <conditionalFormatting sqref="E50">
    <cfRule type="duplicateValues" dxfId="253" priority="249"/>
  </conditionalFormatting>
  <conditionalFormatting sqref="E51">
    <cfRule type="duplicateValues" dxfId="252" priority="248"/>
  </conditionalFormatting>
  <conditionalFormatting sqref="E53">
    <cfRule type="duplicateValues" dxfId="251" priority="247"/>
  </conditionalFormatting>
  <conditionalFormatting sqref="E53">
    <cfRule type="duplicateValues" dxfId="250" priority="246"/>
  </conditionalFormatting>
  <conditionalFormatting sqref="E54">
    <cfRule type="duplicateValues" dxfId="249" priority="245"/>
  </conditionalFormatting>
  <conditionalFormatting sqref="E51">
    <cfRule type="duplicateValues" dxfId="248" priority="244"/>
  </conditionalFormatting>
  <conditionalFormatting sqref="E51">
    <cfRule type="duplicateValues" dxfId="247" priority="243"/>
  </conditionalFormatting>
  <conditionalFormatting sqref="E52">
    <cfRule type="duplicateValues" dxfId="246" priority="242"/>
  </conditionalFormatting>
  <conditionalFormatting sqref="E54">
    <cfRule type="duplicateValues" dxfId="245" priority="241"/>
  </conditionalFormatting>
  <conditionalFormatting sqref="E54">
    <cfRule type="duplicateValues" dxfId="244" priority="240"/>
  </conditionalFormatting>
  <conditionalFormatting sqref="E55">
    <cfRule type="duplicateValues" dxfId="243" priority="239"/>
  </conditionalFormatting>
  <conditionalFormatting sqref="E52">
    <cfRule type="duplicateValues" dxfId="242" priority="238"/>
  </conditionalFormatting>
  <conditionalFormatting sqref="E52">
    <cfRule type="duplicateValues" dxfId="241" priority="237"/>
  </conditionalFormatting>
  <conditionalFormatting sqref="E51">
    <cfRule type="duplicateValues" dxfId="240" priority="236"/>
  </conditionalFormatting>
  <conditionalFormatting sqref="E51">
    <cfRule type="duplicateValues" dxfId="239" priority="235"/>
  </conditionalFormatting>
  <conditionalFormatting sqref="E51">
    <cfRule type="duplicateValues" dxfId="238" priority="234"/>
  </conditionalFormatting>
  <conditionalFormatting sqref="E54">
    <cfRule type="duplicateValues" dxfId="237" priority="233"/>
  </conditionalFormatting>
  <conditionalFormatting sqref="E56">
    <cfRule type="duplicateValues" dxfId="236" priority="232"/>
  </conditionalFormatting>
  <conditionalFormatting sqref="E55">
    <cfRule type="duplicateValues" dxfId="235" priority="231"/>
  </conditionalFormatting>
  <conditionalFormatting sqref="E55">
    <cfRule type="duplicateValues" dxfId="234" priority="230"/>
  </conditionalFormatting>
  <conditionalFormatting sqref="C90:C93">
    <cfRule type="duplicateValues" dxfId="233" priority="227"/>
  </conditionalFormatting>
  <conditionalFormatting sqref="C91:C94">
    <cfRule type="duplicateValues" dxfId="232" priority="226"/>
  </conditionalFormatting>
  <conditionalFormatting sqref="C93:C96">
    <cfRule type="duplicateValues" dxfId="231" priority="225"/>
  </conditionalFormatting>
  <conditionalFormatting sqref="C87:C90">
    <cfRule type="duplicateValues" dxfId="230" priority="224"/>
  </conditionalFormatting>
  <conditionalFormatting sqref="C88:C91">
    <cfRule type="duplicateValues" dxfId="229" priority="223"/>
  </conditionalFormatting>
  <conditionalFormatting sqref="C90:C93">
    <cfRule type="duplicateValues" dxfId="228" priority="222"/>
  </conditionalFormatting>
  <conditionalFormatting sqref="C91:C94">
    <cfRule type="duplicateValues" dxfId="227" priority="221"/>
  </conditionalFormatting>
  <conditionalFormatting sqref="C81:C84">
    <cfRule type="duplicateValues" dxfId="226" priority="220"/>
  </conditionalFormatting>
  <conditionalFormatting sqref="C82:C85">
    <cfRule type="duplicateValues" dxfId="225" priority="219"/>
  </conditionalFormatting>
  <conditionalFormatting sqref="C84:C87">
    <cfRule type="duplicateValues" dxfId="224" priority="218"/>
  </conditionalFormatting>
  <conditionalFormatting sqref="C90:C93">
    <cfRule type="duplicateValues" dxfId="223" priority="217"/>
  </conditionalFormatting>
  <conditionalFormatting sqref="C91:C94">
    <cfRule type="duplicateValues" dxfId="222" priority="216"/>
  </conditionalFormatting>
  <conditionalFormatting sqref="C93:C96">
    <cfRule type="duplicateValues" dxfId="221" priority="215"/>
  </conditionalFormatting>
  <conditionalFormatting sqref="C92:C95">
    <cfRule type="duplicateValues" dxfId="220" priority="214"/>
  </conditionalFormatting>
  <conditionalFormatting sqref="C93:C96">
    <cfRule type="duplicateValues" dxfId="219" priority="213"/>
  </conditionalFormatting>
  <conditionalFormatting sqref="C95:C98">
    <cfRule type="duplicateValues" dxfId="218" priority="212"/>
  </conditionalFormatting>
  <conditionalFormatting sqref="C89:C92">
    <cfRule type="duplicateValues" dxfId="217" priority="211"/>
  </conditionalFormatting>
  <conditionalFormatting sqref="C90:C93">
    <cfRule type="duplicateValues" dxfId="216" priority="210"/>
  </conditionalFormatting>
  <conditionalFormatting sqref="C92:C95">
    <cfRule type="duplicateValues" dxfId="215" priority="209"/>
  </conditionalFormatting>
  <conditionalFormatting sqref="C93:C96">
    <cfRule type="duplicateValues" dxfId="214" priority="208"/>
  </conditionalFormatting>
  <conditionalFormatting sqref="C84:C87">
    <cfRule type="duplicateValues" dxfId="213" priority="206"/>
  </conditionalFormatting>
  <conditionalFormatting sqref="C86:C89">
    <cfRule type="duplicateValues" dxfId="212" priority="205"/>
  </conditionalFormatting>
  <conditionalFormatting sqref="C92:C95">
    <cfRule type="duplicateValues" dxfId="211" priority="204"/>
  </conditionalFormatting>
  <conditionalFormatting sqref="C93:C96">
    <cfRule type="duplicateValues" dxfId="210" priority="203"/>
  </conditionalFormatting>
  <conditionalFormatting sqref="C95:C98">
    <cfRule type="duplicateValues" dxfId="209" priority="202"/>
  </conditionalFormatting>
  <conditionalFormatting sqref="G27">
    <cfRule type="duplicateValues" dxfId="208" priority="201"/>
  </conditionalFormatting>
  <conditionalFormatting sqref="C91:C94">
    <cfRule type="duplicateValues" dxfId="207" priority="198"/>
  </conditionalFormatting>
  <conditionalFormatting sqref="C92:C95">
    <cfRule type="duplicateValues" dxfId="206" priority="197"/>
  </conditionalFormatting>
  <conditionalFormatting sqref="C94:C97">
    <cfRule type="duplicateValues" dxfId="205" priority="196"/>
  </conditionalFormatting>
  <conditionalFormatting sqref="C88:C91">
    <cfRule type="duplicateValues" dxfId="204" priority="195"/>
  </conditionalFormatting>
  <conditionalFormatting sqref="C89:C92">
    <cfRule type="duplicateValues" dxfId="203" priority="194"/>
  </conditionalFormatting>
  <conditionalFormatting sqref="C91:C94">
    <cfRule type="duplicateValues" dxfId="202" priority="193"/>
  </conditionalFormatting>
  <conditionalFormatting sqref="C92:C95">
    <cfRule type="duplicateValues" dxfId="201" priority="192"/>
  </conditionalFormatting>
  <conditionalFormatting sqref="C82:C85">
    <cfRule type="duplicateValues" dxfId="200" priority="191"/>
  </conditionalFormatting>
  <conditionalFormatting sqref="C85:C88">
    <cfRule type="duplicateValues" dxfId="199" priority="189"/>
  </conditionalFormatting>
  <conditionalFormatting sqref="C91:C94">
    <cfRule type="duplicateValues" dxfId="198" priority="188"/>
  </conditionalFormatting>
  <conditionalFormatting sqref="C92:C95">
    <cfRule type="duplicateValues" dxfId="197" priority="187"/>
  </conditionalFormatting>
  <conditionalFormatting sqref="C94:C97">
    <cfRule type="duplicateValues" dxfId="196" priority="186"/>
  </conditionalFormatting>
  <conditionalFormatting sqref="C93:C96">
    <cfRule type="duplicateValues" dxfId="195" priority="185"/>
  </conditionalFormatting>
  <conditionalFormatting sqref="C94:C97">
    <cfRule type="duplicateValues" dxfId="194" priority="184"/>
  </conditionalFormatting>
  <conditionalFormatting sqref="C96:C99">
    <cfRule type="duplicateValues" dxfId="193" priority="183"/>
  </conditionalFormatting>
  <conditionalFormatting sqref="C90:C93">
    <cfRule type="duplicateValues" dxfId="192" priority="182"/>
  </conditionalFormatting>
  <conditionalFormatting sqref="C91:C94">
    <cfRule type="duplicateValues" dxfId="191" priority="181"/>
  </conditionalFormatting>
  <conditionalFormatting sqref="C93:C96">
    <cfRule type="duplicateValues" dxfId="190" priority="180"/>
  </conditionalFormatting>
  <conditionalFormatting sqref="C94:C97">
    <cfRule type="duplicateValues" dxfId="189" priority="179"/>
  </conditionalFormatting>
  <conditionalFormatting sqref="C84:C87">
    <cfRule type="duplicateValues" dxfId="188" priority="178"/>
  </conditionalFormatting>
  <conditionalFormatting sqref="C85:C88">
    <cfRule type="duplicateValues" dxfId="187" priority="177"/>
  </conditionalFormatting>
  <conditionalFormatting sqref="C87:C90">
    <cfRule type="duplicateValues" dxfId="186" priority="176"/>
  </conditionalFormatting>
  <conditionalFormatting sqref="C93:C96">
    <cfRule type="duplicateValues" dxfId="185" priority="175"/>
  </conditionalFormatting>
  <conditionalFormatting sqref="C94:C97">
    <cfRule type="duplicateValues" dxfId="184" priority="174"/>
  </conditionalFormatting>
  <conditionalFormatting sqref="C96:C99">
    <cfRule type="duplicateValues" dxfId="183" priority="173"/>
  </conditionalFormatting>
  <conditionalFormatting sqref="G28">
    <cfRule type="duplicateValues" dxfId="182" priority="172"/>
  </conditionalFormatting>
  <conditionalFormatting sqref="C91:C94">
    <cfRule type="duplicateValues" dxfId="181" priority="171"/>
  </conditionalFormatting>
  <conditionalFormatting sqref="C92:C95">
    <cfRule type="duplicateValues" dxfId="180" priority="170"/>
  </conditionalFormatting>
  <conditionalFormatting sqref="C94:C97">
    <cfRule type="duplicateValues" dxfId="179" priority="169"/>
  </conditionalFormatting>
  <conditionalFormatting sqref="C88:C91">
    <cfRule type="duplicateValues" dxfId="178" priority="168"/>
  </conditionalFormatting>
  <conditionalFormatting sqref="C89:C92">
    <cfRule type="duplicateValues" dxfId="177" priority="167"/>
  </conditionalFormatting>
  <conditionalFormatting sqref="C91:C94">
    <cfRule type="duplicateValues" dxfId="176" priority="166"/>
  </conditionalFormatting>
  <conditionalFormatting sqref="C92:C95">
    <cfRule type="duplicateValues" dxfId="175" priority="165"/>
  </conditionalFormatting>
  <conditionalFormatting sqref="C85:C88">
    <cfRule type="duplicateValues" dxfId="174" priority="164"/>
  </conditionalFormatting>
  <conditionalFormatting sqref="C91:C94">
    <cfRule type="duplicateValues" dxfId="173" priority="163"/>
  </conditionalFormatting>
  <conditionalFormatting sqref="C92:C95">
    <cfRule type="duplicateValues" dxfId="172" priority="162"/>
  </conditionalFormatting>
  <conditionalFormatting sqref="C94:C97">
    <cfRule type="duplicateValues" dxfId="171" priority="161"/>
  </conditionalFormatting>
  <conditionalFormatting sqref="C93:C96">
    <cfRule type="duplicateValues" dxfId="170" priority="160"/>
  </conditionalFormatting>
  <conditionalFormatting sqref="C94:C97">
    <cfRule type="duplicateValues" dxfId="169" priority="159"/>
  </conditionalFormatting>
  <conditionalFormatting sqref="C96:C99">
    <cfRule type="duplicateValues" dxfId="168" priority="158"/>
  </conditionalFormatting>
  <conditionalFormatting sqref="C90:C93">
    <cfRule type="duplicateValues" dxfId="167" priority="157"/>
  </conditionalFormatting>
  <conditionalFormatting sqref="C91:C94">
    <cfRule type="duplicateValues" dxfId="166" priority="156"/>
  </conditionalFormatting>
  <conditionalFormatting sqref="C93:C96">
    <cfRule type="duplicateValues" dxfId="165" priority="155"/>
  </conditionalFormatting>
  <conditionalFormatting sqref="C94:C97">
    <cfRule type="duplicateValues" dxfId="164" priority="154"/>
  </conditionalFormatting>
  <conditionalFormatting sqref="C84:C87">
    <cfRule type="duplicateValues" dxfId="163" priority="153"/>
  </conditionalFormatting>
  <conditionalFormatting sqref="C85:C88">
    <cfRule type="duplicateValues" dxfId="162" priority="152"/>
  </conditionalFormatting>
  <conditionalFormatting sqref="C87:C90">
    <cfRule type="duplicateValues" dxfId="161" priority="151"/>
  </conditionalFormatting>
  <conditionalFormatting sqref="C93:C96">
    <cfRule type="duplicateValues" dxfId="160" priority="150"/>
  </conditionalFormatting>
  <conditionalFormatting sqref="C94:C97">
    <cfRule type="duplicateValues" dxfId="159" priority="149"/>
  </conditionalFormatting>
  <conditionalFormatting sqref="C96:C99">
    <cfRule type="duplicateValues" dxfId="158" priority="148"/>
  </conditionalFormatting>
  <conditionalFormatting sqref="C92:C95">
    <cfRule type="duplicateValues" dxfId="157" priority="147"/>
  </conditionalFormatting>
  <conditionalFormatting sqref="C93:C96">
    <cfRule type="duplicateValues" dxfId="156" priority="146"/>
  </conditionalFormatting>
  <conditionalFormatting sqref="C95:C98">
    <cfRule type="duplicateValues" dxfId="155" priority="145"/>
  </conditionalFormatting>
  <conditionalFormatting sqref="C89:C92">
    <cfRule type="duplicateValues" dxfId="154" priority="144"/>
  </conditionalFormatting>
  <conditionalFormatting sqref="C90:C93">
    <cfRule type="duplicateValues" dxfId="153" priority="143"/>
  </conditionalFormatting>
  <conditionalFormatting sqref="C92:C95">
    <cfRule type="duplicateValues" dxfId="152" priority="142"/>
  </conditionalFormatting>
  <conditionalFormatting sqref="C93:C96">
    <cfRule type="duplicateValues" dxfId="151" priority="141"/>
  </conditionalFormatting>
  <conditionalFormatting sqref="C84:C87">
    <cfRule type="duplicateValues" dxfId="150" priority="140"/>
  </conditionalFormatting>
  <conditionalFormatting sqref="C86:C89">
    <cfRule type="duplicateValues" dxfId="149" priority="139"/>
  </conditionalFormatting>
  <conditionalFormatting sqref="C92:C95">
    <cfRule type="duplicateValues" dxfId="148" priority="138"/>
  </conditionalFormatting>
  <conditionalFormatting sqref="C93:C96">
    <cfRule type="duplicateValues" dxfId="147" priority="137"/>
  </conditionalFormatting>
  <conditionalFormatting sqref="C95:C98">
    <cfRule type="duplicateValues" dxfId="146" priority="136"/>
  </conditionalFormatting>
  <conditionalFormatting sqref="C94:C97">
    <cfRule type="duplicateValues" dxfId="145" priority="135"/>
  </conditionalFormatting>
  <conditionalFormatting sqref="C95:C98">
    <cfRule type="duplicateValues" dxfId="144" priority="134"/>
  </conditionalFormatting>
  <conditionalFormatting sqref="C97:C100">
    <cfRule type="duplicateValues" dxfId="143" priority="133"/>
  </conditionalFormatting>
  <conditionalFormatting sqref="C91:C94">
    <cfRule type="duplicateValues" dxfId="142" priority="132"/>
  </conditionalFormatting>
  <conditionalFormatting sqref="C92:C95">
    <cfRule type="duplicateValues" dxfId="141" priority="131"/>
  </conditionalFormatting>
  <conditionalFormatting sqref="C94:C97">
    <cfRule type="duplicateValues" dxfId="140" priority="130"/>
  </conditionalFormatting>
  <conditionalFormatting sqref="C95:C98">
    <cfRule type="duplicateValues" dxfId="139" priority="129"/>
  </conditionalFormatting>
  <conditionalFormatting sqref="C85:C88">
    <cfRule type="duplicateValues" dxfId="138" priority="128"/>
  </conditionalFormatting>
  <conditionalFormatting sqref="C86:C89">
    <cfRule type="duplicateValues" dxfId="137" priority="127"/>
  </conditionalFormatting>
  <conditionalFormatting sqref="C88:C91">
    <cfRule type="duplicateValues" dxfId="136" priority="126"/>
  </conditionalFormatting>
  <conditionalFormatting sqref="C94:C97">
    <cfRule type="duplicateValues" dxfId="135" priority="125"/>
  </conditionalFormatting>
  <conditionalFormatting sqref="C95:C98">
    <cfRule type="duplicateValues" dxfId="134" priority="124"/>
  </conditionalFormatting>
  <conditionalFormatting sqref="C97:C100">
    <cfRule type="duplicateValues" dxfId="133" priority="123"/>
  </conditionalFormatting>
  <conditionalFormatting sqref="C83:C86">
    <cfRule type="duplicateValues" dxfId="132" priority="122"/>
  </conditionalFormatting>
  <conditionalFormatting sqref="C83:C86">
    <cfRule type="duplicateValues" dxfId="131" priority="121"/>
  </conditionalFormatting>
  <conditionalFormatting sqref="C91:C94">
    <cfRule type="duplicateValues" dxfId="130" priority="120"/>
  </conditionalFormatting>
  <conditionalFormatting sqref="C92:C95">
    <cfRule type="duplicateValues" dxfId="129" priority="119"/>
  </conditionalFormatting>
  <conditionalFormatting sqref="C94:C97">
    <cfRule type="duplicateValues" dxfId="128" priority="118"/>
  </conditionalFormatting>
  <conditionalFormatting sqref="C88:C91">
    <cfRule type="duplicateValues" dxfId="127" priority="117"/>
  </conditionalFormatting>
  <conditionalFormatting sqref="C89:C92">
    <cfRule type="duplicateValues" dxfId="126" priority="116"/>
  </conditionalFormatting>
  <conditionalFormatting sqref="C91:C94">
    <cfRule type="duplicateValues" dxfId="125" priority="115"/>
  </conditionalFormatting>
  <conditionalFormatting sqref="C92:C95">
    <cfRule type="duplicateValues" dxfId="124" priority="114"/>
  </conditionalFormatting>
  <conditionalFormatting sqref="C85:C88">
    <cfRule type="duplicateValues" dxfId="123" priority="113"/>
  </conditionalFormatting>
  <conditionalFormatting sqref="C91:C94">
    <cfRule type="duplicateValues" dxfId="122" priority="112"/>
  </conditionalFormatting>
  <conditionalFormatting sqref="C92:C95">
    <cfRule type="duplicateValues" dxfId="121" priority="111"/>
  </conditionalFormatting>
  <conditionalFormatting sqref="C94:C97">
    <cfRule type="duplicateValues" dxfId="120" priority="110"/>
  </conditionalFormatting>
  <conditionalFormatting sqref="C93:C96">
    <cfRule type="duplicateValues" dxfId="119" priority="109"/>
  </conditionalFormatting>
  <conditionalFormatting sqref="C94:C97">
    <cfRule type="duplicateValues" dxfId="118" priority="108"/>
  </conditionalFormatting>
  <conditionalFormatting sqref="C96:C99">
    <cfRule type="duplicateValues" dxfId="117" priority="107"/>
  </conditionalFormatting>
  <conditionalFormatting sqref="C90:C93">
    <cfRule type="duplicateValues" dxfId="116" priority="106"/>
  </conditionalFormatting>
  <conditionalFormatting sqref="C91:C94">
    <cfRule type="duplicateValues" dxfId="115" priority="105"/>
  </conditionalFormatting>
  <conditionalFormatting sqref="C93:C96">
    <cfRule type="duplicateValues" dxfId="114" priority="104"/>
  </conditionalFormatting>
  <conditionalFormatting sqref="C94:C97">
    <cfRule type="duplicateValues" dxfId="113" priority="103"/>
  </conditionalFormatting>
  <conditionalFormatting sqref="C85:C88">
    <cfRule type="duplicateValues" dxfId="112" priority="102"/>
  </conditionalFormatting>
  <conditionalFormatting sqref="C87:C90">
    <cfRule type="duplicateValues" dxfId="111" priority="101"/>
  </conditionalFormatting>
  <conditionalFormatting sqref="C93:C96">
    <cfRule type="duplicateValues" dxfId="110" priority="100"/>
  </conditionalFormatting>
  <conditionalFormatting sqref="C94:C97">
    <cfRule type="duplicateValues" dxfId="109" priority="99"/>
  </conditionalFormatting>
  <conditionalFormatting sqref="C96:C99">
    <cfRule type="duplicateValues" dxfId="108" priority="98"/>
  </conditionalFormatting>
  <conditionalFormatting sqref="C92:C95">
    <cfRule type="duplicateValues" dxfId="107" priority="97"/>
  </conditionalFormatting>
  <conditionalFormatting sqref="C93:C96">
    <cfRule type="duplicateValues" dxfId="106" priority="96"/>
  </conditionalFormatting>
  <conditionalFormatting sqref="C95:C98">
    <cfRule type="duplicateValues" dxfId="105" priority="95"/>
  </conditionalFormatting>
  <conditionalFormatting sqref="C89:C92">
    <cfRule type="duplicateValues" dxfId="104" priority="94"/>
  </conditionalFormatting>
  <conditionalFormatting sqref="C90:C93">
    <cfRule type="duplicateValues" dxfId="103" priority="93"/>
  </conditionalFormatting>
  <conditionalFormatting sqref="C92:C95">
    <cfRule type="duplicateValues" dxfId="102" priority="92"/>
  </conditionalFormatting>
  <conditionalFormatting sqref="C93:C96">
    <cfRule type="duplicateValues" dxfId="101" priority="91"/>
  </conditionalFormatting>
  <conditionalFormatting sqref="C86:C89">
    <cfRule type="duplicateValues" dxfId="100" priority="90"/>
  </conditionalFormatting>
  <conditionalFormatting sqref="C92:C95">
    <cfRule type="duplicateValues" dxfId="99" priority="89"/>
  </conditionalFormatting>
  <conditionalFormatting sqref="C93:C96">
    <cfRule type="duplicateValues" dxfId="98" priority="88"/>
  </conditionalFormatting>
  <conditionalFormatting sqref="C95:C98">
    <cfRule type="duplicateValues" dxfId="97" priority="87"/>
  </conditionalFormatting>
  <conditionalFormatting sqref="C94:C97">
    <cfRule type="duplicateValues" dxfId="96" priority="86"/>
  </conditionalFormatting>
  <conditionalFormatting sqref="C95:C98">
    <cfRule type="duplicateValues" dxfId="95" priority="85"/>
  </conditionalFormatting>
  <conditionalFormatting sqref="C97:C100">
    <cfRule type="duplicateValues" dxfId="94" priority="84"/>
  </conditionalFormatting>
  <conditionalFormatting sqref="C91:C94">
    <cfRule type="duplicateValues" dxfId="93" priority="83"/>
  </conditionalFormatting>
  <conditionalFormatting sqref="C92:C95">
    <cfRule type="duplicateValues" dxfId="92" priority="82"/>
  </conditionalFormatting>
  <conditionalFormatting sqref="C94:C97">
    <cfRule type="duplicateValues" dxfId="91" priority="81"/>
  </conditionalFormatting>
  <conditionalFormatting sqref="C95:C98">
    <cfRule type="duplicateValues" dxfId="90" priority="80"/>
  </conditionalFormatting>
  <conditionalFormatting sqref="C85:C88">
    <cfRule type="duplicateValues" dxfId="89" priority="79"/>
  </conditionalFormatting>
  <conditionalFormatting sqref="C86:C89">
    <cfRule type="duplicateValues" dxfId="88" priority="78"/>
  </conditionalFormatting>
  <conditionalFormatting sqref="C88:C91">
    <cfRule type="duplicateValues" dxfId="87" priority="77"/>
  </conditionalFormatting>
  <conditionalFormatting sqref="C94:C97">
    <cfRule type="duplicateValues" dxfId="86" priority="76"/>
  </conditionalFormatting>
  <conditionalFormatting sqref="C95:C98">
    <cfRule type="duplicateValues" dxfId="85" priority="75"/>
  </conditionalFormatting>
  <conditionalFormatting sqref="C97:C100">
    <cfRule type="duplicateValues" dxfId="84" priority="74"/>
  </conditionalFormatting>
  <conditionalFormatting sqref="C92:C95">
    <cfRule type="duplicateValues" dxfId="83" priority="73"/>
  </conditionalFormatting>
  <conditionalFormatting sqref="C93:C96">
    <cfRule type="duplicateValues" dxfId="82" priority="72"/>
  </conditionalFormatting>
  <conditionalFormatting sqref="C95:C98">
    <cfRule type="duplicateValues" dxfId="81" priority="71"/>
  </conditionalFormatting>
  <conditionalFormatting sqref="C89:C92">
    <cfRule type="duplicateValues" dxfId="80" priority="70"/>
  </conditionalFormatting>
  <conditionalFormatting sqref="C90:C93">
    <cfRule type="duplicateValues" dxfId="79" priority="69"/>
  </conditionalFormatting>
  <conditionalFormatting sqref="C92:C95">
    <cfRule type="duplicateValues" dxfId="78" priority="68"/>
  </conditionalFormatting>
  <conditionalFormatting sqref="C93:C96">
    <cfRule type="duplicateValues" dxfId="77" priority="67"/>
  </conditionalFormatting>
  <conditionalFormatting sqref="C86:C89">
    <cfRule type="duplicateValues" dxfId="76" priority="66"/>
  </conditionalFormatting>
  <conditionalFormatting sqref="C92:C95">
    <cfRule type="duplicateValues" dxfId="75" priority="65"/>
  </conditionalFormatting>
  <conditionalFormatting sqref="C93:C96">
    <cfRule type="duplicateValues" dxfId="74" priority="64"/>
  </conditionalFormatting>
  <conditionalFormatting sqref="C95:C98">
    <cfRule type="duplicateValues" dxfId="73" priority="63"/>
  </conditionalFormatting>
  <conditionalFormatting sqref="C94:C97">
    <cfRule type="duplicateValues" dxfId="72" priority="62"/>
  </conditionalFormatting>
  <conditionalFormatting sqref="C95:C98">
    <cfRule type="duplicateValues" dxfId="71" priority="61"/>
  </conditionalFormatting>
  <conditionalFormatting sqref="C97:C100">
    <cfRule type="duplicateValues" dxfId="70" priority="60"/>
  </conditionalFormatting>
  <conditionalFormatting sqref="C91:C94">
    <cfRule type="duplicateValues" dxfId="69" priority="59"/>
  </conditionalFormatting>
  <conditionalFormatting sqref="C92:C95">
    <cfRule type="duplicateValues" dxfId="68" priority="58"/>
  </conditionalFormatting>
  <conditionalFormatting sqref="C94:C97">
    <cfRule type="duplicateValues" dxfId="67" priority="57"/>
  </conditionalFormatting>
  <conditionalFormatting sqref="C95:C98">
    <cfRule type="duplicateValues" dxfId="66" priority="56"/>
  </conditionalFormatting>
  <conditionalFormatting sqref="C85:C88">
    <cfRule type="duplicateValues" dxfId="65" priority="55"/>
  </conditionalFormatting>
  <conditionalFormatting sqref="C86:C89">
    <cfRule type="duplicateValues" dxfId="64" priority="54"/>
  </conditionalFormatting>
  <conditionalFormatting sqref="C88:C91">
    <cfRule type="duplicateValues" dxfId="63" priority="53"/>
  </conditionalFormatting>
  <conditionalFormatting sqref="C94:C97">
    <cfRule type="duplicateValues" dxfId="62" priority="52"/>
  </conditionalFormatting>
  <conditionalFormatting sqref="C95:C98">
    <cfRule type="duplicateValues" dxfId="61" priority="51"/>
  </conditionalFormatting>
  <conditionalFormatting sqref="C97:C100">
    <cfRule type="duplicateValues" dxfId="60" priority="50"/>
  </conditionalFormatting>
  <conditionalFormatting sqref="C93:C96">
    <cfRule type="duplicateValues" dxfId="59" priority="49"/>
  </conditionalFormatting>
  <conditionalFormatting sqref="C94:C97">
    <cfRule type="duplicateValues" dxfId="58" priority="48"/>
  </conditionalFormatting>
  <conditionalFormatting sqref="C96:C99">
    <cfRule type="duplicateValues" dxfId="57" priority="47"/>
  </conditionalFormatting>
  <conditionalFormatting sqref="C90:C93">
    <cfRule type="duplicateValues" dxfId="56" priority="46"/>
  </conditionalFormatting>
  <conditionalFormatting sqref="C91:C94">
    <cfRule type="duplicateValues" dxfId="55" priority="45"/>
  </conditionalFormatting>
  <conditionalFormatting sqref="C93:C96">
    <cfRule type="duplicateValues" dxfId="54" priority="44"/>
  </conditionalFormatting>
  <conditionalFormatting sqref="C94:C97">
    <cfRule type="duplicateValues" dxfId="53" priority="43"/>
  </conditionalFormatting>
  <conditionalFormatting sqref="C85:C88">
    <cfRule type="duplicateValues" dxfId="52" priority="42"/>
  </conditionalFormatting>
  <conditionalFormatting sqref="C87:C90">
    <cfRule type="duplicateValues" dxfId="51" priority="41"/>
  </conditionalFormatting>
  <conditionalFormatting sqref="C93:C96">
    <cfRule type="duplicateValues" dxfId="50" priority="40"/>
  </conditionalFormatting>
  <conditionalFormatting sqref="C94:C97">
    <cfRule type="duplicateValues" dxfId="49" priority="39"/>
  </conditionalFormatting>
  <conditionalFormatting sqref="C96:C99">
    <cfRule type="duplicateValues" dxfId="48" priority="38"/>
  </conditionalFormatting>
  <conditionalFormatting sqref="C95:C98">
    <cfRule type="duplicateValues" dxfId="47" priority="37"/>
  </conditionalFormatting>
  <conditionalFormatting sqref="C96:C99">
    <cfRule type="duplicateValues" dxfId="46" priority="36"/>
  </conditionalFormatting>
  <conditionalFormatting sqref="C98:C101">
    <cfRule type="duplicateValues" dxfId="45" priority="35"/>
  </conditionalFormatting>
  <conditionalFormatting sqref="C92:C95">
    <cfRule type="duplicateValues" dxfId="44" priority="34"/>
  </conditionalFormatting>
  <conditionalFormatting sqref="C93:C96">
    <cfRule type="duplicateValues" dxfId="43" priority="33"/>
  </conditionalFormatting>
  <conditionalFormatting sqref="C95:C98">
    <cfRule type="duplicateValues" dxfId="42" priority="32"/>
  </conditionalFormatting>
  <conditionalFormatting sqref="C96:C99">
    <cfRule type="duplicateValues" dxfId="41" priority="31"/>
  </conditionalFormatting>
  <conditionalFormatting sqref="C86:C89">
    <cfRule type="duplicateValues" dxfId="40" priority="30"/>
  </conditionalFormatting>
  <conditionalFormatting sqref="C87:C90">
    <cfRule type="duplicateValues" dxfId="39" priority="29"/>
  </conditionalFormatting>
  <conditionalFormatting sqref="C89:C92">
    <cfRule type="duplicateValues" dxfId="38" priority="28"/>
  </conditionalFormatting>
  <conditionalFormatting sqref="C95:C98">
    <cfRule type="duplicateValues" dxfId="37" priority="27"/>
  </conditionalFormatting>
  <conditionalFormatting sqref="C96:C99">
    <cfRule type="duplicateValues" dxfId="36" priority="26"/>
  </conditionalFormatting>
  <conditionalFormatting sqref="C98:C101">
    <cfRule type="duplicateValues" dxfId="35" priority="25"/>
  </conditionalFormatting>
  <conditionalFormatting sqref="E50">
    <cfRule type="duplicateValues" dxfId="34" priority="24"/>
  </conditionalFormatting>
  <conditionalFormatting sqref="E51">
    <cfRule type="duplicateValues" dxfId="33" priority="23"/>
  </conditionalFormatting>
  <conditionalFormatting sqref="E52">
    <cfRule type="duplicateValues" dxfId="32" priority="22"/>
  </conditionalFormatting>
  <conditionalFormatting sqref="E53">
    <cfRule type="duplicateValues" dxfId="31" priority="21"/>
  </conditionalFormatting>
  <conditionalFormatting sqref="E55">
    <cfRule type="duplicateValues" dxfId="30" priority="20"/>
  </conditionalFormatting>
  <conditionalFormatting sqref="E55">
    <cfRule type="duplicateValues" dxfId="29" priority="19"/>
  </conditionalFormatting>
  <conditionalFormatting sqref="E56">
    <cfRule type="duplicateValues" dxfId="28" priority="18"/>
  </conditionalFormatting>
  <conditionalFormatting sqref="E53">
    <cfRule type="duplicateValues" dxfId="27" priority="17"/>
  </conditionalFormatting>
  <conditionalFormatting sqref="E53">
    <cfRule type="duplicateValues" dxfId="26" priority="16"/>
  </conditionalFormatting>
  <conditionalFormatting sqref="E54">
    <cfRule type="duplicateValues" dxfId="25" priority="15"/>
  </conditionalFormatting>
  <conditionalFormatting sqref="E56">
    <cfRule type="duplicateValues" dxfId="24" priority="14"/>
  </conditionalFormatting>
  <conditionalFormatting sqref="E56">
    <cfRule type="duplicateValues" dxfId="23" priority="13"/>
  </conditionalFormatting>
  <conditionalFormatting sqref="E57">
    <cfRule type="duplicateValues" dxfId="22" priority="12"/>
  </conditionalFormatting>
  <conditionalFormatting sqref="E54">
    <cfRule type="duplicateValues" dxfId="21" priority="11"/>
  </conditionalFormatting>
  <conditionalFormatting sqref="E54">
    <cfRule type="duplicateValues" dxfId="20" priority="10"/>
  </conditionalFormatting>
  <conditionalFormatting sqref="E53">
    <cfRule type="duplicateValues" dxfId="19" priority="9"/>
  </conditionalFormatting>
  <conditionalFormatting sqref="E53">
    <cfRule type="duplicateValues" dxfId="18" priority="8"/>
  </conditionalFormatting>
  <conditionalFormatting sqref="E53">
    <cfRule type="duplicateValues" dxfId="17" priority="7"/>
  </conditionalFormatting>
  <conditionalFormatting sqref="E56">
    <cfRule type="duplicateValues" dxfId="16" priority="6"/>
  </conditionalFormatting>
  <conditionalFormatting sqref="E58:E59">
    <cfRule type="duplicateValues" dxfId="15" priority="5"/>
  </conditionalFormatting>
  <conditionalFormatting sqref="E57">
    <cfRule type="duplicateValues" dxfId="14" priority="4"/>
  </conditionalFormatting>
  <conditionalFormatting sqref="E57">
    <cfRule type="duplicateValues" dxfId="13" priority="3"/>
  </conditionalFormatting>
  <conditionalFormatting sqref="E22">
    <cfRule type="duplicateValues" dxfId="12" priority="2"/>
  </conditionalFormatting>
  <conditionalFormatting sqref="E28">
    <cfRule type="duplicateValues" dxfId="11" priority="1"/>
  </conditionalFormatting>
  <pageMargins left="0.7" right="0.7" top="0.78740157499999996" bottom="0.78740157499999996" header="0.3" footer="0.3"/>
  <pageSetup paperSize="9" orientation="portrait" r:id="rId1"/>
  <headerFooter>
    <oddFooter>&amp;LIntern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D7C3-0BE8-4D12-B0B5-9EC211E15CB2}">
  <dimension ref="A1:AB80"/>
  <sheetViews>
    <sheetView view="pageBreakPreview" zoomScale="85" zoomScaleNormal="60" zoomScaleSheetLayoutView="85" workbookViewId="0">
      <selection activeCell="H1" sqref="H1:N5"/>
    </sheetView>
  </sheetViews>
  <sheetFormatPr baseColWidth="10" defaultColWidth="11" defaultRowHeight="14.25"/>
  <cols>
    <col min="11" max="11" width="11.25" style="9"/>
    <col min="16" max="16" width="15" customWidth="1"/>
    <col min="17" max="17" width="9.125" customWidth="1"/>
    <col min="18" max="18" width="10.25" customWidth="1"/>
    <col min="19" max="19" width="8.75" customWidth="1"/>
    <col min="20" max="21" width="9" customWidth="1"/>
  </cols>
  <sheetData>
    <row r="1" spans="1:28">
      <c r="A1" s="845"/>
      <c r="B1" s="845"/>
      <c r="C1" s="845"/>
      <c r="D1" s="845"/>
      <c r="E1" s="845"/>
      <c r="F1" s="845"/>
      <c r="G1" s="845"/>
      <c r="H1" s="874"/>
      <c r="I1" s="875"/>
      <c r="J1" s="875"/>
      <c r="K1" s="875"/>
      <c r="L1" s="875"/>
      <c r="M1" s="875"/>
      <c r="N1" s="876"/>
      <c r="O1" s="874"/>
      <c r="P1" s="875"/>
      <c r="Q1" s="875"/>
      <c r="R1" s="875"/>
      <c r="S1" s="875"/>
      <c r="T1" s="875"/>
      <c r="U1" s="876"/>
      <c r="V1" s="874"/>
      <c r="W1" s="875"/>
      <c r="X1" s="875"/>
      <c r="Y1" s="875"/>
      <c r="Z1" s="875"/>
      <c r="AA1" s="875"/>
      <c r="AB1" s="876"/>
    </row>
    <row r="2" spans="1:28">
      <c r="A2" s="845"/>
      <c r="B2" s="845"/>
      <c r="C2" s="845"/>
      <c r="D2" s="845"/>
      <c r="E2" s="845"/>
      <c r="F2" s="845"/>
      <c r="G2" s="845"/>
      <c r="H2" s="873"/>
      <c r="I2" s="845"/>
      <c r="J2" s="845"/>
      <c r="K2" s="845"/>
      <c r="L2" s="845"/>
      <c r="M2" s="845"/>
      <c r="N2" s="877"/>
      <c r="O2" s="873"/>
      <c r="P2" s="845"/>
      <c r="Q2" s="845"/>
      <c r="R2" s="845"/>
      <c r="S2" s="845"/>
      <c r="T2" s="845"/>
      <c r="U2" s="877"/>
      <c r="V2" s="873"/>
      <c r="W2" s="845"/>
      <c r="X2" s="845"/>
      <c r="Y2" s="845"/>
      <c r="Z2" s="845"/>
      <c r="AA2" s="845"/>
      <c r="AB2" s="877"/>
    </row>
    <row r="3" spans="1:28">
      <c r="A3" s="845"/>
      <c r="B3" s="845"/>
      <c r="C3" s="845"/>
      <c r="D3" s="845"/>
      <c r="E3" s="845"/>
      <c r="F3" s="845"/>
      <c r="G3" s="845"/>
      <c r="H3" s="873"/>
      <c r="I3" s="845"/>
      <c r="J3" s="845"/>
      <c r="K3" s="845"/>
      <c r="L3" s="845"/>
      <c r="M3" s="845"/>
      <c r="N3" s="877"/>
      <c r="O3" s="873"/>
      <c r="P3" s="845"/>
      <c r="Q3" s="845"/>
      <c r="R3" s="845"/>
      <c r="S3" s="845"/>
      <c r="T3" s="845"/>
      <c r="U3" s="877"/>
      <c r="V3" s="873"/>
      <c r="W3" s="845"/>
      <c r="X3" s="845"/>
      <c r="Y3" s="845"/>
      <c r="Z3" s="845"/>
      <c r="AA3" s="845"/>
      <c r="AB3" s="877"/>
    </row>
    <row r="4" spans="1:28">
      <c r="A4" s="845"/>
      <c r="B4" s="845"/>
      <c r="C4" s="845"/>
      <c r="D4" s="845"/>
      <c r="E4" s="845"/>
      <c r="F4" s="845"/>
      <c r="G4" s="845"/>
      <c r="H4" s="873"/>
      <c r="I4" s="845"/>
      <c r="J4" s="845"/>
      <c r="K4" s="845"/>
      <c r="L4" s="845"/>
      <c r="M4" s="845"/>
      <c r="N4" s="877"/>
      <c r="O4" s="873"/>
      <c r="P4" s="845"/>
      <c r="Q4" s="845"/>
      <c r="R4" s="845"/>
      <c r="S4" s="845"/>
      <c r="T4" s="845"/>
      <c r="U4" s="877"/>
      <c r="V4" s="873"/>
      <c r="W4" s="845"/>
      <c r="X4" s="845"/>
      <c r="Y4" s="845"/>
      <c r="Z4" s="845"/>
      <c r="AA4" s="845"/>
      <c r="AB4" s="877"/>
    </row>
    <row r="5" spans="1:28">
      <c r="A5" s="845"/>
      <c r="B5" s="845"/>
      <c r="C5" s="845"/>
      <c r="D5" s="845"/>
      <c r="E5" s="845"/>
      <c r="F5" s="845"/>
      <c r="G5" s="845"/>
      <c r="H5" s="873"/>
      <c r="I5" s="845"/>
      <c r="J5" s="845"/>
      <c r="K5" s="845"/>
      <c r="L5" s="845"/>
      <c r="M5" s="845"/>
      <c r="N5" s="877"/>
      <c r="O5" s="873"/>
      <c r="P5" s="845"/>
      <c r="Q5" s="845"/>
      <c r="R5" s="845"/>
      <c r="S5" s="845"/>
      <c r="T5" s="845"/>
      <c r="U5" s="877"/>
      <c r="V5" s="873"/>
      <c r="W5" s="845"/>
      <c r="X5" s="845"/>
      <c r="Y5" s="845"/>
      <c r="Z5" s="845"/>
      <c r="AA5" s="845"/>
      <c r="AB5" s="877"/>
    </row>
    <row r="6" spans="1:28">
      <c r="A6" s="340" t="s">
        <v>1207</v>
      </c>
      <c r="B6" s="341" t="str">
        <f>'DB GIF'!J4</f>
        <v>2022-1042</v>
      </c>
      <c r="C6" s="341" t="s">
        <v>1208</v>
      </c>
      <c r="D6" s="410">
        <f ca="1">TODAY()</f>
        <v>45057</v>
      </c>
      <c r="E6" s="341"/>
      <c r="F6" s="341" t="s">
        <v>1209</v>
      </c>
      <c r="G6" s="411"/>
      <c r="H6" s="344" t="s">
        <v>1207</v>
      </c>
      <c r="I6" s="345" t="str">
        <f>B6</f>
        <v>2022-1042</v>
      </c>
      <c r="J6" s="345" t="s">
        <v>1208</v>
      </c>
      <c r="K6" s="348">
        <f ca="1">TODAY()</f>
        <v>45057</v>
      </c>
      <c r="L6" s="345"/>
      <c r="M6" s="345" t="s">
        <v>1209</v>
      </c>
      <c r="N6" s="347"/>
      <c r="O6" s="344" t="s">
        <v>1207</v>
      </c>
      <c r="P6" s="345" t="str">
        <f>B6</f>
        <v>2022-1042</v>
      </c>
      <c r="Q6" s="345" t="s">
        <v>1208</v>
      </c>
      <c r="R6" s="346">
        <f ca="1">TODAY()</f>
        <v>45057</v>
      </c>
      <c r="S6" s="345"/>
      <c r="T6" s="345" t="s">
        <v>1209</v>
      </c>
      <c r="U6" s="347"/>
      <c r="V6" s="344" t="s">
        <v>1207</v>
      </c>
      <c r="W6" s="345" t="str">
        <f>B6</f>
        <v>2022-1042</v>
      </c>
      <c r="X6" s="345" t="s">
        <v>1208</v>
      </c>
      <c r="Y6" s="348">
        <f ca="1">TODAY()</f>
        <v>45057</v>
      </c>
      <c r="Z6" s="345"/>
      <c r="AA6" s="345" t="s">
        <v>1209</v>
      </c>
      <c r="AB6" s="347"/>
    </row>
    <row r="7" spans="1:28">
      <c r="A7" s="340"/>
      <c r="B7" s="341"/>
      <c r="C7" s="341"/>
      <c r="D7" s="341"/>
      <c r="E7" s="341"/>
      <c r="F7" s="341"/>
      <c r="G7" s="341"/>
      <c r="H7" s="416"/>
      <c r="M7" s="146" t="s">
        <v>1405</v>
      </c>
      <c r="N7" s="377" t="s">
        <v>22</v>
      </c>
      <c r="O7" s="351"/>
      <c r="P7" s="349"/>
      <c r="Q7" s="349"/>
      <c r="R7" s="349"/>
      <c r="S7" s="349"/>
      <c r="T7" s="349"/>
      <c r="U7" s="350"/>
      <c r="V7" s="340"/>
      <c r="W7" s="341"/>
      <c r="X7" s="341"/>
      <c r="Y7" s="342"/>
      <c r="Z7" s="341"/>
      <c r="AA7" s="341"/>
      <c r="AB7" s="343"/>
    </row>
    <row r="8" spans="1:28" ht="15">
      <c r="A8" s="389" t="s">
        <v>1210</v>
      </c>
      <c r="B8" s="81"/>
      <c r="C8" s="81"/>
      <c r="D8" s="81"/>
      <c r="E8" s="81"/>
      <c r="F8" s="81"/>
      <c r="G8" s="81"/>
      <c r="H8" s="400" t="s">
        <v>1330</v>
      </c>
      <c r="I8" s="387"/>
      <c r="J8" s="387" t="str">
        <f>'DB GIF'!I5</f>
        <v>SVAS 420</v>
      </c>
      <c r="K8" s="384"/>
      <c r="L8" s="391"/>
      <c r="M8" s="146" t="s">
        <v>1211</v>
      </c>
      <c r="N8" s="377">
        <f>'DB GIF'!D22</f>
        <v>420</v>
      </c>
      <c r="O8" s="863" t="s">
        <v>1326</v>
      </c>
      <c r="P8" s="864"/>
      <c r="Q8" s="864"/>
      <c r="R8" s="864"/>
      <c r="S8" s="864"/>
      <c r="T8" s="864"/>
      <c r="U8" s="865"/>
      <c r="V8" s="863" t="s">
        <v>1212</v>
      </c>
      <c r="W8" s="864"/>
      <c r="X8" s="864"/>
      <c r="Y8" s="864"/>
      <c r="Z8" s="864"/>
      <c r="AA8" s="864"/>
      <c r="AB8" s="865"/>
    </row>
    <row r="9" spans="1:28">
      <c r="A9" s="354"/>
      <c r="B9" s="81"/>
      <c r="C9" s="81"/>
      <c r="D9" s="81"/>
      <c r="E9" s="81"/>
      <c r="F9" s="81"/>
      <c r="G9" s="81"/>
      <c r="H9" s="400" t="s">
        <v>1213</v>
      </c>
      <c r="I9" s="387"/>
      <c r="J9" s="387">
        <f>'DB GIF'!C4</f>
        <v>30</v>
      </c>
      <c r="K9" s="384"/>
      <c r="L9" s="391"/>
      <c r="M9" s="391"/>
      <c r="N9" s="353"/>
      <c r="O9" s="354"/>
      <c r="P9" s="81"/>
      <c r="Q9" s="81"/>
      <c r="R9" s="81"/>
      <c r="S9" s="81"/>
      <c r="T9" s="81"/>
      <c r="U9" s="355"/>
      <c r="V9" s="400" t="s">
        <v>1214</v>
      </c>
      <c r="W9" s="81"/>
      <c r="X9" s="81"/>
      <c r="Y9" s="356"/>
      <c r="Z9" s="81"/>
      <c r="AA9" s="81" t="s">
        <v>1215</v>
      </c>
      <c r="AB9" s="357"/>
    </row>
    <row r="10" spans="1:28" ht="15">
      <c r="A10" s="390" t="s">
        <v>1216</v>
      </c>
      <c r="B10" s="81"/>
      <c r="C10" s="81"/>
      <c r="D10" s="81"/>
      <c r="E10" s="81"/>
      <c r="F10" s="81"/>
      <c r="G10" s="81"/>
      <c r="H10" s="358"/>
      <c r="I10" s="81"/>
      <c r="J10" s="81"/>
      <c r="K10" s="146"/>
      <c r="L10" s="81"/>
      <c r="M10" s="81"/>
      <c r="N10" s="355"/>
      <c r="O10" s="354" t="s">
        <v>1217</v>
      </c>
      <c r="P10" s="81"/>
      <c r="Q10" s="81"/>
      <c r="R10" s="146"/>
      <c r="S10" s="146" t="s">
        <v>1218</v>
      </c>
      <c r="T10" s="146" t="str">
        <f>IF(SUM(Q17:R17)&gt;15000,SUM(Q17:R17)/1000,"n.a.")</f>
        <v>n.a.</v>
      </c>
      <c r="U10" s="355"/>
      <c r="V10" s="400" t="s">
        <v>1219</v>
      </c>
      <c r="W10" s="387"/>
      <c r="X10" s="387"/>
      <c r="Y10" s="387"/>
      <c r="Z10" s="146" t="s">
        <v>1220</v>
      </c>
      <c r="AA10" s="146" t="str">
        <f>'DB GIF'!G26</f>
        <v>43,3 (25) [RUSCD(SCD)]</v>
      </c>
      <c r="AB10" s="357"/>
    </row>
    <row r="11" spans="1:28">
      <c r="A11" s="390" t="s">
        <v>1221</v>
      </c>
      <c r="B11" s="81"/>
      <c r="C11" s="81"/>
      <c r="D11" s="81"/>
      <c r="E11" s="81"/>
      <c r="F11" s="81"/>
      <c r="G11" s="81"/>
      <c r="H11" s="399" t="s">
        <v>1222</v>
      </c>
      <c r="I11" s="341"/>
      <c r="J11" s="341"/>
      <c r="K11" s="359"/>
      <c r="L11" s="341"/>
      <c r="M11" s="341" t="s">
        <v>969</v>
      </c>
      <c r="N11" s="369"/>
      <c r="O11" s="354"/>
      <c r="P11" s="81"/>
      <c r="Q11" s="81"/>
      <c r="R11" s="81"/>
      <c r="S11" s="81"/>
      <c r="T11" s="81"/>
      <c r="U11" s="355"/>
      <c r="V11" s="400" t="s">
        <v>1223</v>
      </c>
      <c r="W11" s="81"/>
      <c r="X11" s="81"/>
      <c r="Y11" s="356"/>
      <c r="Z11" s="146" t="s">
        <v>1224</v>
      </c>
      <c r="AA11" s="146" t="e">
        <f>AA10*M31</f>
        <v>#VALUE!</v>
      </c>
      <c r="AB11" s="357"/>
    </row>
    <row r="12" spans="1:28" ht="15">
      <c r="A12" s="354" t="s">
        <v>1225</v>
      </c>
      <c r="B12" s="81"/>
      <c r="C12" s="81"/>
      <c r="D12" s="81"/>
      <c r="E12" s="81"/>
      <c r="F12" s="81"/>
      <c r="G12" s="81"/>
      <c r="H12" s="400" t="s">
        <v>1226</v>
      </c>
      <c r="I12" s="81"/>
      <c r="J12" s="81"/>
      <c r="K12" s="146"/>
      <c r="L12" s="81"/>
      <c r="M12" s="81" t="s">
        <v>1139</v>
      </c>
      <c r="N12" s="355"/>
      <c r="O12" s="863" t="s">
        <v>1373</v>
      </c>
      <c r="P12" s="864"/>
      <c r="Q12" s="864"/>
      <c r="R12" s="864"/>
      <c r="S12" s="864"/>
      <c r="T12" s="864"/>
      <c r="U12" s="865"/>
      <c r="V12" s="360"/>
      <c r="W12" s="395"/>
      <c r="X12" s="395"/>
      <c r="Y12" s="396"/>
      <c r="Z12" s="397"/>
      <c r="AA12" s="395"/>
      <c r="AB12" s="357"/>
    </row>
    <row r="13" spans="1:28">
      <c r="A13" s="354" t="s">
        <v>1227</v>
      </c>
      <c r="B13" s="81"/>
      <c r="C13" s="81"/>
      <c r="D13" s="81"/>
      <c r="E13" s="81"/>
      <c r="F13" s="81"/>
      <c r="G13" s="81"/>
      <c r="H13" s="354"/>
      <c r="I13" s="81"/>
      <c r="J13" s="81"/>
      <c r="K13" s="81"/>
      <c r="L13" s="81"/>
      <c r="M13" s="81" t="s">
        <v>652</v>
      </c>
      <c r="N13" s="355"/>
      <c r="O13" s="354"/>
      <c r="P13" s="81"/>
      <c r="Q13" s="81"/>
      <c r="R13" s="81"/>
      <c r="S13" s="81"/>
      <c r="T13" s="81"/>
      <c r="U13" s="355"/>
      <c r="V13" s="361"/>
      <c r="W13" s="362"/>
      <c r="X13" s="362"/>
      <c r="Y13" s="363"/>
      <c r="Z13" s="362"/>
      <c r="AA13" s="362"/>
      <c r="AB13" s="364"/>
    </row>
    <row r="14" spans="1:28">
      <c r="A14" s="354" t="s">
        <v>1228</v>
      </c>
      <c r="B14" s="81"/>
      <c r="C14" s="81"/>
      <c r="D14" s="81"/>
      <c r="E14" s="81"/>
      <c r="F14" s="81"/>
      <c r="G14" s="81"/>
      <c r="H14" s="354"/>
      <c r="I14" s="81"/>
      <c r="J14" s="81"/>
      <c r="K14" s="146"/>
      <c r="L14" s="81"/>
      <c r="M14" s="81" t="str">
        <f>'DB GIF'!C21</f>
        <v>Es gelten "Anforderungen Swissgrid" 
von ZSTD40-320</v>
      </c>
      <c r="N14" s="355"/>
      <c r="O14" s="878"/>
      <c r="P14" s="879"/>
      <c r="Q14" s="146" t="s">
        <v>298</v>
      </c>
      <c r="R14" s="146" t="s">
        <v>299</v>
      </c>
      <c r="S14" s="146" t="s">
        <v>300</v>
      </c>
      <c r="T14" s="146" t="s">
        <v>301</v>
      </c>
      <c r="U14" s="377" t="s">
        <v>316</v>
      </c>
      <c r="V14" s="351"/>
      <c r="W14" s="349"/>
      <c r="X14" s="349"/>
      <c r="Y14" s="349"/>
      <c r="Z14" s="349"/>
      <c r="AA14" s="349"/>
      <c r="AB14" s="350"/>
    </row>
    <row r="15" spans="1:28" ht="15">
      <c r="A15" s="354" t="s">
        <v>1229</v>
      </c>
      <c r="B15" s="81"/>
      <c r="C15" s="81"/>
      <c r="D15" s="81"/>
      <c r="E15" s="81"/>
      <c r="F15" s="81"/>
      <c r="G15" s="81"/>
      <c r="H15" s="361"/>
      <c r="I15" s="362"/>
      <c r="J15" s="362"/>
      <c r="K15" s="367"/>
      <c r="L15" s="362"/>
      <c r="M15" s="362"/>
      <c r="N15" s="368"/>
      <c r="O15" s="858" t="s">
        <v>1230</v>
      </c>
      <c r="P15" s="859"/>
      <c r="Q15" s="394" t="str">
        <f>IF(ROUND('DB GIF'!D51,1)=0,"n.a.",ROUND('DB GIF'!D51,1))</f>
        <v>n.a.</v>
      </c>
      <c r="R15" s="394">
        <f>ROUND('DB GIF'!E51,1)</f>
        <v>0</v>
      </c>
      <c r="S15" s="394">
        <f>ROUND('DB GIF'!F51,1)</f>
        <v>0</v>
      </c>
      <c r="T15" s="394">
        <f>ROUND('DB GIF'!G51,1)</f>
        <v>0</v>
      </c>
      <c r="U15" s="412">
        <f>ROUND('DB GIF'!H51,1)</f>
        <v>0</v>
      </c>
      <c r="V15" s="863" t="s">
        <v>1325</v>
      </c>
      <c r="W15" s="864"/>
      <c r="X15" s="864"/>
      <c r="Y15" s="864"/>
      <c r="Z15" s="864"/>
      <c r="AA15" s="864"/>
      <c r="AB15" s="865"/>
    </row>
    <row r="16" spans="1:28">
      <c r="A16" s="354" t="s">
        <v>1231</v>
      </c>
      <c r="B16" s="81"/>
      <c r="C16" s="81"/>
      <c r="D16" s="81"/>
      <c r="E16" s="81"/>
      <c r="F16" s="81"/>
      <c r="G16" s="81"/>
      <c r="H16" s="340"/>
      <c r="I16" s="341"/>
      <c r="J16" s="341"/>
      <c r="K16" s="359"/>
      <c r="L16" s="341"/>
      <c r="M16" s="341"/>
      <c r="N16" s="369"/>
      <c r="O16" s="858" t="s">
        <v>1232</v>
      </c>
      <c r="P16" s="859"/>
      <c r="Q16" s="394">
        <f>'DB GIF'!D53</f>
        <v>0</v>
      </c>
      <c r="R16" s="394">
        <f>'DB GIF'!E53</f>
        <v>0</v>
      </c>
      <c r="S16" s="394">
        <f>'DB GIF'!F53</f>
        <v>0</v>
      </c>
      <c r="T16" s="394">
        <f>'DB GIF'!G53</f>
        <v>0</v>
      </c>
      <c r="U16" s="412">
        <f>'DB GIF'!H53</f>
        <v>0</v>
      </c>
      <c r="V16" s="365"/>
      <c r="AB16" s="366"/>
    </row>
    <row r="17" spans="1:28">
      <c r="A17" s="354" t="s">
        <v>1233</v>
      </c>
      <c r="B17" s="81"/>
      <c r="C17" s="81"/>
      <c r="D17" s="81"/>
      <c r="E17" s="81"/>
      <c r="F17" s="81"/>
      <c r="G17" s="81"/>
      <c r="H17" s="400" t="s">
        <v>1234</v>
      </c>
      <c r="I17" s="81"/>
      <c r="J17" s="81"/>
      <c r="K17" s="146"/>
      <c r="L17" s="81"/>
      <c r="M17" s="146" t="str">
        <f>'DB GIF'!E119</f>
        <v>100% SF6</v>
      </c>
      <c r="N17" s="370"/>
      <c r="O17" s="858" t="s">
        <v>1235</v>
      </c>
      <c r="P17" s="859"/>
      <c r="Q17" s="394">
        <f>'DB GIF'!D55</f>
        <v>0</v>
      </c>
      <c r="R17" s="394">
        <f>'DB GIF'!E55</f>
        <v>0</v>
      </c>
      <c r="S17" s="394">
        <f>'DB GIF'!F55</f>
        <v>0</v>
      </c>
      <c r="T17" s="394">
        <f>'DB GIF'!G55</f>
        <v>0</v>
      </c>
      <c r="U17" s="412">
        <f>'DB GIF'!H55</f>
        <v>0</v>
      </c>
      <c r="V17" s="858" t="s">
        <v>1236</v>
      </c>
      <c r="W17" s="859"/>
      <c r="X17" s="387"/>
      <c r="Y17" s="413" t="str">
        <f>'DB GIF'!E150</f>
        <v>Al. Flach/flat 200x120x20 - 8xØ14,0 hole distance 50 mm (IEC)</v>
      </c>
      <c r="Z17" s="387"/>
      <c r="AA17" s="387"/>
      <c r="AB17" s="382"/>
    </row>
    <row r="18" spans="1:28">
      <c r="A18" s="354" t="s">
        <v>1237</v>
      </c>
      <c r="B18" s="81"/>
      <c r="C18" s="81"/>
      <c r="D18" s="81"/>
      <c r="E18" s="81"/>
      <c r="F18" s="81"/>
      <c r="G18" s="81"/>
      <c r="H18" s="400" t="s">
        <v>1238</v>
      </c>
      <c r="I18" s="81"/>
      <c r="J18" s="81"/>
      <c r="K18" s="146"/>
      <c r="L18" s="81"/>
      <c r="M18" s="146" t="s">
        <v>1239</v>
      </c>
      <c r="N18" s="355"/>
      <c r="O18" s="858" t="s">
        <v>1317</v>
      </c>
      <c r="P18" s="859"/>
      <c r="Q18" s="394">
        <f>'DB GIF'!D57</f>
        <v>0</v>
      </c>
      <c r="R18" s="394">
        <f>'DB GIF'!E57</f>
        <v>0</v>
      </c>
      <c r="S18" s="394">
        <f>'DB GIF'!F57</f>
        <v>0</v>
      </c>
      <c r="T18" s="394">
        <f>'DB GIF'!G57</f>
        <v>0</v>
      </c>
      <c r="U18" s="412">
        <f>'DB GIF'!H57</f>
        <v>0</v>
      </c>
      <c r="V18" s="858" t="s">
        <v>1240</v>
      </c>
      <c r="W18" s="859"/>
      <c r="X18" s="387"/>
      <c r="Y18" s="388" t="str">
        <f>'DB GIF'!E151</f>
        <v xml:space="preserve">4x60x60 and 4x44,5x44,5 (IEC&amp;NEMA) "Sternerdung" </v>
      </c>
      <c r="Z18" s="387"/>
      <c r="AA18" s="387"/>
      <c r="AB18" s="382"/>
    </row>
    <row r="19" spans="1:28">
      <c r="A19" s="354" t="s">
        <v>1241</v>
      </c>
      <c r="B19" s="81"/>
      <c r="C19" s="81"/>
      <c r="D19" s="81"/>
      <c r="E19" s="81"/>
      <c r="F19" s="81"/>
      <c r="G19" s="81"/>
      <c r="H19" s="400" t="s">
        <v>1242</v>
      </c>
      <c r="I19" s="81"/>
      <c r="J19" s="81"/>
      <c r="K19" s="146"/>
      <c r="L19" s="81"/>
      <c r="M19" s="392" t="str">
        <f>'DB GIF'!E124</f>
        <v>0,3% / p.a.</v>
      </c>
      <c r="N19" s="355"/>
      <c r="O19" s="858" t="s">
        <v>1329</v>
      </c>
      <c r="P19" s="859"/>
      <c r="Q19" s="394">
        <f>'DB GIF'!D59</f>
        <v>250</v>
      </c>
      <c r="R19" s="394">
        <f>'DB GIF'!E59</f>
        <v>250</v>
      </c>
      <c r="S19" s="394">
        <f>'DB GIF'!F59</f>
        <v>250</v>
      </c>
      <c r="T19" s="394">
        <f>'DB GIF'!G59</f>
        <v>250</v>
      </c>
      <c r="U19" s="412">
        <f>'DB GIF'!H59</f>
        <v>0</v>
      </c>
      <c r="V19" s="354" t="s">
        <v>1318</v>
      </c>
      <c r="W19" s="81"/>
      <c r="X19" s="81"/>
      <c r="Y19" s="388" t="str">
        <f>'DB GIF'!E129</f>
        <v>Sonderwunsch Kunde &gt; Kommentarfeld</v>
      </c>
      <c r="Z19" s="387"/>
      <c r="AA19" s="387"/>
      <c r="AB19" s="382"/>
    </row>
    <row r="20" spans="1:28">
      <c r="A20" s="354" t="s">
        <v>1243</v>
      </c>
      <c r="B20" s="81"/>
      <c r="C20" s="81"/>
      <c r="D20" s="81"/>
      <c r="E20" s="81"/>
      <c r="F20" s="81"/>
      <c r="G20" s="81"/>
      <c r="H20" s="400" t="s">
        <v>1244</v>
      </c>
      <c r="I20" s="81"/>
      <c r="J20" s="81"/>
      <c r="K20" s="146"/>
      <c r="L20" s="81"/>
      <c r="M20" s="81" t="s">
        <v>1245</v>
      </c>
      <c r="N20" s="355"/>
      <c r="O20" s="354"/>
      <c r="P20" s="81"/>
      <c r="Q20" s="81"/>
      <c r="R20" s="81"/>
      <c r="S20" s="81"/>
      <c r="T20" s="81"/>
      <c r="U20" s="355"/>
      <c r="V20" s="858" t="s">
        <v>1319</v>
      </c>
      <c r="W20" s="859"/>
      <c r="X20" s="387"/>
      <c r="Y20" s="388" t="str">
        <f>'DB GIF'!E130</f>
        <v>Sonderwunsch Kunde &gt; Kommentarfeld</v>
      </c>
      <c r="Z20" s="387"/>
      <c r="AA20" s="387"/>
      <c r="AB20" s="382"/>
    </row>
    <row r="21" spans="1:28">
      <c r="A21" s="354" t="s">
        <v>1246</v>
      </c>
      <c r="B21" s="81"/>
      <c r="C21" s="81"/>
      <c r="D21" s="81"/>
      <c r="E21" s="81"/>
      <c r="F21" s="81"/>
      <c r="G21" s="81"/>
      <c r="H21" s="361"/>
      <c r="I21" s="362"/>
      <c r="J21" s="362"/>
      <c r="K21" s="367"/>
      <c r="L21" s="362"/>
      <c r="M21" s="362"/>
      <c r="N21" s="368"/>
      <c r="O21" s="354" t="s">
        <v>1247</v>
      </c>
      <c r="P21" s="81"/>
      <c r="Q21" s="406">
        <f>SUM(Q19:U19)</f>
        <v>1000</v>
      </c>
      <c r="R21" s="146" t="s">
        <v>1248</v>
      </c>
      <c r="S21" s="81"/>
      <c r="T21" s="81"/>
      <c r="U21" s="355"/>
      <c r="V21" s="858" t="s">
        <v>1320</v>
      </c>
      <c r="W21" s="859"/>
      <c r="X21" s="387"/>
      <c r="Y21" s="388" t="str">
        <f>'DB GIF'!E107</f>
        <v xml:space="preserve"> ohne / without transmitter</v>
      </c>
      <c r="Z21" s="387"/>
      <c r="AA21" s="387"/>
      <c r="AB21" s="382"/>
    </row>
    <row r="22" spans="1:28">
      <c r="A22" s="354"/>
      <c r="B22" s="81"/>
      <c r="C22" s="81"/>
      <c r="D22" s="81"/>
      <c r="E22" s="81"/>
      <c r="F22" s="81"/>
      <c r="G22" s="81"/>
      <c r="H22" s="870" t="s">
        <v>1249</v>
      </c>
      <c r="I22" s="871"/>
      <c r="J22" s="871"/>
      <c r="K22" s="871"/>
      <c r="L22" s="871"/>
      <c r="M22" s="871"/>
      <c r="N22" s="872"/>
      <c r="O22" s="371"/>
      <c r="P22" s="372"/>
      <c r="Q22" s="372"/>
      <c r="R22" s="372"/>
      <c r="S22" s="372"/>
      <c r="T22" s="372"/>
      <c r="U22" s="373"/>
      <c r="V22" s="858" t="s">
        <v>1327</v>
      </c>
      <c r="W22" s="859"/>
      <c r="X22" s="387"/>
      <c r="Y22" s="387" t="s">
        <v>1250</v>
      </c>
      <c r="Z22" s="146">
        <f>'DB GIF'!E109</f>
        <v>3</v>
      </c>
      <c r="AA22" s="146"/>
      <c r="AB22" s="377"/>
    </row>
    <row r="23" spans="1:28">
      <c r="A23" s="354"/>
      <c r="B23" s="81"/>
      <c r="C23" s="81"/>
      <c r="D23" s="81"/>
      <c r="E23" s="81"/>
      <c r="F23" s="81"/>
      <c r="G23" s="81"/>
      <c r="H23" s="354"/>
      <c r="I23" s="81"/>
      <c r="J23" s="81"/>
      <c r="K23" s="146"/>
      <c r="L23" s="81"/>
      <c r="M23" s="81"/>
      <c r="N23" s="355"/>
      <c r="O23" s="351"/>
      <c r="P23" s="349"/>
      <c r="Q23" s="349"/>
      <c r="R23" s="349"/>
      <c r="S23" s="349"/>
      <c r="T23" s="349"/>
      <c r="U23" s="350"/>
      <c r="V23" s="374"/>
      <c r="W23" s="385"/>
      <c r="X23" s="385"/>
      <c r="Y23" s="387" t="s">
        <v>1251</v>
      </c>
      <c r="Z23" s="387" t="str">
        <f>'DB GIF'!E114</f>
        <v>Wechslend / change over</v>
      </c>
      <c r="AA23" s="146"/>
      <c r="AB23" s="377"/>
    </row>
    <row r="24" spans="1:28" ht="15">
      <c r="A24" s="354"/>
      <c r="B24" s="81"/>
      <c r="C24" s="81"/>
      <c r="D24" s="81"/>
      <c r="E24" s="81"/>
      <c r="F24" s="81"/>
      <c r="G24" s="81"/>
      <c r="H24" s="400" t="s">
        <v>1254</v>
      </c>
      <c r="I24" s="81"/>
      <c r="J24" s="81"/>
      <c r="K24" s="146"/>
      <c r="L24" s="146" t="s">
        <v>1255</v>
      </c>
      <c r="M24" s="146">
        <f>'DB GIF'!J22</f>
        <v>1000</v>
      </c>
      <c r="N24" s="355"/>
      <c r="O24" s="863" t="s">
        <v>1374</v>
      </c>
      <c r="P24" s="864"/>
      <c r="Q24" s="864"/>
      <c r="R24" s="864"/>
      <c r="S24" s="864"/>
      <c r="T24" s="864"/>
      <c r="U24" s="865"/>
      <c r="V24" s="400" t="s">
        <v>1321</v>
      </c>
      <c r="W24" s="385"/>
      <c r="X24" s="385"/>
      <c r="Y24" s="388" t="str">
        <f>IF('DB GIF'!E110="Ja","Yes","No")</f>
        <v>Yes</v>
      </c>
      <c r="Z24" s="387"/>
      <c r="AA24" s="146"/>
      <c r="AB24" s="377"/>
    </row>
    <row r="25" spans="1:28">
      <c r="A25" s="354"/>
      <c r="B25" s="81"/>
      <c r="C25" s="81"/>
      <c r="D25" s="81"/>
      <c r="E25" s="81"/>
      <c r="F25" s="81"/>
      <c r="G25" s="81"/>
      <c r="H25" s="400" t="s">
        <v>1256</v>
      </c>
      <c r="I25" s="81"/>
      <c r="J25" s="81"/>
      <c r="K25" s="146"/>
      <c r="L25" s="146" t="s">
        <v>1257</v>
      </c>
      <c r="M25" s="146">
        <f>'DB GIF'!C25</f>
        <v>-25</v>
      </c>
      <c r="N25" s="355"/>
      <c r="O25" s="365"/>
      <c r="U25" s="366"/>
      <c r="V25" s="400" t="s">
        <v>1322</v>
      </c>
      <c r="W25" s="385"/>
      <c r="X25" s="385"/>
      <c r="Y25" s="388" t="str">
        <f>IF('DB GIF'!E111="Ja","Yes","No")</f>
        <v>No</v>
      </c>
      <c r="Z25" s="387"/>
      <c r="AA25" s="146"/>
      <c r="AB25" s="377"/>
    </row>
    <row r="26" spans="1:28">
      <c r="A26" s="354"/>
      <c r="B26" s="81"/>
      <c r="C26" s="81"/>
      <c r="D26" s="81"/>
      <c r="E26" s="81"/>
      <c r="F26" s="81"/>
      <c r="G26" s="81"/>
      <c r="H26" s="400" t="s">
        <v>1260</v>
      </c>
      <c r="I26" s="81"/>
      <c r="J26" s="81"/>
      <c r="K26" s="146"/>
      <c r="L26" s="146" t="s">
        <v>1257</v>
      </c>
      <c r="M26" s="146">
        <f>'DB GIF'!G25</f>
        <v>40</v>
      </c>
      <c r="N26" s="355"/>
      <c r="O26" s="354" t="s">
        <v>1261</v>
      </c>
      <c r="R26" s="146"/>
      <c r="S26" s="146" t="s">
        <v>1262</v>
      </c>
      <c r="T26" s="9" t="str">
        <f>'DB GIF'!A72</f>
        <v>63 kA/ 1s</v>
      </c>
      <c r="U26" s="366"/>
      <c r="V26" s="400" t="s">
        <v>1252</v>
      </c>
      <c r="W26" s="385"/>
      <c r="X26" s="385"/>
      <c r="Y26" s="388" t="str">
        <f>IF('DB GIF'!E116="Nein","No","Yes")</f>
        <v>No</v>
      </c>
      <c r="Z26" s="9"/>
      <c r="AA26" s="387" t="s">
        <v>1253</v>
      </c>
      <c r="AB26" s="386" t="str">
        <f>IF(Y26="Yes",'DB GIF'!J116,"n.a.")</f>
        <v>n.a.</v>
      </c>
    </row>
    <row r="27" spans="1:28" ht="15">
      <c r="A27" s="354"/>
      <c r="B27" s="81"/>
      <c r="C27" s="81"/>
      <c r="D27" s="81"/>
      <c r="E27" s="81"/>
      <c r="F27" s="81"/>
      <c r="G27" s="81"/>
      <c r="H27" s="354"/>
      <c r="I27" s="81"/>
      <c r="J27" s="81"/>
      <c r="K27" s="146"/>
      <c r="L27" s="81"/>
      <c r="M27" s="81"/>
      <c r="N27" s="355"/>
      <c r="O27" s="354" t="s">
        <v>1264</v>
      </c>
      <c r="R27" s="146"/>
      <c r="S27" s="146" t="s">
        <v>1265</v>
      </c>
      <c r="T27" s="9">
        <f>'DB GIF'!A74</f>
        <v>160</v>
      </c>
      <c r="U27" s="366"/>
      <c r="V27" s="400" t="s">
        <v>1258</v>
      </c>
      <c r="W27" s="383"/>
      <c r="X27" s="383"/>
      <c r="Y27" s="388" t="str">
        <f>'DB GIF'!E123</f>
        <v>DN20</v>
      </c>
      <c r="AA27" s="387" t="s">
        <v>1259</v>
      </c>
      <c r="AB27" s="386" t="str">
        <f>IF(M17="Clean Air","M50x2","M48x2?")</f>
        <v>M48x2?</v>
      </c>
    </row>
    <row r="28" spans="1:28" ht="15">
      <c r="A28" s="354"/>
      <c r="B28" s="81"/>
      <c r="C28" s="81"/>
      <c r="D28" s="81"/>
      <c r="E28" s="81"/>
      <c r="F28" s="81"/>
      <c r="G28" s="81"/>
      <c r="H28" s="361"/>
      <c r="I28" s="362"/>
      <c r="J28" s="362"/>
      <c r="K28" s="367"/>
      <c r="L28" s="362"/>
      <c r="M28" s="362"/>
      <c r="N28" s="368"/>
      <c r="O28" s="365"/>
      <c r="U28" s="366"/>
      <c r="V28" s="400" t="s">
        <v>1263</v>
      </c>
      <c r="W28" s="383"/>
      <c r="X28" s="383"/>
      <c r="Y28" s="388" t="str">
        <f>IF('DB GIF'!E134="Keine Forderung / not specified","No","Yes")</f>
        <v>Yes</v>
      </c>
      <c r="AA28" s="2"/>
      <c r="AB28" s="375"/>
    </row>
    <row r="29" spans="1:28" ht="15">
      <c r="A29" s="354"/>
      <c r="B29" s="81"/>
      <c r="C29" s="81"/>
      <c r="D29" s="81"/>
      <c r="E29" s="81"/>
      <c r="F29" s="81"/>
      <c r="G29" s="81"/>
      <c r="H29" s="870" t="s">
        <v>1269</v>
      </c>
      <c r="I29" s="871"/>
      <c r="J29" s="871"/>
      <c r="K29" s="871"/>
      <c r="L29" s="871"/>
      <c r="M29" s="871"/>
      <c r="N29" s="872"/>
      <c r="O29" s="873"/>
      <c r="P29" s="845"/>
      <c r="Q29" s="146" t="s">
        <v>9</v>
      </c>
      <c r="R29" s="146" t="s">
        <v>10</v>
      </c>
      <c r="S29" s="146" t="s">
        <v>11</v>
      </c>
      <c r="T29" s="146" t="s">
        <v>12</v>
      </c>
      <c r="U29" s="377" t="s">
        <v>13</v>
      </c>
      <c r="V29" s="400" t="s">
        <v>1266</v>
      </c>
      <c r="W29" s="383"/>
      <c r="X29" s="383"/>
      <c r="Y29" s="388" t="s">
        <v>1267</v>
      </c>
      <c r="Z29" s="387"/>
      <c r="AA29" s="387"/>
      <c r="AB29" s="382"/>
    </row>
    <row r="30" spans="1:28" ht="15">
      <c r="A30" s="354"/>
      <c r="B30" s="81"/>
      <c r="C30" s="81"/>
      <c r="D30" s="81"/>
      <c r="E30" s="81"/>
      <c r="F30" s="81"/>
      <c r="G30" s="81"/>
      <c r="H30" s="354"/>
      <c r="I30" s="81"/>
      <c r="J30" s="81"/>
      <c r="K30" s="146"/>
      <c r="L30" s="81"/>
      <c r="M30" s="81"/>
      <c r="N30" s="355"/>
      <c r="O30" s="858" t="s">
        <v>1271</v>
      </c>
      <c r="P30" s="859"/>
      <c r="Q30" s="146" t="str">
        <f>IF('DB GIF'!D73=0,"n.a.",'DB GIF'!D73)</f>
        <v>2x1000</v>
      </c>
      <c r="R30" s="146" t="str">
        <f>IF('DB GIF'!E73=0,"n.a.",'DB GIF'!E73)</f>
        <v>2x1000</v>
      </c>
      <c r="S30" s="146" t="str">
        <f>IF('DB GIF'!F73=0,"n.a.",'DB GIF'!F73)</f>
        <v>2x1000</v>
      </c>
      <c r="T30" s="146" t="str">
        <f>IF('DB GIF'!G73=0,"n.a.",'DB GIF'!G73)</f>
        <v>2x1000</v>
      </c>
      <c r="U30" s="377" t="str">
        <f>IF('DB GIF'!H73=0,"n.a.",'DB GIF'!H73)</f>
        <v>n.a.</v>
      </c>
      <c r="V30" s="400" t="s">
        <v>1268</v>
      </c>
      <c r="W30" s="383"/>
      <c r="X30" s="383"/>
      <c r="Y30" s="388" t="s">
        <v>1267</v>
      </c>
      <c r="Z30" s="387"/>
      <c r="AA30" s="387"/>
      <c r="AB30" s="382"/>
    </row>
    <row r="31" spans="1:28" ht="15">
      <c r="A31" s="354"/>
      <c r="B31" s="81"/>
      <c r="C31" s="81"/>
      <c r="D31" s="81"/>
      <c r="E31" s="81"/>
      <c r="F31" s="81"/>
      <c r="G31" s="81"/>
      <c r="H31" s="399" t="s">
        <v>1273</v>
      </c>
      <c r="I31" s="401"/>
      <c r="J31" s="401"/>
      <c r="K31" s="401"/>
      <c r="L31" s="359" t="s">
        <v>1274</v>
      </c>
      <c r="M31" s="359">
        <f>'DB GIF'!D22</f>
        <v>420</v>
      </c>
      <c r="N31" s="369"/>
      <c r="O31" s="858" t="s">
        <v>1275</v>
      </c>
      <c r="P31" s="859"/>
      <c r="Q31" s="394">
        <f>IF('DB GIF'!D75=0,"n.a.",'DB GIF'!D75)</f>
        <v>1</v>
      </c>
      <c r="R31" s="394">
        <f>IF('DB GIF'!E75=0,"n.a.",'DB GIF'!E75)</f>
        <v>1</v>
      </c>
      <c r="S31" s="394">
        <f>IF('DB GIF'!F75=0,"n.a.",'DB GIF'!F75)</f>
        <v>1</v>
      </c>
      <c r="T31" s="394">
        <f>IF('DB GIF'!G75=0,"n.a.",'DB GIF'!G75)</f>
        <v>1</v>
      </c>
      <c r="U31" s="412" t="str">
        <f>IF('DB GIF'!H75=0,"n.a.",'DB GIF'!H75)</f>
        <v>n.a.</v>
      </c>
      <c r="V31" s="400" t="s">
        <v>1270</v>
      </c>
      <c r="W31" s="383"/>
      <c r="X31" s="383"/>
      <c r="Y31" s="388" t="s">
        <v>1267</v>
      </c>
      <c r="Z31" s="387"/>
      <c r="AA31" s="387"/>
      <c r="AB31" s="382"/>
    </row>
    <row r="32" spans="1:28" ht="15">
      <c r="A32" s="354"/>
      <c r="B32" s="81"/>
      <c r="C32" s="81"/>
      <c r="D32" s="81"/>
      <c r="E32" s="81"/>
      <c r="F32" s="81"/>
      <c r="G32" s="81"/>
      <c r="H32" s="400" t="s">
        <v>1276</v>
      </c>
      <c r="I32" s="387"/>
      <c r="J32" s="387"/>
      <c r="K32" s="387"/>
      <c r="L32" s="146" t="s">
        <v>1277</v>
      </c>
      <c r="M32" s="146">
        <f>'DB GIF'!G22</f>
        <v>50</v>
      </c>
      <c r="N32" s="355"/>
      <c r="O32" s="858" t="s">
        <v>1278</v>
      </c>
      <c r="P32" s="859"/>
      <c r="Q32" s="146">
        <f>IF('DB GIF'!D77=0,"n.a.",'DB GIF'!D77)</f>
        <v>5</v>
      </c>
      <c r="R32" s="146">
        <f>IF('DB GIF'!E77=0,"n.a.",'DB GIF'!E77)</f>
        <v>5</v>
      </c>
      <c r="S32" s="146" t="str">
        <f>IF('DB GIF'!F77=0,"n.a.",'DB GIF'!F77)</f>
        <v>n.a.</v>
      </c>
      <c r="T32" s="146" t="str">
        <f>IF('DB GIF'!G77=0,"n.a.",'DB GIF'!G77)</f>
        <v>n.a.</v>
      </c>
      <c r="U32" s="377" t="str">
        <f>IF('DB GIF'!H77=0,"n.a.",'DB GIF'!H77)</f>
        <v>n.a.</v>
      </c>
      <c r="V32" s="400" t="s">
        <v>1272</v>
      </c>
      <c r="W32" s="383"/>
      <c r="X32" s="383"/>
      <c r="Y32" s="388" t="s">
        <v>1267</v>
      </c>
      <c r="Z32" s="387"/>
      <c r="AA32" s="387"/>
      <c r="AB32" s="382"/>
    </row>
    <row r="33" spans="1:28" ht="15">
      <c r="A33" s="354"/>
      <c r="B33" s="81"/>
      <c r="C33" s="81"/>
      <c r="D33" s="81"/>
      <c r="E33" s="81"/>
      <c r="F33" s="81"/>
      <c r="G33" s="81"/>
      <c r="H33" s="400" t="s">
        <v>1280</v>
      </c>
      <c r="I33" s="387"/>
      <c r="J33" s="387"/>
      <c r="K33" s="387"/>
      <c r="L33" s="146" t="s">
        <v>1274</v>
      </c>
      <c r="M33" s="146">
        <f>'DB GIF'!G23</f>
        <v>630</v>
      </c>
      <c r="N33" s="355"/>
      <c r="O33" s="858" t="s">
        <v>1328</v>
      </c>
      <c r="P33" s="859"/>
      <c r="Q33" s="146" t="str">
        <f>IF('DB GIF'!D78=0,"n.a.",'DB GIF'!D78)</f>
        <v>n.a.</v>
      </c>
      <c r="R33" s="146" t="str">
        <f>IF('DB GIF'!E78=0,"n.a.",'DB GIF'!E78)</f>
        <v>n.a.</v>
      </c>
      <c r="S33" s="146">
        <f>IF('DB GIF'!F78=0,"n.a.",'DB GIF'!F78)</f>
        <v>30</v>
      </c>
      <c r="T33" s="146">
        <f>IF('DB GIF'!G78=0,"n.a.",'DB GIF'!G78)</f>
        <v>30</v>
      </c>
      <c r="U33" s="377" t="str">
        <f>IF('DB GIF'!H78=0,"n.a.",'DB GIF'!H78)</f>
        <v>n.a.</v>
      </c>
      <c r="V33" s="400"/>
      <c r="W33" s="383"/>
      <c r="X33" s="383"/>
      <c r="AB33" s="366"/>
    </row>
    <row r="34" spans="1:28" ht="15">
      <c r="A34" s="354" t="s">
        <v>1282</v>
      </c>
      <c r="B34" s="81"/>
      <c r="C34" s="81"/>
      <c r="D34" s="81"/>
      <c r="E34" s="81"/>
      <c r="F34" s="81"/>
      <c r="G34" s="81"/>
      <c r="H34" s="400" t="s">
        <v>1283</v>
      </c>
      <c r="I34" s="387"/>
      <c r="J34" s="387"/>
      <c r="K34" s="387"/>
      <c r="L34" s="146" t="s">
        <v>1274</v>
      </c>
      <c r="M34" s="146">
        <f>'[4]DB GIF'!G22</f>
        <v>3</v>
      </c>
      <c r="N34" s="355"/>
      <c r="O34" s="858" t="s">
        <v>1281</v>
      </c>
      <c r="P34" s="859"/>
      <c r="Q34" s="146" t="str">
        <f>IF('DB GIF'!D79=0,"n.a.",'DB GIF'!D79)</f>
        <v>1-15</v>
      </c>
      <c r="R34" s="146" t="str">
        <f>IF('DB GIF'!E79=0,"n.a.",'DB GIF'!E79)</f>
        <v>1-15</v>
      </c>
      <c r="S34" s="146" t="str">
        <f>IF('DB GIF'!F79=0,"n.a.",'DB GIF'!F79)</f>
        <v>30</v>
      </c>
      <c r="T34" s="146" t="str">
        <f>IF('DB GIF'!G79=0,"n.a.",'DB GIF'!G79)</f>
        <v>30</v>
      </c>
      <c r="U34" s="377" t="str">
        <f>IF('DB GIF'!H79=0,"n.a.",'DB GIF'!H79)</f>
        <v>n.a.</v>
      </c>
      <c r="V34" s="400" t="s">
        <v>1279</v>
      </c>
      <c r="W34" s="383"/>
      <c r="X34" s="383"/>
      <c r="Y34" s="866" t="str">
        <f>'DB GIF'!C148</f>
        <v>Completly painted in 'A' without A2 Bolts</v>
      </c>
      <c r="Z34" s="866"/>
      <c r="AA34" s="866"/>
      <c r="AB34" s="867"/>
    </row>
    <row r="35" spans="1:28" ht="15">
      <c r="A35" s="354" t="s">
        <v>1285</v>
      </c>
      <c r="B35" s="81"/>
      <c r="C35" s="81"/>
      <c r="D35" s="81"/>
      <c r="E35" s="81"/>
      <c r="F35" s="81"/>
      <c r="G35" s="81"/>
      <c r="H35" s="400" t="s">
        <v>1286</v>
      </c>
      <c r="I35" s="387"/>
      <c r="J35" s="387"/>
      <c r="K35" s="387"/>
      <c r="L35" s="146" t="s">
        <v>1274</v>
      </c>
      <c r="M35" s="146"/>
      <c r="N35" s="377" t="s">
        <v>1153</v>
      </c>
      <c r="O35" s="858" t="s">
        <v>1284</v>
      </c>
      <c r="P35" s="859"/>
      <c r="Q35" s="146">
        <f>IF('DB GIF'!D81=0,"n.a.",'DB GIF'!D81*100)</f>
        <v>150</v>
      </c>
      <c r="R35" s="146">
        <f>IF('DB GIF'!E81=0,"n.a.",'DB GIF'!E81*100)</f>
        <v>150</v>
      </c>
      <c r="S35" s="146" t="str">
        <f>IF('DB GIF'!F81=0,"n.a.",'DB GIF'!F81*100)</f>
        <v>n.a.</v>
      </c>
      <c r="T35" s="146" t="str">
        <f>IF('DB GIF'!G81=0,"n.a.",'DB GIF'!G81*100)</f>
        <v>n.a.</v>
      </c>
      <c r="U35" s="377" t="str">
        <f>IF('DB GIF'!H81=0,"n.a.",'DB GIF'!H81*100)</f>
        <v>n.a.</v>
      </c>
      <c r="V35" s="352"/>
      <c r="W35" s="383"/>
      <c r="X35" s="383"/>
      <c r="Y35" s="866" t="str">
        <f>IF('DB GIF'!G148="keine Lackierung gefordert","n.a.",'DB GIF'!G148)</f>
        <v>RAL 9006 - 207636 (120-240µm)</v>
      </c>
      <c r="Z35" s="866"/>
      <c r="AA35" s="866"/>
      <c r="AB35" s="867"/>
    </row>
    <row r="36" spans="1:28" ht="15">
      <c r="A36" s="354"/>
      <c r="B36" s="81"/>
      <c r="C36" s="81"/>
      <c r="D36" s="81"/>
      <c r="E36" s="81"/>
      <c r="F36" s="81"/>
      <c r="G36" s="81"/>
      <c r="H36" s="400" t="s">
        <v>1288</v>
      </c>
      <c r="I36" s="387"/>
      <c r="J36" s="387"/>
      <c r="K36" s="387"/>
      <c r="L36" s="146" t="s">
        <v>1274</v>
      </c>
      <c r="M36" s="146">
        <f>'DB GIF'!D23</f>
        <v>1425</v>
      </c>
      <c r="N36" s="398"/>
      <c r="O36" s="400" t="s">
        <v>1287</v>
      </c>
      <c r="P36" s="387"/>
      <c r="Q36" s="146">
        <f>IF('DB GIF'!D83=0,"n.a.",'DB GIF'!D83)</f>
        <v>4.3</v>
      </c>
      <c r="R36" s="146">
        <f>IF('DB GIF'!E83=0,"n.a.",'DB GIF'!E83)</f>
        <v>4.3</v>
      </c>
      <c r="S36" s="146">
        <f>IF('DB GIF'!F83=0,"n.a.",'DB GIF'!F83)</f>
        <v>7.9</v>
      </c>
      <c r="T36" s="146">
        <f>IF('DB GIF'!G83=0,"n.a.",'DB GIF'!G83)</f>
        <v>7.9</v>
      </c>
      <c r="U36" s="377" t="str">
        <f>IF('DB GIF'!H83=0,"n.a.",'DB GIF'!H83)</f>
        <v>n.a.</v>
      </c>
      <c r="V36" s="352"/>
      <c r="W36" s="383"/>
      <c r="X36" s="383"/>
      <c r="Y36" s="866" t="str">
        <f>IF('DB GIF'!I148="keine Lackierung gefordert","n.a.",'DB GIF'!I148)</f>
        <v>n.a.</v>
      </c>
      <c r="Z36" s="866"/>
      <c r="AA36" s="866"/>
      <c r="AB36" s="867"/>
    </row>
    <row r="37" spans="1:28">
      <c r="A37" s="354" t="s">
        <v>1290</v>
      </c>
      <c r="B37" s="81"/>
      <c r="C37" s="81"/>
      <c r="D37" s="81"/>
      <c r="E37" s="81"/>
      <c r="F37" s="81"/>
      <c r="G37" s="81"/>
      <c r="H37" s="400" t="s">
        <v>1291</v>
      </c>
      <c r="I37" s="387"/>
      <c r="J37" s="387"/>
      <c r="K37" s="387"/>
      <c r="L37" s="146" t="s">
        <v>1274</v>
      </c>
      <c r="M37" s="146">
        <f>'DB GIF'!J23</f>
        <v>1050</v>
      </c>
      <c r="N37" s="355"/>
      <c r="O37" s="400" t="s">
        <v>1289</v>
      </c>
      <c r="P37" s="387"/>
      <c r="Q37" s="146" t="str">
        <f>IF('DB GIF'!D86=0,"n.a.",'DB GIF'!D86)</f>
        <v>n.a.</v>
      </c>
      <c r="R37" s="146" t="str">
        <f>IF('DB GIF'!E86=0,"n.a.",'DB GIF'!E86)</f>
        <v>n.a.</v>
      </c>
      <c r="S37" s="146" t="str">
        <f>IF('DB GIF'!F86=0,"n.a.",'DB GIF'!F86)</f>
        <v>n.a.</v>
      </c>
      <c r="T37" s="146" t="str">
        <f>IF('DB GIF'!G86=0,"n.a.",'DB GIF'!G86)</f>
        <v>n.a.</v>
      </c>
      <c r="U37" s="377" t="str">
        <f>IF('DB GIF'!H86=0,"n.a.",'DB GIF'!H86)</f>
        <v>n.a.</v>
      </c>
      <c r="V37" s="371"/>
      <c r="W37" s="372"/>
      <c r="X37" s="372"/>
      <c r="Y37" s="868"/>
      <c r="Z37" s="868"/>
      <c r="AA37" s="868"/>
      <c r="AB37" s="869"/>
    </row>
    <row r="38" spans="1:28">
      <c r="A38" s="354" t="s">
        <v>1294</v>
      </c>
      <c r="B38" s="81"/>
      <c r="C38" s="81"/>
      <c r="D38" s="81"/>
      <c r="E38" s="81"/>
      <c r="F38" s="81"/>
      <c r="G38" s="81"/>
      <c r="H38" s="402" t="s">
        <v>1323</v>
      </c>
      <c r="I38" s="403"/>
      <c r="J38" s="403"/>
      <c r="K38" s="403"/>
      <c r="L38" s="367" t="s">
        <v>1274</v>
      </c>
      <c r="M38" s="367">
        <f>ROUND('DB GIF'!C24,0)</f>
        <v>0</v>
      </c>
      <c r="N38" s="368"/>
      <c r="O38" s="400" t="s">
        <v>1292</v>
      </c>
      <c r="P38" s="387"/>
      <c r="Q38" s="146" t="str">
        <f>IF('DB GIF'!D88=0,"n.a.",'DB GIF'!D88)</f>
        <v>n.a.</v>
      </c>
      <c r="R38" s="146" t="str">
        <f>IF('DB GIF'!E88=0,"n.a.",'DB GIF'!E88)</f>
        <v>n.a.</v>
      </c>
      <c r="S38" s="146" t="str">
        <f>IF('DB GIF'!F88=0,"n.a.",'DB GIF'!F88)</f>
        <v>n.a.</v>
      </c>
      <c r="T38" s="146" t="str">
        <f>IF('DB GIF'!G88=0,"n.a.",'DB GIF'!G88)</f>
        <v>n.a.</v>
      </c>
      <c r="U38" s="377" t="str">
        <f>IF('DB GIF'!H88=0,"n.a.",'DB GIF'!H88)</f>
        <v>n.a.</v>
      </c>
      <c r="V38" s="351"/>
      <c r="W38" s="349"/>
      <c r="X38" s="349"/>
      <c r="Y38" s="349"/>
      <c r="Z38" s="349"/>
      <c r="AA38" s="349"/>
      <c r="AB38" s="350"/>
    </row>
    <row r="39" spans="1:28" ht="15">
      <c r="A39" s="354" t="s">
        <v>1296</v>
      </c>
      <c r="B39" s="81"/>
      <c r="C39" s="81"/>
      <c r="D39" s="81"/>
      <c r="E39" s="81"/>
      <c r="F39" s="81"/>
      <c r="G39" s="81"/>
      <c r="H39" s="354"/>
      <c r="I39" s="81"/>
      <c r="J39" s="81"/>
      <c r="K39" s="146"/>
      <c r="L39" s="81"/>
      <c r="M39" s="81"/>
      <c r="N39" s="355"/>
      <c r="O39" s="400" t="s">
        <v>1295</v>
      </c>
      <c r="P39" s="387"/>
      <c r="Q39" s="146" t="str">
        <f>IF('DB GIF'!D89=0,"n.a.",'DB GIF'!D89)</f>
        <v>n.a.</v>
      </c>
      <c r="R39" s="146" t="str">
        <f>IF('DB GIF'!E89=0,"n.a.",'DB GIF'!E89)</f>
        <v>n.a.</v>
      </c>
      <c r="S39" s="146" t="str">
        <f>IF('DB GIF'!F89=0,"n.a.",'DB GIF'!F89)</f>
        <v>n.a.</v>
      </c>
      <c r="T39" s="146" t="str">
        <f>IF('DB GIF'!G89=0,"n.a.",'DB GIF'!G89)</f>
        <v>n.a.</v>
      </c>
      <c r="U39" s="377" t="str">
        <f>IF('DB GIF'!H89=0,"n.a.",'DB GIF'!H89)</f>
        <v>n.a.</v>
      </c>
      <c r="V39" s="863"/>
      <c r="W39" s="864"/>
      <c r="X39" s="864"/>
      <c r="Y39" s="864"/>
      <c r="Z39" s="864"/>
      <c r="AA39" s="864"/>
      <c r="AB39" s="865"/>
    </row>
    <row r="40" spans="1:28">
      <c r="A40" s="354"/>
      <c r="B40" s="81"/>
      <c r="C40" s="81"/>
      <c r="D40" s="81"/>
      <c r="E40" s="81"/>
      <c r="F40" s="81"/>
      <c r="G40" s="81"/>
      <c r="H40" s="860" t="s">
        <v>1299</v>
      </c>
      <c r="I40" s="861"/>
      <c r="J40" s="861"/>
      <c r="K40" s="861"/>
      <c r="L40" s="861"/>
      <c r="M40" s="861"/>
      <c r="N40" s="862"/>
      <c r="O40" s="400" t="s">
        <v>1297</v>
      </c>
      <c r="P40" s="387"/>
      <c r="Q40" s="146" t="str">
        <f>IF('DB GIF'!D91=0,"n.a.",'DB GIF'!D91)</f>
        <v>n.a.</v>
      </c>
      <c r="R40" s="146" t="str">
        <f>IF('DB GIF'!E91=0,"n.a.",'DB GIF'!E91)</f>
        <v>n.a.</v>
      </c>
      <c r="S40" s="146" t="str">
        <f>IF('DB GIF'!F91=0,"n.a.",'DB GIF'!F91)</f>
        <v>n.a.</v>
      </c>
      <c r="T40" s="146" t="str">
        <f>IF('DB GIF'!G91=0,"n.a.",'DB GIF'!G91)</f>
        <v>n.a.</v>
      </c>
      <c r="U40" s="377" t="str">
        <f>IF('DB GIF'!H91=0,"n.a.",'DB GIF'!H91)</f>
        <v>n.a.</v>
      </c>
      <c r="V40" s="365"/>
      <c r="AB40" s="366"/>
    </row>
    <row r="41" spans="1:28">
      <c r="A41" s="354" t="s">
        <v>1301</v>
      </c>
      <c r="B41" s="81"/>
      <c r="C41" s="81"/>
      <c r="D41" s="81"/>
      <c r="E41" s="81"/>
      <c r="F41" s="81"/>
      <c r="G41" s="81"/>
      <c r="H41" s="354"/>
      <c r="I41" s="81"/>
      <c r="J41" s="81"/>
      <c r="K41" s="146"/>
      <c r="L41" s="81"/>
      <c r="M41" s="81"/>
      <c r="N41" s="355"/>
      <c r="O41" s="400" t="s">
        <v>1300</v>
      </c>
      <c r="P41" s="387"/>
      <c r="Q41" s="146" t="str">
        <f>IF('DB GIF'!D94=0,"n.a.",'DB GIF'!D94)</f>
        <v>n.a.</v>
      </c>
      <c r="R41" s="146" t="str">
        <f>IF('DB GIF'!E94=0,"n.a.",'DB GIF'!E94)</f>
        <v>n.a.</v>
      </c>
      <c r="S41" s="146" t="str">
        <f>IF('DB GIF'!F94=0,"n.a.",'DB GIF'!F94)</f>
        <v>n.a.</v>
      </c>
      <c r="T41" s="146" t="str">
        <f>IF('DB GIF'!G94=0,"n.a.",'DB GIF'!G94)</f>
        <v>n.a.</v>
      </c>
      <c r="U41" s="377" t="str">
        <f>IF('DB GIF'!H94=0,"n.a.",'DB GIF'!H94)</f>
        <v>n.a.</v>
      </c>
      <c r="V41" s="365"/>
      <c r="AB41" s="366"/>
    </row>
    <row r="42" spans="1:28">
      <c r="A42" s="354" t="s">
        <v>1303</v>
      </c>
      <c r="B42" s="81"/>
      <c r="C42" s="81"/>
      <c r="D42" s="81"/>
      <c r="E42" s="81"/>
      <c r="F42" s="81"/>
      <c r="G42" s="81"/>
      <c r="H42" s="400" t="s">
        <v>1304</v>
      </c>
      <c r="I42" s="81"/>
      <c r="J42" s="81"/>
      <c r="K42" s="146"/>
      <c r="L42" s="81"/>
      <c r="M42" s="81"/>
      <c r="N42" s="355"/>
      <c r="O42" s="400" t="s">
        <v>1302</v>
      </c>
      <c r="P42" s="387"/>
      <c r="Q42" s="146" t="str">
        <f>IF('DB GIF'!D95=0,"n.a.",'DB GIF'!D95)</f>
        <v>n.a.</v>
      </c>
      <c r="R42" s="146" t="str">
        <f>IF('DB GIF'!E95=0,"n.a.",'DB GIF'!E95)</f>
        <v>n.a.</v>
      </c>
      <c r="S42" s="146" t="str">
        <f>IF('DB GIF'!F95=0,"n.a.",'DB GIF'!F95)</f>
        <v>n.a.</v>
      </c>
      <c r="T42" s="146" t="str">
        <f>IF('DB GIF'!G95=0,"n.a.",'DB GIF'!G95)</f>
        <v>n.a.</v>
      </c>
      <c r="U42" s="377" t="str">
        <f>IF('DB GIF'!H95=0,"n.a.",'DB GIF'!H95)</f>
        <v>n.a.</v>
      </c>
      <c r="V42" s="365"/>
      <c r="AB42" s="366"/>
    </row>
    <row r="43" spans="1:28">
      <c r="A43" s="354" t="s">
        <v>1306</v>
      </c>
      <c r="B43" s="81"/>
      <c r="C43" s="81"/>
      <c r="D43" s="81"/>
      <c r="E43" s="81"/>
      <c r="F43" s="81"/>
      <c r="G43" s="81"/>
      <c r="H43" s="400"/>
      <c r="I43" s="81"/>
      <c r="J43" s="81"/>
      <c r="K43" s="146"/>
      <c r="L43" s="81"/>
      <c r="M43" s="81"/>
      <c r="N43" s="355"/>
      <c r="O43" s="400" t="s">
        <v>1305</v>
      </c>
      <c r="P43" s="387"/>
      <c r="Q43" s="146" t="str">
        <f>IF('DB GIF'!D97=0,"n.a.",'DB GIF'!D97)</f>
        <v>n.a.</v>
      </c>
      <c r="R43" s="146" t="str">
        <f>IF('DB GIF'!E97=0,"n.a.",'DB GIF'!E97)</f>
        <v>n.a.</v>
      </c>
      <c r="S43" s="146" t="str">
        <f>IF('DB GIF'!F97=0,"n.a.",'DB GIF'!F97)</f>
        <v>n.a.</v>
      </c>
      <c r="T43" s="146" t="str">
        <f>IF('DB GIF'!G97=0,"n.a.",'DB GIF'!G97)</f>
        <v>n.a.</v>
      </c>
      <c r="U43" s="377" t="str">
        <f>IF('DB GIF'!H97=0,"n.a.",'DB GIF'!H97)</f>
        <v>n.a.</v>
      </c>
      <c r="V43" s="365"/>
      <c r="AB43" s="366"/>
    </row>
    <row r="44" spans="1:28" ht="15">
      <c r="A44" s="354"/>
      <c r="B44" s="81"/>
      <c r="C44" s="81"/>
      <c r="D44" s="81"/>
      <c r="E44" s="81"/>
      <c r="F44" s="81"/>
      <c r="G44" s="81"/>
      <c r="H44" s="400" t="s">
        <v>1308</v>
      </c>
      <c r="I44" s="81" t="s">
        <v>1309</v>
      </c>
      <c r="J44" s="81"/>
      <c r="K44" s="146"/>
      <c r="L44" s="81"/>
      <c r="M44" s="146" t="str">
        <f>'DB GIF'!J51</f>
        <v>1,2xUn</v>
      </c>
      <c r="N44" s="377"/>
      <c r="O44" s="400" t="s">
        <v>1307</v>
      </c>
      <c r="P44" s="387"/>
      <c r="Q44" s="146" t="str">
        <f>IF('DB GIF'!D98=0,"n.a.",'DB GIF'!D98)</f>
        <v>n.a.</v>
      </c>
      <c r="R44" s="146" t="str">
        <f>IF('DB GIF'!E98=0,"n.a.",'DB GIF'!E98)</f>
        <v>n.a.</v>
      </c>
      <c r="S44" s="146" t="str">
        <f>IF('DB GIF'!F98=0,"n.a.",'DB GIF'!F98)</f>
        <v>n.a.</v>
      </c>
      <c r="T44" s="146" t="str">
        <f>IF('DB GIF'!G98=0,"n.a.",'DB GIF'!G98)</f>
        <v>n.a.</v>
      </c>
      <c r="U44" s="377" t="str">
        <f>IF('DB GIF'!H98=0,"n.a.",'DB GIF'!H98)</f>
        <v>n.a.</v>
      </c>
      <c r="V44" s="863" t="s">
        <v>1293</v>
      </c>
      <c r="W44" s="864"/>
      <c r="X44" s="864"/>
      <c r="Y44" s="864"/>
      <c r="Z44" s="864"/>
      <c r="AA44" s="864"/>
      <c r="AB44" s="865"/>
    </row>
    <row r="45" spans="1:28">
      <c r="A45" s="354"/>
      <c r="B45" s="81"/>
      <c r="C45" s="81"/>
      <c r="D45" s="81"/>
      <c r="E45" s="81"/>
      <c r="F45" s="81"/>
      <c r="G45" s="81"/>
      <c r="H45" s="400"/>
      <c r="I45" s="81" t="s">
        <v>1311</v>
      </c>
      <c r="J45" s="81"/>
      <c r="K45" s="146"/>
      <c r="L45" s="81"/>
      <c r="M45" s="146" t="str">
        <f>'DB GIF'!J58</f>
        <v>1,5xUn for 30 sec.</v>
      </c>
      <c r="N45" s="377"/>
      <c r="O45" s="400" t="s">
        <v>1310</v>
      </c>
      <c r="P45" s="387"/>
      <c r="Q45" s="146" t="str">
        <f>IF('DB GIF'!D99=0,"n.a.",'DB GIF'!D99)</f>
        <v>n.a.</v>
      </c>
      <c r="R45" s="146" t="str">
        <f>IF('DB GIF'!E99=0,"n.a.",'DB GIF'!E99)</f>
        <v>n.a.</v>
      </c>
      <c r="S45" s="146" t="str">
        <f>IF('DB GIF'!F99=0,"n.a.",'DB GIF'!F99)</f>
        <v>n.a.</v>
      </c>
      <c r="T45" s="146" t="str">
        <f>IF('DB GIF'!G99=0,"n.a.",'DB GIF'!G99)</f>
        <v>n.a.</v>
      </c>
      <c r="U45" s="377" t="str">
        <f>IF('DB GIF'!H99=0,"n.a.",'DB GIF'!H99)</f>
        <v>n.a.</v>
      </c>
      <c r="V45" s="365"/>
      <c r="AB45" s="366"/>
    </row>
    <row r="46" spans="1:28">
      <c r="A46" s="354"/>
      <c r="B46" s="81"/>
      <c r="C46" s="81"/>
      <c r="D46" s="81"/>
      <c r="E46" s="81"/>
      <c r="F46" s="81"/>
      <c r="G46" s="81"/>
      <c r="H46" s="400"/>
      <c r="I46" s="81"/>
      <c r="J46" s="81"/>
      <c r="K46" s="146"/>
      <c r="L46" s="81"/>
      <c r="M46" s="81"/>
      <c r="N46" s="355"/>
      <c r="O46" s="400" t="s">
        <v>1312</v>
      </c>
      <c r="P46" s="387"/>
      <c r="Q46" s="146" t="str">
        <f>IF('DB GIF'!D100=0,"n.a.",'DB GIF'!D100)</f>
        <v>n.a.</v>
      </c>
      <c r="R46" s="146" t="str">
        <f>IF('DB GIF'!E100=0,"n.a.",'DB GIF'!E100)</f>
        <v>n.a.</v>
      </c>
      <c r="S46" s="146" t="str">
        <f>IF('DB GIF'!F100=0,"n.a.",'DB GIF'!F100)</f>
        <v>n.a.</v>
      </c>
      <c r="T46" s="146" t="str">
        <f>IF('DB GIF'!G100=0,"n.a.",'DB GIF'!G100)</f>
        <v>n.a.</v>
      </c>
      <c r="U46" s="377" t="str">
        <f>IF('DB GIF'!H100=0,"n.a.",'DB GIF'!H100)</f>
        <v>n.a.</v>
      </c>
      <c r="V46" s="352" t="s">
        <v>1298</v>
      </c>
      <c r="AB46" s="366"/>
    </row>
    <row r="47" spans="1:28">
      <c r="A47" s="354"/>
      <c r="B47" s="81"/>
      <c r="C47" s="81"/>
      <c r="D47" s="81"/>
      <c r="E47" s="81"/>
      <c r="F47" s="81"/>
      <c r="G47" s="81"/>
      <c r="H47" s="400" t="s">
        <v>1359</v>
      </c>
      <c r="I47" s="81"/>
      <c r="J47" s="393"/>
      <c r="K47" s="146"/>
      <c r="L47" s="146" t="s">
        <v>1314</v>
      </c>
      <c r="M47" s="394">
        <f>'DB GIF'!D22*1000</f>
        <v>420000</v>
      </c>
      <c r="N47" s="355"/>
      <c r="O47" s="400" t="s">
        <v>1313</v>
      </c>
      <c r="P47" s="387"/>
      <c r="Q47" s="146" t="str">
        <f>IF('DB GIF'!D101=0,"n.a.",'DB GIF'!D101)</f>
        <v>n.a.</v>
      </c>
      <c r="R47" s="146" t="str">
        <f>IF('DB GIF'!E101=0,"n.a.",'DB GIF'!E101)</f>
        <v>n.a.</v>
      </c>
      <c r="S47" s="146" t="str">
        <f>IF('DB GIF'!F101=0,"n.a.",'DB GIF'!F101)</f>
        <v>n.a.</v>
      </c>
      <c r="T47" s="146" t="str">
        <f>IF('DB GIF'!G101=0,"n.a.",'DB GIF'!G101)</f>
        <v>n.a.</v>
      </c>
      <c r="U47" s="377" t="str">
        <f>IF('DB GIF'!H101=0,"n.a.",'DB GIF'!H101)</f>
        <v>n.a.</v>
      </c>
      <c r="V47" s="365"/>
      <c r="AB47" s="366"/>
    </row>
    <row r="48" spans="1:28">
      <c r="A48" s="354"/>
      <c r="B48" s="81"/>
      <c r="C48" s="81"/>
      <c r="D48" s="81"/>
      <c r="E48" s="81"/>
      <c r="F48" s="81"/>
      <c r="G48" s="81"/>
      <c r="H48" s="400" t="s">
        <v>1331</v>
      </c>
      <c r="I48" s="81"/>
      <c r="J48" s="81"/>
      <c r="K48" s="146"/>
      <c r="L48" s="146" t="s">
        <v>1314</v>
      </c>
      <c r="M48" s="394">
        <f>'DB GIF'!D51</f>
        <v>0</v>
      </c>
      <c r="N48" s="355"/>
      <c r="O48" s="858" t="s">
        <v>1315</v>
      </c>
      <c r="P48" s="859"/>
      <c r="Q48" s="146" t="str">
        <f>IF('DB GIF'!D102=0,"n.a.",'DB GIF'!D102)</f>
        <v>n.a.</v>
      </c>
      <c r="R48" s="146" t="str">
        <f>IF('DB GIF'!E102=0,"n.a.",'DB GIF'!E102)</f>
        <v>n.a.</v>
      </c>
      <c r="S48" s="146" t="str">
        <f>IF('DB GIF'!F102=0,"n.a.",'DB GIF'!F102)</f>
        <v>n.a.</v>
      </c>
      <c r="T48" s="146" t="str">
        <f>IF('DB GIF'!G102=0,"n.a.",'DB GIF'!G102)</f>
        <v>n.a.</v>
      </c>
      <c r="U48" s="377" t="str">
        <f>IF('DB GIF'!H102=0,"n.a.",'DB GIF'!H102)</f>
        <v>n.a.</v>
      </c>
      <c r="V48" s="365"/>
      <c r="AB48" s="366"/>
    </row>
    <row r="49" spans="1:28">
      <c r="A49" s="354"/>
      <c r="B49" s="81"/>
      <c r="C49" s="81"/>
      <c r="D49" s="81"/>
      <c r="E49" s="81"/>
      <c r="F49" s="81"/>
      <c r="G49" s="81"/>
      <c r="H49" s="354"/>
      <c r="I49" s="81"/>
      <c r="J49" s="81"/>
      <c r="K49" s="146"/>
      <c r="L49" s="81"/>
      <c r="M49" s="81"/>
      <c r="N49" s="355"/>
      <c r="O49" s="365"/>
      <c r="U49" s="366"/>
      <c r="V49" s="365"/>
      <c r="AB49" s="366"/>
    </row>
    <row r="50" spans="1:28">
      <c r="A50" s="354"/>
      <c r="B50" s="81"/>
      <c r="C50" s="81"/>
      <c r="D50" s="81"/>
      <c r="E50" s="81"/>
      <c r="F50" s="81"/>
      <c r="G50" s="81"/>
      <c r="H50" s="354"/>
      <c r="I50" s="81"/>
      <c r="J50" s="81"/>
      <c r="K50" s="146"/>
      <c r="L50" s="81"/>
      <c r="M50" s="81"/>
      <c r="N50" s="355"/>
      <c r="O50" s="365"/>
      <c r="U50" s="366"/>
      <c r="V50" s="365"/>
      <c r="AB50" s="366"/>
    </row>
    <row r="51" spans="1:28">
      <c r="A51" s="354"/>
      <c r="B51" s="81"/>
      <c r="C51" s="81"/>
      <c r="D51" s="81"/>
      <c r="E51" s="81"/>
      <c r="F51" s="81"/>
      <c r="G51" s="81"/>
      <c r="H51" s="354"/>
      <c r="I51" s="81"/>
      <c r="J51" s="81"/>
      <c r="K51" s="146"/>
      <c r="L51" s="81"/>
      <c r="M51" s="81"/>
      <c r="N51" s="355"/>
      <c r="O51" s="365"/>
      <c r="U51" s="366"/>
      <c r="V51" s="371"/>
      <c r="W51" s="372"/>
      <c r="X51" s="372"/>
      <c r="Y51" s="372"/>
      <c r="Z51" s="372"/>
      <c r="AA51" s="372"/>
      <c r="AB51" s="373"/>
    </row>
    <row r="52" spans="1:28">
      <c r="A52" s="371"/>
      <c r="B52" s="372"/>
      <c r="C52" s="372"/>
      <c r="D52" s="372"/>
      <c r="E52" s="372"/>
      <c r="F52" s="372"/>
      <c r="G52" s="372"/>
      <c r="H52" s="361"/>
      <c r="I52" s="362"/>
      <c r="J52" s="362"/>
      <c r="K52" s="367"/>
      <c r="L52" s="362"/>
      <c r="M52" s="362"/>
      <c r="N52" s="368"/>
      <c r="O52" s="371"/>
      <c r="P52" s="372"/>
      <c r="Q52" s="372"/>
      <c r="R52" s="372"/>
      <c r="S52" s="372"/>
      <c r="T52" s="372"/>
      <c r="U52" s="373"/>
      <c r="V52" s="371"/>
      <c r="W52" s="372"/>
      <c r="X52" s="372"/>
      <c r="Y52" s="372"/>
      <c r="Z52" s="372"/>
      <c r="AA52" s="372"/>
      <c r="AB52" s="373"/>
    </row>
    <row r="53" spans="1:28">
      <c r="H53" s="81"/>
    </row>
    <row r="54" spans="1:28">
      <c r="H54" s="81"/>
    </row>
    <row r="58" spans="1:28">
      <c r="A58" s="81"/>
      <c r="B58" s="81"/>
      <c r="C58" s="81"/>
      <c r="D58" s="356"/>
      <c r="E58" s="81"/>
      <c r="F58" s="81"/>
      <c r="G58" s="339"/>
    </row>
    <row r="60" spans="1:28" ht="15">
      <c r="A60" s="376"/>
      <c r="B60" s="376"/>
      <c r="C60" s="376"/>
      <c r="D60" s="376"/>
      <c r="E60" s="376"/>
      <c r="F60" s="376"/>
      <c r="G60" s="376"/>
    </row>
    <row r="62" spans="1:28">
      <c r="A62" s="81"/>
    </row>
    <row r="63" spans="1:28">
      <c r="A63" s="81"/>
    </row>
    <row r="64" spans="1:28">
      <c r="A64" s="81"/>
    </row>
    <row r="65" spans="1:7">
      <c r="A65" s="81"/>
    </row>
    <row r="66" spans="1:7">
      <c r="A66" s="81"/>
    </row>
    <row r="67" spans="1:7">
      <c r="A67" s="81"/>
    </row>
    <row r="68" spans="1:7">
      <c r="A68" s="81"/>
    </row>
    <row r="69" spans="1:7">
      <c r="A69" s="81"/>
    </row>
    <row r="70" spans="1:7">
      <c r="A70" s="81"/>
    </row>
    <row r="71" spans="1:7">
      <c r="A71" s="81"/>
    </row>
    <row r="72" spans="1:7">
      <c r="A72" s="81"/>
    </row>
    <row r="73" spans="1:7">
      <c r="A73" s="81"/>
    </row>
    <row r="74" spans="1:7">
      <c r="A74" s="81"/>
    </row>
    <row r="75" spans="1:7">
      <c r="A75" s="81"/>
    </row>
    <row r="78" spans="1:7" ht="15">
      <c r="A78" s="376"/>
      <c r="B78" s="376"/>
      <c r="C78" s="376"/>
      <c r="D78" s="376"/>
      <c r="E78" s="376"/>
      <c r="F78" s="376"/>
      <c r="G78" s="376"/>
    </row>
    <row r="80" spans="1:7">
      <c r="A80" s="81"/>
    </row>
  </sheetData>
  <mergeCells count="37">
    <mergeCell ref="V20:W20"/>
    <mergeCell ref="V21:W21"/>
    <mergeCell ref="V22:W22"/>
    <mergeCell ref="V1:AB5"/>
    <mergeCell ref="O8:U8"/>
    <mergeCell ref="V8:AB8"/>
    <mergeCell ref="V17:W17"/>
    <mergeCell ref="V18:W18"/>
    <mergeCell ref="O12:U12"/>
    <mergeCell ref="O14:P14"/>
    <mergeCell ref="O16:P16"/>
    <mergeCell ref="O17:P17"/>
    <mergeCell ref="O18:P18"/>
    <mergeCell ref="O19:P19"/>
    <mergeCell ref="A1:G5"/>
    <mergeCell ref="H1:N5"/>
    <mergeCell ref="O1:U5"/>
    <mergeCell ref="O15:P15"/>
    <mergeCell ref="V15:AB15"/>
    <mergeCell ref="H29:N29"/>
    <mergeCell ref="O29:P29"/>
    <mergeCell ref="O30:P30"/>
    <mergeCell ref="H22:N22"/>
    <mergeCell ref="O24:U24"/>
    <mergeCell ref="O31:P31"/>
    <mergeCell ref="O48:P48"/>
    <mergeCell ref="H40:N40"/>
    <mergeCell ref="V39:AB39"/>
    <mergeCell ref="O34:P34"/>
    <mergeCell ref="Y36:AB36"/>
    <mergeCell ref="O35:P35"/>
    <mergeCell ref="Y37:AB37"/>
    <mergeCell ref="O32:P32"/>
    <mergeCell ref="Y34:AB34"/>
    <mergeCell ref="O33:P33"/>
    <mergeCell ref="Y35:AB35"/>
    <mergeCell ref="V44:AB44"/>
  </mergeCells>
  <conditionalFormatting sqref="O23:U52">
    <cfRule type="expression" dxfId="10" priority="7">
      <formula>$T$26&lt;1</formula>
    </cfRule>
  </conditionalFormatting>
  <conditionalFormatting sqref="O8:U9 O11:U21 O10:S10 U10">
    <cfRule type="expression" dxfId="9" priority="3">
      <formula>$Q$15="n.a"</formula>
    </cfRule>
    <cfRule type="expression" dxfId="8" priority="4">
      <formula>$Q$15="n.a"</formula>
    </cfRule>
    <cfRule type="expression" dxfId="7" priority="5">
      <formula>$Q$15&lt;1</formula>
    </cfRule>
  </conditionalFormatting>
  <conditionalFormatting sqref="O7:U21">
    <cfRule type="expression" dxfId="6" priority="2">
      <formula>$Q$15="n.a."</formula>
    </cfRule>
  </conditionalFormatting>
  <conditionalFormatting sqref="O10:U10">
    <cfRule type="expression" dxfId="5" priority="1">
      <formula>$Q$17&lt;5000</formula>
    </cfRule>
  </conditionalFormatting>
  <pageMargins left="0.7" right="0.7" top="0.78740157499999996" bottom="0.78740157499999996" header="0.3" footer="0.3"/>
  <pageSetup paperSize="9" orientation="portrait" horizontalDpi="300" verticalDpi="300" r:id="rId1"/>
  <headerFooter>
    <oddFooter xml:space="preserve">&amp;LIntern </oddFooter>
    <evenFooter xml:space="preserve">&amp;LIntern </evenFooter>
    <firstFooter xml:space="preserve">&amp;LIntern </firstFooter>
  </headerFooter>
  <drawing r:id="rId2"/>
  <legacyDrawing r:id="rId3"/>
  <oleObjects>
    <mc:AlternateContent xmlns:mc="http://schemas.openxmlformats.org/markup-compatibility/2006">
      <mc:Choice Requires="x14">
        <oleObject progId="CorelDraw.Graphic.8" shapeId="22529" r:id="rId4">
          <objectPr defaultSize="0" autoPict="0" r:id="rId5">
            <anchor moveWithCells="1" sizeWithCells="1">
              <from>
                <xdr:col>2</xdr:col>
                <xdr:colOff>628650</xdr:colOff>
                <xdr:row>0</xdr:row>
                <xdr:rowOff>57150</xdr:rowOff>
              </from>
              <to>
                <xdr:col>3</xdr:col>
                <xdr:colOff>533400</xdr:colOff>
                <xdr:row>4</xdr:row>
                <xdr:rowOff>142875</xdr:rowOff>
              </to>
            </anchor>
          </objectPr>
        </oleObject>
      </mc:Choice>
      <mc:Fallback>
        <oleObject progId="CorelDraw.Graphic.8" shapeId="22529" r:id="rId4"/>
      </mc:Fallback>
    </mc:AlternateContent>
    <mc:AlternateContent xmlns:mc="http://schemas.openxmlformats.org/markup-compatibility/2006">
      <mc:Choice Requires="x14">
        <oleObject progId="CorelDraw.Graphic.8" shapeId="22530" r:id="rId6">
          <objectPr defaultSize="0" autoPict="0" r:id="rId5">
            <anchor moveWithCells="1" sizeWithCells="1">
              <from>
                <xdr:col>10</xdr:col>
                <xdr:colOff>19050</xdr:colOff>
                <xdr:row>0</xdr:row>
                <xdr:rowOff>57150</xdr:rowOff>
              </from>
              <to>
                <xdr:col>10</xdr:col>
                <xdr:colOff>781050</xdr:colOff>
                <xdr:row>4</xdr:row>
                <xdr:rowOff>142875</xdr:rowOff>
              </to>
            </anchor>
          </objectPr>
        </oleObject>
      </mc:Choice>
      <mc:Fallback>
        <oleObject progId="CorelDraw.Graphic.8" shapeId="22530" r:id="rId6"/>
      </mc:Fallback>
    </mc:AlternateContent>
    <mc:AlternateContent xmlns:mc="http://schemas.openxmlformats.org/markup-compatibility/2006">
      <mc:Choice Requires="x14">
        <oleObject progId="CorelDraw.Graphic.8" shapeId="22531" r:id="rId7">
          <objectPr defaultSize="0" autoPict="0" r:id="rId5">
            <anchor moveWithCells="1" sizeWithCells="1">
              <from>
                <xdr:col>16</xdr:col>
                <xdr:colOff>447675</xdr:colOff>
                <xdr:row>0</xdr:row>
                <xdr:rowOff>28575</xdr:rowOff>
              </from>
              <to>
                <xdr:col>17</xdr:col>
                <xdr:colOff>476250</xdr:colOff>
                <xdr:row>4</xdr:row>
                <xdr:rowOff>133350</xdr:rowOff>
              </to>
            </anchor>
          </objectPr>
        </oleObject>
      </mc:Choice>
      <mc:Fallback>
        <oleObject progId="CorelDraw.Graphic.8" shapeId="22531" r:id="rId7"/>
      </mc:Fallback>
    </mc:AlternateContent>
    <mc:AlternateContent xmlns:mc="http://schemas.openxmlformats.org/markup-compatibility/2006">
      <mc:Choice Requires="x14">
        <oleObject progId="CorelDraw.Graphic.8" shapeId="22532" r:id="rId8">
          <objectPr defaultSize="0" autoPict="0" r:id="rId5">
            <anchor moveWithCells="1" sizeWithCells="1">
              <from>
                <xdr:col>23</xdr:col>
                <xdr:colOff>762000</xdr:colOff>
                <xdr:row>0</xdr:row>
                <xdr:rowOff>57150</xdr:rowOff>
              </from>
              <to>
                <xdr:col>24</xdr:col>
                <xdr:colOff>676275</xdr:colOff>
                <xdr:row>4</xdr:row>
                <xdr:rowOff>152400</xdr:rowOff>
              </to>
            </anchor>
          </objectPr>
        </oleObject>
      </mc:Choice>
      <mc:Fallback>
        <oleObject progId="CorelDraw.Graphic.8" shapeId="22532" r:id="rId8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DFBD1C-44E1-46EF-986E-526DB6775F92}">
          <x14:formula1>
            <xm:f>Translation!I2:I5</xm:f>
          </x14:formula1>
          <xm:sqref>N7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k g w U h k i u f + k A A A A 9 Q A A A B I A H A B D b 2 5 m a W c v U G F j a 2 F n Z S 5 4 b W w g o h g A K K A U A A A A A A A A A A A A A A A A A A A A A A A A A A A A h Y + x D o I w G I R f h f w 7 b U U H Q n 7 K o G 6 S m J g Y 1 6 Z U a I R i a L G 8 m 4 O P 5 C u I U d T N 8 e 6 7 S + 7 u 1 x t m Q 1 M H F 9 V Z 3 Z o U Z o R B o I x s C 2 3 K F H p 3 D G P I O G 6 F P I l S B W P Y 2 G S w O o X K u X N C q f e e + D l p u 5 J G j M 3 o I d / s Z K U a E W p j n T B S w a d V / G 8 B x / 1 r D I 9 I v C A x G y c h n T z M t f n y a G R P + m P i s q 9 d 3 y l e q H C 1 R j p J p O 8 L / A F Q S w M E F A A C A A g A b k g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I M F I o i k e 4 D g A A A B E A A A A T A B w A R m 9 y b X V s Y X M v U 2 V j d G l v b j E u b S C i G A A o o B Q A A A A A A A A A A A A A A A A A A A A A A A A A A A A r T k 0 u y c z P U w i G 0 I b W A F B L A Q I t A B Q A A g A I A G 5 I M F I Z I r n / p A A A A P U A A A A S A A A A A A A A A A A A A A A A A A A A A A B D b 2 5 m a W c v U G F j a 2 F n Z S 5 4 b W x Q S w E C L Q A U A A I A C A B u S D B S D 8 r p q 6 Q A A A D p A A A A E w A A A A A A A A A A A A A A A A D w A A A A W 0 N v b n R l b n R f V H l w Z X N d L n h t b F B L A Q I t A B Q A A g A I A G 5 I M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P A 6 6 q d b 1 9 R K K 7 d 9 6 q i 3 F N A A A A A A I A A A A A A A N m A A D A A A A A E A A A A F O z c X 2 D e w r 5 9 D r 2 O 6 4 3 z 0 0 A A A A A B I A A A K A A A A A Q A A A A j U j u L z + O 8 8 G D c L K f + 0 j X o 1 A A A A D d H n 6 B R I l 7 5 m 1 y p N G 9 M A Y o g Z n g m x D s n a v o R t h B 8 Z 9 i i a F y x U X w 3 3 T 1 u h x 8 2 / c a 6 3 r P X l F z X E O Z / i Z e Y r S + M Y Q U T / B j Y 3 Z 3 h 0 a U N q V M v J 9 F d B Q A A A B W m k e 5 O + b Q 5 p w 2 T l l / q I 4 e q 2 v b S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0C80937090747B3F9624AF415C24D" ma:contentTypeVersion="4" ma:contentTypeDescription="Create a new document." ma:contentTypeScope="" ma:versionID="d9f8116276d115230c46bada205d20b2">
  <xsd:schema xmlns:xsd="http://www.w3.org/2001/XMLSchema" xmlns:xs="http://www.w3.org/2001/XMLSchema" xmlns:p="http://schemas.microsoft.com/office/2006/metadata/properties" xmlns:ns2="9e9df51a-a65f-4b61-8119-0d3673567cf5" targetNamespace="http://schemas.microsoft.com/office/2006/metadata/properties" ma:root="true" ma:fieldsID="ef69964781c6800cd6d7d86464fe49f9" ns2:_="">
    <xsd:import namespace="9e9df51a-a65f-4b61-8119-0d3673567c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9df51a-a65f-4b61-8119-0d3673567c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A91B-B504-43CD-A54D-4459802A7E6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B6F5481-3EED-4F64-9A04-C9F69D4C27E1}"/>
</file>

<file path=customXml/itemProps3.xml><?xml version="1.0" encoding="utf-8"?>
<ds:datastoreItem xmlns:ds="http://schemas.openxmlformats.org/officeDocument/2006/customXml" ds:itemID="{42D6EAFE-29EF-4D03-A245-FC5857FEB0FC}"/>
</file>

<file path=customXml/itemProps4.xml><?xml version="1.0" encoding="utf-8"?>
<ds:datastoreItem xmlns:ds="http://schemas.openxmlformats.org/officeDocument/2006/customXml" ds:itemID="{81B709CE-5B20-4BAA-A5C8-34C7F2BC615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79</vt:i4>
      </vt:variant>
    </vt:vector>
  </HeadingPairs>
  <TitlesOfParts>
    <vt:vector size="89" baseType="lpstr">
      <vt:lpstr>DB GIF</vt:lpstr>
      <vt:lpstr>Prüfungen</vt:lpstr>
      <vt:lpstr>DB-Versionen</vt:lpstr>
      <vt:lpstr>Revisionen</vt:lpstr>
      <vt:lpstr>Auswahlfelder</vt:lpstr>
      <vt:lpstr>Modellliste</vt:lpstr>
      <vt:lpstr>Isolatoren</vt:lpstr>
      <vt:lpstr>bedingte Auswahlfelder</vt:lpstr>
      <vt:lpstr>Angebotsdatenblatt</vt:lpstr>
      <vt:lpstr>Translation</vt:lpstr>
      <vt:lpstr>A</vt:lpstr>
      <vt:lpstr>Analogsignal</vt:lpstr>
      <vt:lpstr>Antwort_J</vt:lpstr>
      <vt:lpstr>Antwort_N</vt:lpstr>
      <vt:lpstr>Anzahl</vt:lpstr>
      <vt:lpstr>Art_DW_Kontakte</vt:lpstr>
      <vt:lpstr>Auftraggeber</vt:lpstr>
      <vt:lpstr>B</vt:lpstr>
      <vt:lpstr>Beilage</vt:lpstr>
      <vt:lpstr>Betriebsspannung</vt:lpstr>
      <vt:lpstr>BI</vt:lpstr>
      <vt:lpstr>Biege</vt:lpstr>
      <vt:lpstr>Biegefestigkeit</vt:lpstr>
      <vt:lpstr>BIL</vt:lpstr>
      <vt:lpstr>Bürden</vt:lpstr>
      <vt:lpstr>Chopp</vt:lpstr>
      <vt:lpstr>Chopped</vt:lpstr>
      <vt:lpstr>D</vt:lpstr>
      <vt:lpstr>Dichtewächter</vt:lpstr>
      <vt:lpstr>Druckangabe_LS</vt:lpstr>
      <vt:lpstr>Druckbehälter</vt:lpstr>
      <vt:lpstr>'DB GIF'!Druckbereich</vt:lpstr>
      <vt:lpstr>'DB GIF'!Drucktitel</vt:lpstr>
      <vt:lpstr>Druckventil</vt:lpstr>
      <vt:lpstr>DW_Hersteller</vt:lpstr>
      <vt:lpstr>Eichung</vt:lpstr>
      <vt:lpstr>Endkunden</vt:lpstr>
      <vt:lpstr>Erdung</vt:lpstr>
      <vt:lpstr>Erdungsanschluß</vt:lpstr>
      <vt:lpstr>Farbe</vt:lpstr>
      <vt:lpstr>Farben</vt:lpstr>
      <vt:lpstr>Frequenz</vt:lpstr>
      <vt:lpstr>Fülldrücke</vt:lpstr>
      <vt:lpstr>Genuigkeitsklassen_Kerne</vt:lpstr>
      <vt:lpstr>GroßX</vt:lpstr>
      <vt:lpstr>Gruppe</vt:lpstr>
      <vt:lpstr>Hilfsschalter</vt:lpstr>
      <vt:lpstr>Isolatorhersteller</vt:lpstr>
      <vt:lpstr>Kabelverschraubungen</vt:lpstr>
      <vt:lpstr>Klemmen</vt:lpstr>
      <vt:lpstr>Klemmen_DW</vt:lpstr>
      <vt:lpstr>Klemmenkastenart</vt:lpstr>
      <vt:lpstr>Klemmentyp</vt:lpstr>
      <vt:lpstr>Kriechweg_err</vt:lpstr>
      <vt:lpstr>Kunde</vt:lpstr>
      <vt:lpstr>Länder</vt:lpstr>
      <vt:lpstr>LS</vt:lpstr>
      <vt:lpstr>Material</vt:lpstr>
      <vt:lpstr>Meßbereich</vt:lpstr>
      <vt:lpstr>Modelle</vt:lpstr>
      <vt:lpstr>Modellliste</vt:lpstr>
      <vt:lpstr>Negativ</vt:lpstr>
      <vt:lpstr>Neigung</vt:lpstr>
      <vt:lpstr>Norm</vt:lpstr>
      <vt:lpstr>Norm_Genauigkeitsklasse</vt:lpstr>
      <vt:lpstr>Normen</vt:lpstr>
      <vt:lpstr>Oberfläche</vt:lpstr>
      <vt:lpstr>Oberflächenschutz</vt:lpstr>
      <vt:lpstr>p.a.</vt:lpstr>
      <vt:lpstr>Position</vt:lpstr>
      <vt:lpstr>Positiv</vt:lpstr>
      <vt:lpstr>Primär</vt:lpstr>
      <vt:lpstr>Primäranschluß</vt:lpstr>
      <vt:lpstr>Produkts</vt:lpstr>
      <vt:lpstr>Projektkategorie</vt:lpstr>
      <vt:lpstr>Prüfwechselsannung_sek</vt:lpstr>
      <vt:lpstr>Prüfwechselspannung</vt:lpstr>
      <vt:lpstr>Schaltkontakte</vt:lpstr>
      <vt:lpstr>Schlagweite</vt:lpstr>
      <vt:lpstr>sek_strom</vt:lpstr>
      <vt:lpstr>SF6_Anteil</vt:lpstr>
      <vt:lpstr>Sicherungen</vt:lpstr>
      <vt:lpstr>SIL</vt:lpstr>
      <vt:lpstr>Sprachen</vt:lpstr>
      <vt:lpstr>Stehwechsel</vt:lpstr>
      <vt:lpstr>Stoßzahl</vt:lpstr>
      <vt:lpstr>Umschaltung</vt:lpstr>
      <vt:lpstr>Verschmutzungklasse</vt:lpstr>
      <vt:lpstr>X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andreas.karl@trenchgroup.com</dc:creator>
  <cp:keywords>C_Restricted</cp:keywords>
  <cp:lastModifiedBy>Norejko, Cezary</cp:lastModifiedBy>
  <cp:lastPrinted>2023-03-13T10:26:18Z</cp:lastPrinted>
  <dcterms:created xsi:type="dcterms:W3CDTF">2012-10-19T10:18:09Z</dcterms:created>
  <dcterms:modified xsi:type="dcterms:W3CDTF">2023-05-11T07:41:52Z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-1378229395</vt:i4>
  </property>
  <property fmtid="{D5CDD505-2E9C-101B-9397-08002B2CF9AE}" pid="3" name="_NewReviewCycle">
    <vt:lpwstr/>
  </property>
  <property fmtid="{D5CDD505-2E9C-101B-9397-08002B2CF9AE}" pid="4" name="_EmailSubject">
    <vt:lpwstr>datenblatt</vt:lpwstr>
  </property>
  <property fmtid="{D5CDD505-2E9C-101B-9397-08002B2CF9AE}" pid="5" name="_AuthorEmail">
    <vt:lpwstr>Roland.Hoefner@trench-group.com</vt:lpwstr>
  </property>
  <property fmtid="{D5CDD505-2E9C-101B-9397-08002B2CF9AE}" pid="6" name="_AuthorEmailDisplayName">
    <vt:lpwstr>Hoefner, Roland</vt:lpwstr>
  </property>
  <property fmtid="{D5CDD505-2E9C-101B-9397-08002B2CF9AE}" pid="7" name="Document Confidentiality">
    <vt:lpwstr>Restricted</vt:lpwstr>
  </property>
  <property fmtid="{D5CDD505-2E9C-101B-9397-08002B2CF9AE}" pid="8" name="_PreviousAdHocReviewCycleID">
    <vt:i4>211769390</vt:i4>
  </property>
  <property fmtid="{D5CDD505-2E9C-101B-9397-08002B2CF9AE}" pid="9" name="_ReviewingToolsShownOnce">
    <vt:lpwstr/>
  </property>
  <property fmtid="{D5CDD505-2E9C-101B-9397-08002B2CF9AE}" pid="10" name="Document_Confidentiality">
    <vt:lpwstr>Restricted</vt:lpwstr>
  </property>
  <property fmtid="{D5CDD505-2E9C-101B-9397-08002B2CF9AE}" pid="11" name="MSIP_Label_36791f77-3d39-4d72-9277-ac879ec799ed_Enabled">
    <vt:lpwstr>true</vt:lpwstr>
  </property>
  <property fmtid="{D5CDD505-2E9C-101B-9397-08002B2CF9AE}" pid="12" name="MSIP_Label_36791f77-3d39-4d72-9277-ac879ec799ed_SetDate">
    <vt:lpwstr>2022-06-22T08:41:08Z</vt:lpwstr>
  </property>
  <property fmtid="{D5CDD505-2E9C-101B-9397-08002B2CF9AE}" pid="13" name="MSIP_Label_36791f77-3d39-4d72-9277-ac879ec799ed_Method">
    <vt:lpwstr>Standard</vt:lpwstr>
  </property>
  <property fmtid="{D5CDD505-2E9C-101B-9397-08002B2CF9AE}" pid="14" name="MSIP_Label_36791f77-3d39-4d72-9277-ac879ec799ed_Name">
    <vt:lpwstr>restricted-default</vt:lpwstr>
  </property>
  <property fmtid="{D5CDD505-2E9C-101B-9397-08002B2CF9AE}" pid="15" name="MSIP_Label_36791f77-3d39-4d72-9277-ac879ec799ed_SiteId">
    <vt:lpwstr>254ba93e-1f6f-48f3-90e6-e2766664b477</vt:lpwstr>
  </property>
  <property fmtid="{D5CDD505-2E9C-101B-9397-08002B2CF9AE}" pid="16" name="MSIP_Label_36791f77-3d39-4d72-9277-ac879ec799ed_ActionId">
    <vt:lpwstr>61f97b41-393c-4798-928c-7cae09bf6271</vt:lpwstr>
  </property>
  <property fmtid="{D5CDD505-2E9C-101B-9397-08002B2CF9AE}" pid="17" name="MSIP_Label_36791f77-3d39-4d72-9277-ac879ec799ed_ContentBits">
    <vt:lpwstr>0</vt:lpwstr>
  </property>
  <property fmtid="{D5CDD505-2E9C-101B-9397-08002B2CF9AE}" pid="18" name="ContentTypeId">
    <vt:lpwstr>0x0101002B40C80937090747B3F9624AF415C24D</vt:lpwstr>
  </property>
</Properties>
</file>