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24.xml" ContentType="application/vnd.ms-excel.controlproperties+xml"/>
  <Override PartName="/xl/ctrlProps/ctrlProp147.xml" ContentType="application/vnd.ms-excel.controlproperties+xml"/>
  <Override PartName="/xl/ctrlProps/ctrlProp148.xml" ContentType="application/vnd.ms-excel.controlproperties+xml"/>
  <Override PartName="/xl/comments1.xml" ContentType="application/vnd.openxmlformats-officedocument.spreadsheetml.comments+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46.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codeName="DieseArbeitsmappe" defaultThemeVersion="124226"/>
  <mc:AlternateContent xmlns:mc="http://schemas.openxmlformats.org/markup-compatibility/2006">
    <mc:Choice Requires="x15">
      <x15ac:absPath xmlns:x15ac="http://schemas.microsoft.com/office/spreadsheetml/2010/11/ac" url="J:\200 Auftragsmanagement\Aufträge\Kundenaufträge\2101000073\2101000073_20\"/>
    </mc:Choice>
  </mc:AlternateContent>
  <xr:revisionPtr revIDLastSave="0" documentId="13_ncr:1_{FB5BDC18-8929-4071-9610-18814E4941CB}" xr6:coauthVersionLast="45" xr6:coauthVersionMax="45" xr10:uidLastSave="{00000000-0000-0000-0000-000000000000}"/>
  <bookViews>
    <workbookView xWindow="-28920" yWindow="-2580" windowWidth="29040" windowHeight="15840" xr2:uid="{00000000-000D-0000-FFFF-FFFF00000000}"/>
  </bookViews>
  <sheets>
    <sheet name="DB GIF" sheetId="1" r:id="rId1"/>
    <sheet name="Tabelle2" sheetId="7" state="hidden" r:id="rId2"/>
    <sheet name="Tabelle1" sheetId="6" state="hidden" r:id="rId3"/>
    <sheet name="Auswahlfelder" sheetId="2" state="hidden" r:id="rId4"/>
    <sheet name="Modellliste" sheetId="3" state="hidden" r:id="rId5"/>
    <sheet name="Isolatoren" sheetId="4" state="hidden" r:id="rId6"/>
    <sheet name="bedingte Auswahlfelder" sheetId="5" state="hidden" r:id="rId7"/>
  </sheets>
  <definedNames>
    <definedName name="_xlnm._FilterDatabase" localSheetId="4" hidden="1">Modellliste!$A$1:$J$263</definedName>
    <definedName name="Auftraggeber">Auswahlfelder!$I$22:$I$37</definedName>
    <definedName name="Betriebsspannung">'bedingte Auswahlfelder'!$Y$2:$AL$2</definedName>
    <definedName name="Biegefestigkeit">'bedingte Auswahlfelder'!$AO$3:$AO$9</definedName>
    <definedName name="BIL">'bedingte Auswahlfelder'!$X$3:$X$5</definedName>
    <definedName name="Bürden">'bedingte Auswahlfelder'!$N$28:$N$34</definedName>
    <definedName name="Chopped">Auswahlfelder!$G$2:$G$13</definedName>
    <definedName name="Dichtewächter">Auswahlfelder!$J$12:$J$14</definedName>
    <definedName name="Druckangabe_LS">Auswahlfelder!$L$2:$L$5</definedName>
    <definedName name="Eichung">Auswahlfelder!$O$2:$O$9</definedName>
    <definedName name="Endkunden">Auswahlfelder!$J$22:$J$37</definedName>
    <definedName name="Erdungsanschluß">Auswahlfelder!$N$30:$N$38</definedName>
    <definedName name="Farben">Auswahlfelder!$N$2:$N$10</definedName>
    <definedName name="Frequenz">Auswahlfelder!$D$16:$D$19</definedName>
    <definedName name="Fülldrücke">Auswahlfelder!$I$2:$I$9</definedName>
    <definedName name="Genuigkeitsklassen_Kerne">'bedingte Auswahlfelder'!$N$3:$N$22</definedName>
    <definedName name="Gruppe">'bedingte Auswahlfelder'!$C$2:$L$2</definedName>
    <definedName name="Klemmen">Auswahlfelder!$N$12:$N$25</definedName>
    <definedName name="Kriechweg_err">Auswahlfelder!$C$28</definedName>
    <definedName name="Kundenforderung">Auswahlfelder!#REF!</definedName>
    <definedName name="Länder">Auswahlfelder!$K$22:$K$45</definedName>
    <definedName name="Meßbereich">'bedingte Auswahlfelder'!$N$49:$N$55</definedName>
    <definedName name="Modelle">'bedingte Auswahlfelder'!$B$3:$B$474</definedName>
    <definedName name="Modellliste">Modellliste!$A$2:$J$263</definedName>
    <definedName name="Norm_Genauigkeitsklasse">'bedingte Auswahlfelder'!$O$2:$Q$2</definedName>
    <definedName name="Normen">Auswahlfelder!$A$15:$A$33</definedName>
    <definedName name="Oberflächenschutz">Auswahlfelder!$M$2:$M$7</definedName>
    <definedName name="Primäranschluß">Auswahlfelder!$N$41:$N$48</definedName>
    <definedName name="_xlnm.Print_Area" localSheetId="0">'DB GIF'!$A$1:$K$135</definedName>
    <definedName name="_xlnm.Print_Titles" localSheetId="0">'DB GIF'!$1:$8</definedName>
    <definedName name="Projektkategorie">Auswahlfelder!$A$2:$A$8</definedName>
    <definedName name="Prüfwechselsannung_sek">Auswahlfelder!$A$10:$A$11</definedName>
    <definedName name="Prüfwechselspannung">Auswahlfelder!$D$2:$D$13</definedName>
    <definedName name="Schlagweite">'bedingte Auswahlfelder'!$X$22:$X$24</definedName>
    <definedName name="sek_strom">'bedingte Auswahlfelder'!$N$39:$N$44</definedName>
    <definedName name="SF6_Anteil">Auswahlfelder!$K$12:$K$19</definedName>
    <definedName name="SIL">'bedingte Auswahlfelder'!$X$9:$X$11</definedName>
    <definedName name="Sprachen">Auswahlfelder!$L$22:$L$37</definedName>
    <definedName name="Stehwechsel">'bedingte Auswahlfelder'!$X$15:$X$17</definedName>
    <definedName name="Umschaltung">Auswahlfelder!$P$3:$P$9</definedName>
    <definedName name="Verschmutzungklasse">Auswahlfelder!$B$16:$B$24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0" i="1" l="1"/>
  <c r="X2" i="5" l="1"/>
  <c r="Z2" i="5" l="1"/>
  <c r="AJ2" i="5"/>
  <c r="AH2" i="5"/>
  <c r="AF2" i="5"/>
  <c r="AD2" i="5"/>
  <c r="AB2" i="5"/>
  <c r="AO15" i="5"/>
  <c r="K14" i="1" l="1"/>
  <c r="H92" i="1" l="1"/>
  <c r="J3" i="1" l="1"/>
  <c r="C92" i="1" l="1"/>
  <c r="H26" i="1" l="1"/>
  <c r="D92" i="1" l="1"/>
  <c r="C59" i="1"/>
  <c r="AL8" i="5" l="1"/>
  <c r="AL14" i="5" s="1"/>
  <c r="AA8" i="5"/>
  <c r="AA14" i="5" s="1"/>
  <c r="AC8" i="5"/>
  <c r="AC14" i="5" s="1"/>
  <c r="AE8" i="5"/>
  <c r="AE14" i="5" s="1"/>
  <c r="AG8" i="5"/>
  <c r="AG14" i="5" s="1"/>
  <c r="AI8" i="5"/>
  <c r="AI14" i="5" s="1"/>
  <c r="AK8" i="5"/>
  <c r="AK14" i="5" s="1"/>
  <c r="Y8" i="5"/>
  <c r="Y14" i="5" s="1"/>
  <c r="AJ8" i="5" l="1"/>
  <c r="AJ14" i="5" s="1"/>
  <c r="AH8" i="5"/>
  <c r="AH14" i="5" s="1"/>
  <c r="AF8" i="5"/>
  <c r="AF14" i="5" s="1"/>
  <c r="AD8" i="5"/>
  <c r="AD14" i="5" s="1"/>
  <c r="AB8" i="5"/>
  <c r="AB14" i="5" s="1"/>
  <c r="Z8" i="5"/>
  <c r="Z14" i="5" s="1"/>
  <c r="AO2" i="5" l="1"/>
  <c r="X20" i="5"/>
  <c r="W27" i="5"/>
  <c r="Y31" i="5" s="1"/>
  <c r="Z31" i="5" s="1"/>
  <c r="I128" i="1"/>
  <c r="G128" i="1"/>
  <c r="E128" i="1"/>
  <c r="H2" i="2"/>
  <c r="F2" i="2"/>
  <c r="E2" i="2"/>
  <c r="D2" i="2"/>
  <c r="C2" i="2"/>
  <c r="AO9" i="5" l="1"/>
  <c r="Z3" i="5"/>
  <c r="X3" i="5" s="1"/>
  <c r="D17" i="1"/>
  <c r="G8" i="1"/>
  <c r="AO4" i="5"/>
  <c r="AO10" i="5"/>
  <c r="AO11" i="5"/>
  <c r="AO12" i="5"/>
  <c r="AO8" i="5"/>
  <c r="D18" i="1"/>
  <c r="AO3" i="5"/>
  <c r="AO6" i="5"/>
  <c r="AO5" i="5"/>
  <c r="AO7" i="5"/>
  <c r="AA31" i="5"/>
  <c r="Y32" i="5"/>
  <c r="Z32" i="5" s="1"/>
  <c r="AA32" i="5" s="1"/>
  <c r="Y30" i="5"/>
  <c r="Z30" i="5" s="1"/>
  <c r="AA30" i="5" s="1"/>
  <c r="X8" i="5"/>
  <c r="X5" i="5"/>
  <c r="X4" i="5"/>
  <c r="A129" i="1"/>
  <c r="X21" i="5" l="1"/>
  <c r="X22" i="5" s="1"/>
  <c r="X14" i="5"/>
  <c r="X11" i="5"/>
  <c r="X9" i="5"/>
  <c r="X10" i="5"/>
  <c r="B40" i="2"/>
  <c r="B41" i="2" s="1"/>
  <c r="X23" i="5" l="1"/>
  <c r="X24" i="5"/>
  <c r="W20" i="5"/>
  <c r="X16" i="5"/>
  <c r="X17" i="5"/>
  <c r="X15" i="5"/>
  <c r="J169" i="3"/>
  <c r="C43" i="2" l="1"/>
  <c r="C42" i="2"/>
  <c r="C41" i="2"/>
  <c r="C40" i="2"/>
  <c r="C39" i="2"/>
  <c r="C38" i="2"/>
  <c r="C37" i="2"/>
  <c r="C36" i="2"/>
  <c r="C35" i="2"/>
  <c r="C34" i="2"/>
  <c r="C33" i="2"/>
  <c r="C32" i="2"/>
  <c r="C44" i="2" l="1"/>
  <c r="N5" i="1" l="1"/>
  <c r="E26" i="2"/>
  <c r="O48" i="5" l="1"/>
  <c r="P48" i="5"/>
  <c r="Q48" i="5"/>
  <c r="P38" i="5"/>
  <c r="Q38" i="5"/>
  <c r="O38" i="5"/>
  <c r="I2" i="2" l="1"/>
  <c r="K2" i="2" s="1"/>
  <c r="C28" i="2"/>
  <c r="J2" i="2" l="1"/>
  <c r="N2" i="5"/>
  <c r="N3" i="5" s="1"/>
  <c r="Q27" i="5"/>
  <c r="P27" i="5"/>
  <c r="O27" i="5"/>
  <c r="J193" i="3"/>
  <c r="S12" i="5" l="1"/>
  <c r="S11" i="5"/>
  <c r="S14" i="5"/>
  <c r="S13" i="5"/>
  <c r="T19" i="5"/>
  <c r="T20" i="5"/>
  <c r="T21" i="5"/>
  <c r="N21" i="5"/>
  <c r="N22" i="5"/>
  <c r="R22" i="5" s="1"/>
  <c r="N19" i="5"/>
  <c r="N20" i="5"/>
  <c r="U15" i="5"/>
  <c r="U16" i="5"/>
  <c r="T22" i="5"/>
  <c r="T17" i="5"/>
  <c r="N38" i="5"/>
  <c r="T18" i="5"/>
  <c r="S4" i="5"/>
  <c r="S6" i="5"/>
  <c r="S8" i="5"/>
  <c r="S10" i="5"/>
  <c r="S5" i="5"/>
  <c r="S7" i="5"/>
  <c r="S9" i="5"/>
  <c r="S3" i="5"/>
  <c r="N48" i="5"/>
  <c r="N5" i="5"/>
  <c r="N27" i="5"/>
  <c r="N12" i="5"/>
  <c r="N16" i="5"/>
  <c r="N18" i="5"/>
  <c r="N14" i="5"/>
  <c r="N10" i="5"/>
  <c r="N8" i="5"/>
  <c r="N6" i="5"/>
  <c r="N4" i="5"/>
  <c r="N17" i="5"/>
  <c r="N15" i="5"/>
  <c r="N13" i="5"/>
  <c r="N11" i="5"/>
  <c r="N9" i="5"/>
  <c r="N7" i="5"/>
  <c r="A13" i="1"/>
  <c r="A12" i="1"/>
  <c r="B2" i="5"/>
  <c r="B4" i="5" s="1"/>
  <c r="N55" i="5" l="1"/>
  <c r="G65" i="1"/>
  <c r="I65" i="1"/>
  <c r="G73" i="1"/>
  <c r="I73" i="1"/>
  <c r="J73" i="1"/>
  <c r="F65" i="1"/>
  <c r="H65" i="1"/>
  <c r="J65" i="1"/>
  <c r="F73" i="1"/>
  <c r="H73" i="1"/>
  <c r="J57" i="1"/>
  <c r="N56" i="5"/>
  <c r="N30" i="5"/>
  <c r="N32" i="5"/>
  <c r="N34" i="5"/>
  <c r="N29" i="5"/>
  <c r="N31" i="5"/>
  <c r="N33" i="5"/>
  <c r="N28" i="5"/>
  <c r="I51" i="1"/>
  <c r="E51" i="1"/>
  <c r="J51" i="1"/>
  <c r="H51" i="1"/>
  <c r="G51" i="1"/>
  <c r="D51" i="1"/>
  <c r="B437" i="5"/>
  <c r="B373" i="5"/>
  <c r="B469" i="5"/>
  <c r="B405" i="5"/>
  <c r="B341" i="5"/>
  <c r="B453" i="5"/>
  <c r="B421" i="5"/>
  <c r="B389" i="5"/>
  <c r="B357" i="5"/>
  <c r="B311" i="5"/>
  <c r="B461" i="5"/>
  <c r="B445" i="5"/>
  <c r="B429" i="5"/>
  <c r="B413" i="5"/>
  <c r="B397" i="5"/>
  <c r="B381" i="5"/>
  <c r="B365" i="5"/>
  <c r="B349" i="5"/>
  <c r="B327" i="5"/>
  <c r="B295" i="5"/>
  <c r="B473" i="5"/>
  <c r="B465" i="5"/>
  <c r="B457" i="5"/>
  <c r="B449" i="5"/>
  <c r="B441" i="5"/>
  <c r="B433" i="5"/>
  <c r="B425" i="5"/>
  <c r="B417" i="5"/>
  <c r="B409" i="5"/>
  <c r="B401" i="5"/>
  <c r="B393" i="5"/>
  <c r="B385" i="5"/>
  <c r="B377" i="5"/>
  <c r="B369" i="5"/>
  <c r="B361" i="5"/>
  <c r="B353" i="5"/>
  <c r="B345" i="5"/>
  <c r="B335" i="5"/>
  <c r="B319" i="5"/>
  <c r="B303" i="5"/>
  <c r="B287" i="5"/>
  <c r="B471" i="5"/>
  <c r="B467" i="5"/>
  <c r="B463" i="5"/>
  <c r="B459" i="5"/>
  <c r="B455" i="5"/>
  <c r="B451" i="5"/>
  <c r="B447" i="5"/>
  <c r="B443" i="5"/>
  <c r="B439" i="5"/>
  <c r="B435" i="5"/>
  <c r="B431" i="5"/>
  <c r="B427" i="5"/>
  <c r="B423" i="5"/>
  <c r="B419" i="5"/>
  <c r="B415" i="5"/>
  <c r="B411" i="5"/>
  <c r="B407" i="5"/>
  <c r="B403" i="5"/>
  <c r="B399" i="5"/>
  <c r="B395" i="5"/>
  <c r="B391" i="5"/>
  <c r="B387" i="5"/>
  <c r="B383" i="5"/>
  <c r="B379" i="5"/>
  <c r="B375" i="5"/>
  <c r="B371" i="5"/>
  <c r="B367" i="5"/>
  <c r="B363" i="5"/>
  <c r="B359" i="5"/>
  <c r="B355" i="5"/>
  <c r="B351" i="5"/>
  <c r="B347" i="5"/>
  <c r="B343" i="5"/>
  <c r="B339" i="5"/>
  <c r="B331" i="5"/>
  <c r="B323" i="5"/>
  <c r="B315" i="5"/>
  <c r="B307" i="5"/>
  <c r="B299" i="5"/>
  <c r="B291" i="5"/>
  <c r="B283" i="5"/>
  <c r="B337" i="5"/>
  <c r="B333" i="5"/>
  <c r="B329" i="5"/>
  <c r="B325" i="5"/>
  <c r="B321" i="5"/>
  <c r="B317" i="5"/>
  <c r="B313" i="5"/>
  <c r="B309" i="5"/>
  <c r="B305" i="5"/>
  <c r="B301" i="5"/>
  <c r="B297" i="5"/>
  <c r="B293" i="5"/>
  <c r="B289" i="5"/>
  <c r="B285" i="5"/>
  <c r="B281" i="5"/>
  <c r="B279" i="5"/>
  <c r="B277" i="5"/>
  <c r="B275" i="5"/>
  <c r="B273" i="5"/>
  <c r="B271" i="5"/>
  <c r="B269" i="5"/>
  <c r="B267" i="5"/>
  <c r="B265" i="5"/>
  <c r="B263" i="5"/>
  <c r="B261" i="5"/>
  <c r="B259" i="5"/>
  <c r="B257" i="5"/>
  <c r="B255" i="5"/>
  <c r="B253" i="5"/>
  <c r="B251" i="5"/>
  <c r="B249" i="5"/>
  <c r="B247" i="5"/>
  <c r="B245" i="5"/>
  <c r="B243" i="5"/>
  <c r="B241" i="5"/>
  <c r="B239" i="5"/>
  <c r="B237" i="5"/>
  <c r="B235" i="5"/>
  <c r="B233" i="5"/>
  <c r="B231" i="5"/>
  <c r="B229" i="5"/>
  <c r="B227" i="5"/>
  <c r="B225" i="5"/>
  <c r="B223" i="5"/>
  <c r="B221" i="5"/>
  <c r="B219" i="5"/>
  <c r="B217" i="5"/>
  <c r="B215" i="5"/>
  <c r="B213" i="5"/>
  <c r="B211" i="5"/>
  <c r="B209" i="5"/>
  <c r="B207" i="5"/>
  <c r="B205" i="5"/>
  <c r="B203" i="5"/>
  <c r="B201" i="5"/>
  <c r="B199" i="5"/>
  <c r="B197" i="5"/>
  <c r="B195" i="5"/>
  <c r="B193" i="5"/>
  <c r="B191" i="5"/>
  <c r="B189" i="5"/>
  <c r="B186" i="5"/>
  <c r="B182" i="5"/>
  <c r="B178" i="5"/>
  <c r="B174" i="5"/>
  <c r="B170" i="5"/>
  <c r="B166" i="5"/>
  <c r="B162" i="5"/>
  <c r="B158" i="5"/>
  <c r="B154" i="5"/>
  <c r="B150" i="5"/>
  <c r="B146" i="5"/>
  <c r="B142" i="5"/>
  <c r="B138" i="5"/>
  <c r="B134" i="5"/>
  <c r="B130" i="5"/>
  <c r="B126" i="5"/>
  <c r="B122" i="5"/>
  <c r="B118" i="5"/>
  <c r="B114" i="5"/>
  <c r="B110" i="5"/>
  <c r="B106" i="5"/>
  <c r="B102" i="5"/>
  <c r="B98" i="5"/>
  <c r="B94" i="5"/>
  <c r="B90" i="5"/>
  <c r="B86" i="5"/>
  <c r="B82" i="5"/>
  <c r="B76" i="5"/>
  <c r="B68" i="5"/>
  <c r="B60" i="5"/>
  <c r="B51" i="5"/>
  <c r="B35" i="5"/>
  <c r="B19" i="5"/>
  <c r="B474" i="5"/>
  <c r="B472" i="5"/>
  <c r="B470" i="5"/>
  <c r="B468" i="5"/>
  <c r="B466" i="5"/>
  <c r="B464" i="5"/>
  <c r="B462" i="5"/>
  <c r="B460" i="5"/>
  <c r="B458" i="5"/>
  <c r="B456" i="5"/>
  <c r="B454" i="5"/>
  <c r="B452" i="5"/>
  <c r="B450" i="5"/>
  <c r="B448" i="5"/>
  <c r="B446" i="5"/>
  <c r="B444" i="5"/>
  <c r="B442" i="5"/>
  <c r="B440" i="5"/>
  <c r="B438" i="5"/>
  <c r="B436" i="5"/>
  <c r="B434" i="5"/>
  <c r="B432" i="5"/>
  <c r="B430" i="5"/>
  <c r="B428" i="5"/>
  <c r="B426" i="5"/>
  <c r="B424" i="5"/>
  <c r="B422" i="5"/>
  <c r="B420" i="5"/>
  <c r="B418" i="5"/>
  <c r="B416" i="5"/>
  <c r="B414" i="5"/>
  <c r="B412" i="5"/>
  <c r="B410" i="5"/>
  <c r="B408" i="5"/>
  <c r="B406" i="5"/>
  <c r="B404" i="5"/>
  <c r="B402" i="5"/>
  <c r="B400" i="5"/>
  <c r="B398" i="5"/>
  <c r="B396" i="5"/>
  <c r="B394" i="5"/>
  <c r="B392" i="5"/>
  <c r="B390" i="5"/>
  <c r="B388" i="5"/>
  <c r="B386" i="5"/>
  <c r="B384" i="5"/>
  <c r="B382" i="5"/>
  <c r="B380" i="5"/>
  <c r="B378" i="5"/>
  <c r="B376" i="5"/>
  <c r="B374" i="5"/>
  <c r="B372" i="5"/>
  <c r="B370" i="5"/>
  <c r="B368" i="5"/>
  <c r="B366" i="5"/>
  <c r="B364" i="5"/>
  <c r="B362" i="5"/>
  <c r="B360" i="5"/>
  <c r="B358" i="5"/>
  <c r="B356" i="5"/>
  <c r="B354" i="5"/>
  <c r="B352" i="5"/>
  <c r="B350" i="5"/>
  <c r="B348" i="5"/>
  <c r="B346" i="5"/>
  <c r="B344" i="5"/>
  <c r="B342" i="5"/>
  <c r="B340" i="5"/>
  <c r="B338" i="5"/>
  <c r="B336" i="5"/>
  <c r="B334" i="5"/>
  <c r="B332" i="5"/>
  <c r="B330" i="5"/>
  <c r="B328" i="5"/>
  <c r="B326" i="5"/>
  <c r="B324" i="5"/>
  <c r="B322" i="5"/>
  <c r="B320" i="5"/>
  <c r="B318" i="5"/>
  <c r="B316" i="5"/>
  <c r="B314" i="5"/>
  <c r="B312" i="5"/>
  <c r="B310" i="5"/>
  <c r="B308" i="5"/>
  <c r="B306" i="5"/>
  <c r="B304" i="5"/>
  <c r="B302" i="5"/>
  <c r="B300" i="5"/>
  <c r="B298" i="5"/>
  <c r="B296" i="5"/>
  <c r="B294" i="5"/>
  <c r="B292" i="5"/>
  <c r="B290" i="5"/>
  <c r="B288" i="5"/>
  <c r="B286" i="5"/>
  <c r="B284" i="5"/>
  <c r="B282" i="5"/>
  <c r="B280" i="5"/>
  <c r="B278" i="5"/>
  <c r="B276" i="5"/>
  <c r="B274" i="5"/>
  <c r="B272" i="5"/>
  <c r="B270" i="5"/>
  <c r="B268" i="5"/>
  <c r="B266" i="5"/>
  <c r="B264" i="5"/>
  <c r="B262" i="5"/>
  <c r="B260" i="5"/>
  <c r="B258" i="5"/>
  <c r="B256" i="5"/>
  <c r="B254" i="5"/>
  <c r="B252" i="5"/>
  <c r="B250" i="5"/>
  <c r="B248" i="5"/>
  <c r="B246" i="5"/>
  <c r="B244" i="5"/>
  <c r="B242" i="5"/>
  <c r="B240" i="5"/>
  <c r="B238" i="5"/>
  <c r="B236" i="5"/>
  <c r="B234" i="5"/>
  <c r="B232" i="5"/>
  <c r="B230" i="5"/>
  <c r="B228" i="5"/>
  <c r="B226" i="5"/>
  <c r="B224" i="5"/>
  <c r="B222" i="5"/>
  <c r="B220" i="5"/>
  <c r="B218" i="5"/>
  <c r="B216" i="5"/>
  <c r="B214" i="5"/>
  <c r="B212" i="5"/>
  <c r="B210" i="5"/>
  <c r="B208" i="5"/>
  <c r="B206" i="5"/>
  <c r="B204" i="5"/>
  <c r="B202" i="5"/>
  <c r="B200" i="5"/>
  <c r="B198" i="5"/>
  <c r="B196" i="5"/>
  <c r="B194" i="5"/>
  <c r="B192" i="5"/>
  <c r="B190" i="5"/>
  <c r="B188" i="5"/>
  <c r="B184" i="5"/>
  <c r="B180" i="5"/>
  <c r="B176" i="5"/>
  <c r="B172" i="5"/>
  <c r="B168" i="5"/>
  <c r="B164" i="5"/>
  <c r="B160" i="5"/>
  <c r="B156" i="5"/>
  <c r="B152" i="5"/>
  <c r="B148" i="5"/>
  <c r="B144" i="5"/>
  <c r="B140" i="5"/>
  <c r="B136" i="5"/>
  <c r="B132" i="5"/>
  <c r="B128" i="5"/>
  <c r="B124" i="5"/>
  <c r="B120" i="5"/>
  <c r="B116" i="5"/>
  <c r="B112" i="5"/>
  <c r="B108" i="5"/>
  <c r="B104" i="5"/>
  <c r="B100" i="5"/>
  <c r="B96" i="5"/>
  <c r="B92" i="5"/>
  <c r="B88" i="5"/>
  <c r="B84" i="5"/>
  <c r="B80" i="5"/>
  <c r="B72" i="5"/>
  <c r="B64" i="5"/>
  <c r="B56" i="5"/>
  <c r="B43" i="5"/>
  <c r="B27" i="5"/>
  <c r="B11" i="5"/>
  <c r="B78" i="5"/>
  <c r="B74" i="5"/>
  <c r="B70" i="5"/>
  <c r="B66" i="5"/>
  <c r="B62" i="5"/>
  <c r="B58" i="5"/>
  <c r="B54" i="5"/>
  <c r="B47" i="5"/>
  <c r="B39" i="5"/>
  <c r="B31" i="5"/>
  <c r="B23" i="5"/>
  <c r="B15" i="5"/>
  <c r="B7" i="5"/>
  <c r="B187" i="5"/>
  <c r="B185" i="5"/>
  <c r="B183" i="5"/>
  <c r="B181" i="5"/>
  <c r="B179" i="5"/>
  <c r="B177" i="5"/>
  <c r="B175" i="5"/>
  <c r="B173" i="5"/>
  <c r="B171" i="5"/>
  <c r="B169" i="5"/>
  <c r="B167" i="5"/>
  <c r="B165" i="5"/>
  <c r="B163" i="5"/>
  <c r="B161" i="5"/>
  <c r="B159" i="5"/>
  <c r="B157" i="5"/>
  <c r="B155" i="5"/>
  <c r="B153" i="5"/>
  <c r="B151" i="5"/>
  <c r="B149" i="5"/>
  <c r="B147" i="5"/>
  <c r="B145" i="5"/>
  <c r="B143" i="5"/>
  <c r="B141" i="5"/>
  <c r="B139" i="5"/>
  <c r="B137" i="5"/>
  <c r="B135" i="5"/>
  <c r="B133" i="5"/>
  <c r="B131" i="5"/>
  <c r="B129" i="5"/>
  <c r="B127" i="5"/>
  <c r="B125" i="5"/>
  <c r="B123" i="5"/>
  <c r="B121" i="5"/>
  <c r="B119" i="5"/>
  <c r="B117" i="5"/>
  <c r="B115" i="5"/>
  <c r="B113" i="5"/>
  <c r="B111" i="5"/>
  <c r="B109" i="5"/>
  <c r="B107" i="5"/>
  <c r="B105" i="5"/>
  <c r="B103" i="5"/>
  <c r="B101" i="5"/>
  <c r="B99" i="5"/>
  <c r="B97" i="5"/>
  <c r="B95" i="5"/>
  <c r="B93" i="5"/>
  <c r="B91" i="5"/>
  <c r="B89" i="5"/>
  <c r="B87" i="5"/>
  <c r="B85" i="5"/>
  <c r="B83" i="5"/>
  <c r="B81" i="5"/>
  <c r="B79" i="5"/>
  <c r="B77" i="5"/>
  <c r="B75" i="5"/>
  <c r="B73" i="5"/>
  <c r="B71" i="5"/>
  <c r="B69" i="5"/>
  <c r="B67" i="5"/>
  <c r="B65" i="5"/>
  <c r="B63" i="5"/>
  <c r="B61" i="5"/>
  <c r="B59" i="5"/>
  <c r="B57" i="5"/>
  <c r="B55" i="5"/>
  <c r="B53" i="5"/>
  <c r="B49" i="5"/>
  <c r="B45" i="5"/>
  <c r="B41" i="5"/>
  <c r="B37" i="5"/>
  <c r="B33" i="5"/>
  <c r="B29" i="5"/>
  <c r="B25" i="5"/>
  <c r="B21" i="5"/>
  <c r="B17" i="5"/>
  <c r="B13" i="5"/>
  <c r="B9" i="5"/>
  <c r="B5" i="5"/>
  <c r="B3" i="5"/>
  <c r="B52" i="5"/>
  <c r="B50" i="5"/>
  <c r="B48" i="5"/>
  <c r="B46" i="5"/>
  <c r="B44" i="5"/>
  <c r="B42" i="5"/>
  <c r="B40" i="5"/>
  <c r="B38" i="5"/>
  <c r="B36" i="5"/>
  <c r="B34" i="5"/>
  <c r="B32" i="5"/>
  <c r="B30" i="5"/>
  <c r="B28" i="5"/>
  <c r="B26" i="5"/>
  <c r="B24" i="5"/>
  <c r="B22" i="5"/>
  <c r="B20" i="5"/>
  <c r="B18" i="5"/>
  <c r="B16" i="5"/>
  <c r="B14" i="5"/>
  <c r="B12" i="5"/>
  <c r="B10" i="5"/>
  <c r="B8" i="5"/>
  <c r="B6" i="5"/>
  <c r="N54" i="5" l="1"/>
  <c r="N41" i="5" l="1"/>
  <c r="N43" i="5"/>
  <c r="N39" i="5"/>
  <c r="N40" i="5"/>
  <c r="N42" i="5"/>
  <c r="N44" i="5"/>
  <c r="A114" i="1"/>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G2" i="2" s="1"/>
  <c r="J213" i="3"/>
  <c r="J212" i="3"/>
  <c r="J211" i="3"/>
  <c r="J210" i="3"/>
  <c r="J209" i="3"/>
  <c r="J208" i="3"/>
  <c r="J207" i="3"/>
  <c r="J206" i="3"/>
  <c r="J205" i="3"/>
  <c r="J204" i="3"/>
  <c r="J203" i="3"/>
  <c r="J202" i="3"/>
  <c r="J201" i="3"/>
  <c r="J200" i="3"/>
  <c r="J199" i="3"/>
  <c r="J198" i="3"/>
  <c r="J197" i="3"/>
  <c r="J196" i="3"/>
  <c r="J195" i="3"/>
  <c r="J194" i="3"/>
  <c r="J192" i="3"/>
  <c r="J191" i="3"/>
  <c r="J190" i="3"/>
  <c r="J189" i="3"/>
  <c r="J188" i="3"/>
  <c r="J187" i="3"/>
  <c r="J186" i="3"/>
  <c r="J185" i="3"/>
  <c r="J184" i="3"/>
  <c r="J183" i="3"/>
  <c r="J182" i="3"/>
  <c r="J181" i="3"/>
  <c r="J180" i="3"/>
  <c r="J179" i="3"/>
  <c r="J178" i="3"/>
  <c r="J177" i="3"/>
  <c r="J176" i="3"/>
  <c r="J175" i="3"/>
  <c r="J174" i="3"/>
  <c r="J173" i="3"/>
  <c r="J172" i="3"/>
  <c r="J171" i="3"/>
  <c r="J170"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N51" i="5" l="1"/>
  <c r="N53" i="5"/>
  <c r="N49" i="5"/>
  <c r="N50" i="5"/>
  <c r="N5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F26" authorId="0" shapeId="0" xr:uid="{00000000-0006-0000-0000-000001000000}">
      <text>
        <r>
          <rPr>
            <sz val="8"/>
            <color indexed="81"/>
            <rFont val="Tahoma"/>
            <family val="2"/>
          </rPr>
          <t>Wert kann nur über spez. Kriechweg und Spannungsebene eingegeben werden. Bitte dort korrigieren!</t>
        </r>
      </text>
    </comment>
    <comment ref="J26" authorId="0" shapeId="0" xr:uid="{00000000-0006-0000-0000-000002000000}">
      <text>
        <r>
          <rPr>
            <sz val="9"/>
            <color indexed="81"/>
            <rFont val="Tahoma"/>
            <family val="2"/>
          </rPr>
          <t xml:space="preserve">
Schlagweite entsprechend eingegebenem 
Modell. Kann an dieser Stelle nicht geändert werden. Bitte Modell anpassen.</t>
        </r>
      </text>
    </comment>
  </commentList>
</comments>
</file>

<file path=xl/sharedStrings.xml><?xml version="1.0" encoding="utf-8"?>
<sst xmlns="http://schemas.openxmlformats.org/spreadsheetml/2006/main" count="3363" uniqueCount="1192">
  <si>
    <t>Projektkategorie</t>
  </si>
  <si>
    <t>Erdschluss</t>
  </si>
  <si>
    <t>Frequenz</t>
  </si>
  <si>
    <t>Klemmenkasten</t>
  </si>
  <si>
    <t>Leistung:</t>
  </si>
  <si>
    <t>Termin:</t>
  </si>
  <si>
    <t>Angebot:</t>
  </si>
  <si>
    <t>Auftrag:</t>
  </si>
  <si>
    <t>Land:</t>
  </si>
  <si>
    <t>Datum:</t>
  </si>
  <si>
    <t>Erstellt:</t>
  </si>
  <si>
    <t>Änderungsvermerk:</t>
  </si>
  <si>
    <t>DE</t>
  </si>
  <si>
    <t>-</t>
  </si>
  <si>
    <t>ohne</t>
  </si>
  <si>
    <t>K1</t>
  </si>
  <si>
    <t>K2</t>
  </si>
  <si>
    <t>K3</t>
  </si>
  <si>
    <t>K4</t>
  </si>
  <si>
    <t>K5</t>
  </si>
  <si>
    <t>K7</t>
  </si>
  <si>
    <t>K6</t>
  </si>
  <si>
    <t>Pos.:</t>
  </si>
  <si>
    <t>Endkunde:</t>
  </si>
  <si>
    <t>Angebotsmaßbild:</t>
  </si>
  <si>
    <t>Auftraggeber:</t>
  </si>
  <si>
    <t>Projekt / Kennwort:</t>
  </si>
  <si>
    <t>Technische Daten</t>
  </si>
  <si>
    <t>Index</t>
  </si>
  <si>
    <t>A</t>
  </si>
  <si>
    <t>Angebots-Pos:</t>
  </si>
  <si>
    <t>Stückzahl:</t>
  </si>
  <si>
    <t>max. Betriebsspannung (Um)</t>
  </si>
  <si>
    <t>Fülldrücke</t>
  </si>
  <si>
    <t>Werkskalibrierung</t>
  </si>
  <si>
    <t>Sprachen</t>
  </si>
  <si>
    <t>Deutsch</t>
  </si>
  <si>
    <t>Englisch</t>
  </si>
  <si>
    <t>Russisch</t>
  </si>
  <si>
    <t>Tschechisch</t>
  </si>
  <si>
    <t>Französisch</t>
  </si>
  <si>
    <t>Projektkategorie:</t>
  </si>
  <si>
    <t>Dichtewächter</t>
  </si>
  <si>
    <t>Kundenauftragsnr.:</t>
  </si>
  <si>
    <t>Schlagweite</t>
  </si>
  <si>
    <t>Anmerkungen:</t>
  </si>
  <si>
    <t>A = Neuentwicklung</t>
  </si>
  <si>
    <t>B = Produktweiterentwicklung</t>
  </si>
  <si>
    <t>C = Kundenadaption eigene</t>
  </si>
  <si>
    <t>D = Kundenadaption Engineering</t>
  </si>
  <si>
    <t>E = Standard</t>
  </si>
  <si>
    <t>F = Standard mit Typenprüfung</t>
  </si>
  <si>
    <t>R&amp;D</t>
  </si>
  <si>
    <t>GIF Engineering</t>
  </si>
  <si>
    <t>VCG123G05-1</t>
  </si>
  <si>
    <t>VCG123G05</t>
  </si>
  <si>
    <t>Länder</t>
  </si>
  <si>
    <t>CA</t>
  </si>
  <si>
    <t>CH</t>
  </si>
  <si>
    <t>TCH</t>
  </si>
  <si>
    <t>PL</t>
  </si>
  <si>
    <t>Endkunde</t>
  </si>
  <si>
    <t>Amprion</t>
  </si>
  <si>
    <t>SWM</t>
  </si>
  <si>
    <t>Hydro One</t>
  </si>
  <si>
    <t>HQ</t>
  </si>
  <si>
    <t>AVACON</t>
  </si>
  <si>
    <t>TenneT</t>
  </si>
  <si>
    <t>Stehwechsel</t>
  </si>
  <si>
    <t>BIL</t>
  </si>
  <si>
    <t>?</t>
  </si>
  <si>
    <t>SIL</t>
  </si>
  <si>
    <t>AUS</t>
  </si>
  <si>
    <t>Indien</t>
  </si>
  <si>
    <t>CN</t>
  </si>
  <si>
    <t>Auftraggeber</t>
  </si>
  <si>
    <t>Trench CA</t>
  </si>
  <si>
    <t>Trench CN</t>
  </si>
  <si>
    <t>Trench F</t>
  </si>
  <si>
    <t>Trench I</t>
  </si>
  <si>
    <t>SIEMENS</t>
  </si>
  <si>
    <t>DB</t>
  </si>
  <si>
    <t>SGB</t>
  </si>
  <si>
    <t>SBG</t>
  </si>
  <si>
    <t>Stadtwerke München</t>
  </si>
  <si>
    <t>Betriebs-spannung</t>
  </si>
  <si>
    <t>Steh-wechsel</t>
  </si>
  <si>
    <t>EON</t>
  </si>
  <si>
    <t>Gruppe</t>
  </si>
  <si>
    <t>kV
Ebene</t>
  </si>
  <si>
    <t>DFW52</t>
  </si>
  <si>
    <t>BUS</t>
  </si>
  <si>
    <t>CTG72G05</t>
  </si>
  <si>
    <t>SAS</t>
  </si>
  <si>
    <t>VTP072005</t>
  </si>
  <si>
    <t>PSVS</t>
  </si>
  <si>
    <t>VTP072025</t>
  </si>
  <si>
    <t>VTP072050</t>
  </si>
  <si>
    <t>VTP072100</t>
  </si>
  <si>
    <t>VTP072125</t>
  </si>
  <si>
    <t>CTG123-010-0175</t>
  </si>
  <si>
    <t>CTG123-020-0250</t>
  </si>
  <si>
    <t>CTG123G03</t>
  </si>
  <si>
    <t>CTG123G04</t>
  </si>
  <si>
    <t>CTG123G05</t>
  </si>
  <si>
    <t>CTG123G06</t>
  </si>
  <si>
    <t>DFP123E00</t>
  </si>
  <si>
    <t>DFS123E00</t>
  </si>
  <si>
    <t>VCG123G01</t>
  </si>
  <si>
    <t>SVAS</t>
  </si>
  <si>
    <t>VCG123G02</t>
  </si>
  <si>
    <t>VCG123G03</t>
  </si>
  <si>
    <t>VCG123G04</t>
  </si>
  <si>
    <t>VTG123G03</t>
  </si>
  <si>
    <t>SVS</t>
  </si>
  <si>
    <t>CTG145-010-0175</t>
  </si>
  <si>
    <t>CTG145-020-0250</t>
  </si>
  <si>
    <t>CTG145G01</t>
  </si>
  <si>
    <t>CTG145G03</t>
  </si>
  <si>
    <t>CTG145G04</t>
  </si>
  <si>
    <t>CTG145G05</t>
  </si>
  <si>
    <t>CTG145G06</t>
  </si>
  <si>
    <t>CTG145G07</t>
  </si>
  <si>
    <t>CTG145G08</t>
  </si>
  <si>
    <t>DFS145E00</t>
  </si>
  <si>
    <t>VCG145G03</t>
  </si>
  <si>
    <t>VCG145G04</t>
  </si>
  <si>
    <t>VCG145G05</t>
  </si>
  <si>
    <t>VCG145G05-1</t>
  </si>
  <si>
    <t>VTG123G05</t>
  </si>
  <si>
    <t>VTG145G03</t>
  </si>
  <si>
    <t>VTP145005</t>
  </si>
  <si>
    <t>VTP145025</t>
  </si>
  <si>
    <t>VTP145050</t>
  </si>
  <si>
    <t>VTP145100</t>
  </si>
  <si>
    <t>VTP145125</t>
  </si>
  <si>
    <t>CTG170-010-0175</t>
  </si>
  <si>
    <t>CTG170-020-0250</t>
  </si>
  <si>
    <t>CTG170G01</t>
  </si>
  <si>
    <t>CTG170G03</t>
  </si>
  <si>
    <t>VCG170G01</t>
  </si>
  <si>
    <t>VCG170G03</t>
  </si>
  <si>
    <t>VTG170G00</t>
  </si>
  <si>
    <t>CTG245-030-0150</t>
  </si>
  <si>
    <t>CTG245-040-0300</t>
  </si>
  <si>
    <t>CTG245-050-0650</t>
  </si>
  <si>
    <t>CTG245G01</t>
  </si>
  <si>
    <t>CTG245G02</t>
  </si>
  <si>
    <t>CTG245G04</t>
  </si>
  <si>
    <t>CTG245G07</t>
  </si>
  <si>
    <t>CTG245G08</t>
  </si>
  <si>
    <t>CTG245G09</t>
  </si>
  <si>
    <t>CTG245G11</t>
  </si>
  <si>
    <t>DFP245E00</t>
  </si>
  <si>
    <t>DFS245E00</t>
  </si>
  <si>
    <t>VCG245G01</t>
  </si>
  <si>
    <t>VCG245G02</t>
  </si>
  <si>
    <t>VCG245G11</t>
  </si>
  <si>
    <t>VTG245G02</t>
  </si>
  <si>
    <t>VTG245G02-1</t>
  </si>
  <si>
    <t>VTG245G03</t>
  </si>
  <si>
    <t>VTG245G03-1</t>
  </si>
  <si>
    <t>VTG245G08</t>
  </si>
  <si>
    <t>CTG300-030-0150</t>
  </si>
  <si>
    <t>CTG300-040-0300</t>
  </si>
  <si>
    <t>CTG300-050-0650</t>
  </si>
  <si>
    <t>CTG300G02</t>
  </si>
  <si>
    <t>CTG300G09</t>
  </si>
  <si>
    <t>DFP300E00</t>
  </si>
  <si>
    <t>DFS300E00</t>
  </si>
  <si>
    <t>DFW300</t>
  </si>
  <si>
    <t>VCG300G02</t>
  </si>
  <si>
    <t>VCG300G08</t>
  </si>
  <si>
    <t>VTG300G02</t>
  </si>
  <si>
    <t>VTG300G02-1</t>
  </si>
  <si>
    <t>VTG300G08</t>
  </si>
  <si>
    <t>VTP300G01</t>
  </si>
  <si>
    <t>VTP300025</t>
  </si>
  <si>
    <t>VTP300050</t>
  </si>
  <si>
    <t>VTP300100</t>
  </si>
  <si>
    <t>VTP300125</t>
  </si>
  <si>
    <t>CTG362-040-0150</t>
  </si>
  <si>
    <t>CTG362-040-0300</t>
  </si>
  <si>
    <t>CTG362-050-0440</t>
  </si>
  <si>
    <t>CTG362G02</t>
  </si>
  <si>
    <t>CTG362G03</t>
  </si>
  <si>
    <t>CTG362G04</t>
  </si>
  <si>
    <t>CTG362G05</t>
  </si>
  <si>
    <t>CTG362G06</t>
  </si>
  <si>
    <t>CTG362G08</t>
  </si>
  <si>
    <t>CTG362G11</t>
  </si>
  <si>
    <t>CTG362G12</t>
  </si>
  <si>
    <t>DFP362E00</t>
  </si>
  <si>
    <t>DFS362E00</t>
  </si>
  <si>
    <t>VCG362G11</t>
  </si>
  <si>
    <t>VCG362G01</t>
  </si>
  <si>
    <t>VCG362G02</t>
  </si>
  <si>
    <t>VCG362G05</t>
  </si>
  <si>
    <t>VCG362G08</t>
  </si>
  <si>
    <t>VTG362G05</t>
  </si>
  <si>
    <t>VTG362G05-1</t>
  </si>
  <si>
    <t>VTG362G08</t>
  </si>
  <si>
    <t>CTG420-040-0150</t>
  </si>
  <si>
    <t>CTG420-050-0400</t>
  </si>
  <si>
    <t>CTG420G11</t>
  </si>
  <si>
    <t>DFP420E00</t>
  </si>
  <si>
    <t>DFS420-2000</t>
  </si>
  <si>
    <t>DFS420-2500</t>
  </si>
  <si>
    <t>DFS420-4000</t>
  </si>
  <si>
    <t>DFS420-5000</t>
  </si>
  <si>
    <t>DFS420E00</t>
  </si>
  <si>
    <t>DFS420L</t>
  </si>
  <si>
    <t>SPR420G01</t>
  </si>
  <si>
    <t>SPR</t>
  </si>
  <si>
    <t>VCG420G01</t>
  </si>
  <si>
    <t>VCG420G05</t>
  </si>
  <si>
    <t>VCG420G08</t>
  </si>
  <si>
    <t>VCG420G11</t>
  </si>
  <si>
    <t>VTG362G08-1</t>
  </si>
  <si>
    <t>VTG420G01</t>
  </si>
  <si>
    <t>VTG420G05</t>
  </si>
  <si>
    <t>VTG420G05-1</t>
  </si>
  <si>
    <t>VTG420G05-2</t>
  </si>
  <si>
    <t>VTG420G08</t>
  </si>
  <si>
    <t>VTP420005</t>
  </si>
  <si>
    <t>VTP420025</t>
  </si>
  <si>
    <t>VTP420050</t>
  </si>
  <si>
    <t>VTP420100</t>
  </si>
  <si>
    <t>VTP420125</t>
  </si>
  <si>
    <t>CTG550-040-0150</t>
  </si>
  <si>
    <t>CTG550-050-0400</t>
  </si>
  <si>
    <t>CTG550G00</t>
  </si>
  <si>
    <t>CTG550G01</t>
  </si>
  <si>
    <t>CTG550G02</t>
  </si>
  <si>
    <t>CTG550G03</t>
  </si>
  <si>
    <t>CTG550G04</t>
  </si>
  <si>
    <t>CTG550G05</t>
  </si>
  <si>
    <t>CTG550G06</t>
  </si>
  <si>
    <t>CTG550G07</t>
  </si>
  <si>
    <t>CTG550G08</t>
  </si>
  <si>
    <t>CTG550G11</t>
  </si>
  <si>
    <t>DFP550E00</t>
  </si>
  <si>
    <t>DFS550E00</t>
  </si>
  <si>
    <t>VCG550G01</t>
  </si>
  <si>
    <t>VCG550G05</t>
  </si>
  <si>
    <t>VCG550G08</t>
  </si>
  <si>
    <t>VCG550G11</t>
  </si>
  <si>
    <t>VTG420G08-1</t>
  </si>
  <si>
    <t>VTG550G00</t>
  </si>
  <si>
    <t>VTG550G01</t>
  </si>
  <si>
    <t>VTG550G02</t>
  </si>
  <si>
    <t>VTG550G05</t>
  </si>
  <si>
    <t>VTG550G05-1</t>
  </si>
  <si>
    <t>VTG550G08</t>
  </si>
  <si>
    <t>VTP550005</t>
  </si>
  <si>
    <t>VTP550025</t>
  </si>
  <si>
    <t>VTP550050</t>
  </si>
  <si>
    <t>VTP550100</t>
  </si>
  <si>
    <t>VTP550125</t>
  </si>
  <si>
    <t>DFP600E00</t>
  </si>
  <si>
    <t>CTG765G03</t>
  </si>
  <si>
    <t>VTG765G01</t>
  </si>
  <si>
    <t>CTG800G01</t>
  </si>
  <si>
    <t>CTG800G02</t>
  </si>
  <si>
    <t>CTG800G03</t>
  </si>
  <si>
    <t>CTG800G04</t>
  </si>
  <si>
    <t>CTG800G04-1</t>
  </si>
  <si>
    <t>CTG800G05</t>
  </si>
  <si>
    <t>CTG800G06</t>
  </si>
  <si>
    <t>DFP800E00</t>
  </si>
  <si>
    <t>DFS800-2000</t>
  </si>
  <si>
    <t>DFS800-4000</t>
  </si>
  <si>
    <t>DFS800-8000</t>
  </si>
  <si>
    <t>DFS800E00</t>
  </si>
  <si>
    <t>VCG800G01</t>
  </si>
  <si>
    <t>VTG800G01</t>
  </si>
  <si>
    <t>DFP1100E00</t>
  </si>
  <si>
    <t>DFS1100E00</t>
  </si>
  <si>
    <t>CKS 1000</t>
  </si>
  <si>
    <t>CKS 325</t>
  </si>
  <si>
    <t>CKS 350</t>
  </si>
  <si>
    <t>CKS 400</t>
  </si>
  <si>
    <t>CKS 600</t>
  </si>
  <si>
    <t>CKS 640</t>
  </si>
  <si>
    <t>CKS 750</t>
  </si>
  <si>
    <t>CKS 800</t>
  </si>
  <si>
    <t>Grundrahmen</t>
  </si>
  <si>
    <t>SON</t>
  </si>
  <si>
    <t>ISV770</t>
  </si>
  <si>
    <t>PRUEF1000</t>
  </si>
  <si>
    <t>PRUEF300</t>
  </si>
  <si>
    <t>PRUEF325</t>
  </si>
  <si>
    <t>PRUEF640</t>
  </si>
  <si>
    <t>PRUEF740</t>
  </si>
  <si>
    <t>PRUEF750</t>
  </si>
  <si>
    <t>PRÜF325</t>
  </si>
  <si>
    <t>Prüfanlage</t>
  </si>
  <si>
    <t>RP000001</t>
  </si>
  <si>
    <t>RS 800</t>
  </si>
  <si>
    <t>TT 300/10M</t>
  </si>
  <si>
    <t>GIF_Abnahme</t>
  </si>
  <si>
    <t>ZFT 4</t>
  </si>
  <si>
    <t>CTG123-020-0350</t>
  </si>
  <si>
    <t>CTG420-050-0440</t>
  </si>
  <si>
    <t>CTG550-050-0150</t>
  </si>
  <si>
    <t>CTG550-050-0440</t>
  </si>
  <si>
    <t>CTG420G06</t>
  </si>
  <si>
    <t>VTG362G02</t>
  </si>
  <si>
    <t>VTG245GE2</t>
  </si>
  <si>
    <t>CTG300-040-0275</t>
  </si>
  <si>
    <t>CTG362-040-0200</t>
  </si>
  <si>
    <t>CTG420G07</t>
  </si>
  <si>
    <t>CTG550-050-0350</t>
  </si>
  <si>
    <t>CTG300G01</t>
  </si>
  <si>
    <t>VCG145G02</t>
  </si>
  <si>
    <t>VTG145G05</t>
  </si>
  <si>
    <t>VTG550G08-1</t>
  </si>
  <si>
    <t>CTG550G12</t>
  </si>
  <si>
    <t>DFW145</t>
  </si>
  <si>
    <t>DFS315</t>
  </si>
  <si>
    <t>DFW420</t>
  </si>
  <si>
    <t>DFW550</t>
  </si>
  <si>
    <t>DFW24</t>
  </si>
  <si>
    <t>VTP362100</t>
  </si>
  <si>
    <t>DPS550E00</t>
  </si>
  <si>
    <t>VTG550G05-2</t>
  </si>
  <si>
    <t>VTP420G01</t>
  </si>
  <si>
    <t>VTP145G00</t>
  </si>
  <si>
    <t>VTP362G01</t>
  </si>
  <si>
    <t>VCG145G01</t>
  </si>
  <si>
    <t>VTP145G01</t>
  </si>
  <si>
    <t>CTG800-060-0600</t>
  </si>
  <si>
    <t>VTP245G01</t>
  </si>
  <si>
    <t>MAT GIF</t>
  </si>
  <si>
    <t>VTP300005</t>
  </si>
  <si>
    <t>VTP145G03</t>
  </si>
  <si>
    <t>VCG245-040-0390</t>
  </si>
  <si>
    <t>CTG550-060-0600</t>
  </si>
  <si>
    <t>DCTG550G03</t>
  </si>
  <si>
    <t>VTP245G02</t>
  </si>
  <si>
    <t>VTP362G02</t>
  </si>
  <si>
    <t>VTP245-125-01</t>
  </si>
  <si>
    <t>VTP245-025-01</t>
  </si>
  <si>
    <t>VTP145-100-02</t>
  </si>
  <si>
    <t>VTP245-050-01</t>
  </si>
  <si>
    <t>VCG420-050-0440</t>
  </si>
  <si>
    <t>ISV</t>
  </si>
  <si>
    <t>CMI</t>
  </si>
  <si>
    <t>PMI</t>
  </si>
  <si>
    <t>200263-0101</t>
  </si>
  <si>
    <t>200263-0101-210083</t>
  </si>
  <si>
    <t>200263-0102</t>
  </si>
  <si>
    <t>200263-0103</t>
  </si>
  <si>
    <t>200263-0104</t>
  </si>
  <si>
    <t>200263-0104-210083</t>
  </si>
  <si>
    <t>200263-0106</t>
  </si>
  <si>
    <t>200269-0101</t>
  </si>
  <si>
    <t>200269-0102</t>
  </si>
  <si>
    <t>200270-0101</t>
  </si>
  <si>
    <t>200270-0102</t>
  </si>
  <si>
    <t>200270-0103</t>
  </si>
  <si>
    <t>200270-0104</t>
  </si>
  <si>
    <t>200270-0105</t>
  </si>
  <si>
    <t>20995805-207654</t>
  </si>
  <si>
    <t>21255003-210866</t>
  </si>
  <si>
    <t>22618702-210083</t>
  </si>
  <si>
    <t>22974403-210083</t>
  </si>
  <si>
    <t>22974403-54100-02</t>
  </si>
  <si>
    <t>22974410-210083</t>
  </si>
  <si>
    <t>25933401-210083</t>
  </si>
  <si>
    <t>ZB189101</t>
  </si>
  <si>
    <t>ZB189102</t>
  </si>
  <si>
    <t>ZB189103</t>
  </si>
  <si>
    <t>ZB189104</t>
  </si>
  <si>
    <t>ZB189105</t>
  </si>
  <si>
    <t>ZB189106</t>
  </si>
  <si>
    <t>ZB189107</t>
  </si>
  <si>
    <t>ZB189108</t>
  </si>
  <si>
    <t>ZB189109</t>
  </si>
  <si>
    <t>ZB291601</t>
  </si>
  <si>
    <t>ZB365701</t>
  </si>
  <si>
    <t>ZB365702</t>
  </si>
  <si>
    <t>ZB365703</t>
  </si>
  <si>
    <t>ZB365704</t>
  </si>
  <si>
    <t>ZB365705</t>
  </si>
  <si>
    <t>ZB365706</t>
  </si>
  <si>
    <t>ZB367101</t>
  </si>
  <si>
    <t>ZB367102</t>
  </si>
  <si>
    <t>ZB367103</t>
  </si>
  <si>
    <t>ZB367104</t>
  </si>
  <si>
    <t>ZB367105</t>
  </si>
  <si>
    <t>ZB367106</t>
  </si>
  <si>
    <t>ZB367107</t>
  </si>
  <si>
    <t>ZB367108</t>
  </si>
  <si>
    <t>ZB367109</t>
  </si>
  <si>
    <t>ZB367110</t>
  </si>
  <si>
    <t>ZB367111</t>
  </si>
  <si>
    <t>ZB367112</t>
  </si>
  <si>
    <t>ZB367113</t>
  </si>
  <si>
    <t>ZB367114</t>
  </si>
  <si>
    <t>ZB367115</t>
  </si>
  <si>
    <t>ZB367116</t>
  </si>
  <si>
    <t>ZB367118</t>
  </si>
  <si>
    <t>ZB474701</t>
  </si>
  <si>
    <t>ZB474702</t>
  </si>
  <si>
    <t>ZB474703</t>
  </si>
  <si>
    <t>ZB474704</t>
  </si>
  <si>
    <t>ZB474705</t>
  </si>
  <si>
    <t>ZB474706</t>
  </si>
  <si>
    <t>ZB474707</t>
  </si>
  <si>
    <t>ZB474708</t>
  </si>
  <si>
    <t>ZB474709</t>
  </si>
  <si>
    <t>ZB474712</t>
  </si>
  <si>
    <t>ZB474714</t>
  </si>
  <si>
    <t>ZB474715</t>
  </si>
  <si>
    <t>ZB474718</t>
  </si>
  <si>
    <t>ZB533301</t>
  </si>
  <si>
    <t>ZB562401</t>
  </si>
  <si>
    <t>ZB562402</t>
  </si>
  <si>
    <t>ZB562403</t>
  </si>
  <si>
    <t>ZB562404</t>
  </si>
  <si>
    <t>ZB562405</t>
  </si>
  <si>
    <t>ZB562407</t>
  </si>
  <si>
    <t>ZB562408</t>
  </si>
  <si>
    <t>ZB692101</t>
  </si>
  <si>
    <t>ZB692102</t>
  </si>
  <si>
    <t>ZB692103</t>
  </si>
  <si>
    <t>ZB692104</t>
  </si>
  <si>
    <t>ZB692105</t>
  </si>
  <si>
    <t>ZB692106</t>
  </si>
  <si>
    <t>ZB698001</t>
  </si>
  <si>
    <t>ZB698002</t>
  </si>
  <si>
    <t>ZB709401</t>
  </si>
  <si>
    <t>ZB709501</t>
  </si>
  <si>
    <t>ZB796901</t>
  </si>
  <si>
    <t>VTP145-125</t>
  </si>
  <si>
    <t>VTP300-050</t>
  </si>
  <si>
    <t>VTP300-100</t>
  </si>
  <si>
    <t>VTP420-025</t>
  </si>
  <si>
    <t>VTP420-050</t>
  </si>
  <si>
    <t>VTP420-100</t>
  </si>
  <si>
    <t>VTP550-025</t>
  </si>
  <si>
    <t>VTP550-050</t>
  </si>
  <si>
    <t>VTP550-100</t>
  </si>
  <si>
    <t>VCG300G01</t>
  </si>
  <si>
    <t>VTP362-050-01</t>
  </si>
  <si>
    <t>VTP362-100-01</t>
  </si>
  <si>
    <t>SAP Teile-bezeichnung</t>
  </si>
  <si>
    <t>Wandlertyp</t>
  </si>
  <si>
    <t>Prüftechnik</t>
  </si>
  <si>
    <t>Gruppe:</t>
  </si>
  <si>
    <t>Isolatoren</t>
  </si>
  <si>
    <t>SAS 362-040-0200</t>
  </si>
  <si>
    <t>SAS 362-040-0150</t>
  </si>
  <si>
    <t>SAS 123-010-0175</t>
  </si>
  <si>
    <t>SAS 123-020-0250</t>
  </si>
  <si>
    <t>SAS 123-020-0350</t>
  </si>
  <si>
    <t>Type nicht mehr zulässig</t>
  </si>
  <si>
    <t>chopped</t>
  </si>
  <si>
    <t>Schaltstoß-spannung</t>
  </si>
  <si>
    <t>Normen</t>
  </si>
  <si>
    <t>VDE 0414</t>
  </si>
  <si>
    <t>Vorschriften:</t>
  </si>
  <si>
    <t>R&amp;D Absprache PL Eng.</t>
  </si>
  <si>
    <t>Frequenz:</t>
  </si>
  <si>
    <t>Aufstellhöhe über NN:</t>
  </si>
  <si>
    <t>weitere Vorschriften:</t>
  </si>
  <si>
    <t>Kundenspezifikationen:</t>
  </si>
  <si>
    <t>weitere Kundenspezifikationen</t>
  </si>
  <si>
    <t>Stehwechselspannung trocken</t>
  </si>
  <si>
    <t>Schaltstoßspannung (SIL) naß:</t>
  </si>
  <si>
    <t>Stehblitzstoßspannung (BIL)</t>
  </si>
  <si>
    <t>BIL chopped wave</t>
  </si>
  <si>
    <t>Haltespannung bei 1 bar abs:</t>
  </si>
  <si>
    <t>Umgebungstemperatur min</t>
  </si>
  <si>
    <t>max.:</t>
  </si>
  <si>
    <t>Verschmutzungsklasse:</t>
  </si>
  <si>
    <t>spez. Kriechweg</t>
  </si>
  <si>
    <t>Schlagweite min:</t>
  </si>
  <si>
    <t>I = gering</t>
  </si>
  <si>
    <t>II = mittel</t>
  </si>
  <si>
    <t>III = hoch</t>
  </si>
  <si>
    <t>IIII = sehr hoch</t>
  </si>
  <si>
    <t>Spez Kriechweg</t>
  </si>
  <si>
    <t>IIIII = extrem</t>
  </si>
  <si>
    <t>nicht bek.</t>
  </si>
  <si>
    <t>Biegefestigkeit nach Kundenanf.:</t>
  </si>
  <si>
    <t>Klemmentyp:</t>
  </si>
  <si>
    <t>Phoenix - UK10N</t>
  </si>
  <si>
    <t>Phoenix - UK10N k/x-Anschluss 2 parallele Klemmen</t>
  </si>
  <si>
    <t>Phoenix - UK16</t>
  </si>
  <si>
    <t>Phoenix - ST10</t>
  </si>
  <si>
    <t>Bolzen M10</t>
  </si>
  <si>
    <t xml:space="preserve">Stromwandler - technische Daten </t>
  </si>
  <si>
    <t>Primärstrom:</t>
  </si>
  <si>
    <t>Kernbezeichnung:</t>
  </si>
  <si>
    <t>Sekundärstrom:</t>
  </si>
  <si>
    <t>Klasse:</t>
  </si>
  <si>
    <t>erweiterter Meßbereich:</t>
  </si>
  <si>
    <t>Kurzschlußstromfaktor</t>
  </si>
  <si>
    <t>Kssc</t>
  </si>
  <si>
    <t>thermischer Dauerstrom:</t>
  </si>
  <si>
    <t>I th/ Zeit</t>
  </si>
  <si>
    <t xml:space="preserve">Spannungswandler - technische Daten </t>
  </si>
  <si>
    <t>W1</t>
  </si>
  <si>
    <t>W2</t>
  </si>
  <si>
    <t>W3</t>
  </si>
  <si>
    <t>W4</t>
  </si>
  <si>
    <t>Bezeichnung Wicklungen:</t>
  </si>
  <si>
    <t>Sekundärspannung:</t>
  </si>
  <si>
    <t>max. Summenleistung:</t>
  </si>
  <si>
    <t>Nenn-Langzeitstrom:</t>
  </si>
  <si>
    <t>Primärspannung:</t>
  </si>
  <si>
    <t>Ferro-Berechnung:</t>
  </si>
  <si>
    <t>Dämpfungsdrossel:</t>
  </si>
  <si>
    <t>Luftspalt:</t>
  </si>
  <si>
    <t>Kabelentladung:</t>
  </si>
  <si>
    <t>DW mit Bi-Metall</t>
  </si>
  <si>
    <t>Dichtewächtertyp:</t>
  </si>
  <si>
    <t>DW mit Transmitter</t>
  </si>
  <si>
    <t>Dichtewächter- und Druckdaten</t>
  </si>
  <si>
    <t>Schutzschlauch DW-Kabel:</t>
  </si>
  <si>
    <t>Alarmdruck 2</t>
  </si>
  <si>
    <t>Alarmdruck 1</t>
  </si>
  <si>
    <t>Druckbehältervorschrift:</t>
  </si>
  <si>
    <t>DW-Hersteller:</t>
  </si>
  <si>
    <t>Klemmentyp für Kerne und Wicklungen:</t>
  </si>
  <si>
    <t>Sollbruchstellen:</t>
  </si>
  <si>
    <t>Klemmentyp DW:</t>
  </si>
  <si>
    <t>Druckfüllventil:</t>
  </si>
  <si>
    <t>Sicherungen:</t>
  </si>
  <si>
    <t>Auslegung:</t>
  </si>
  <si>
    <t>Anzahl 1 pol. Sicherung:</t>
  </si>
  <si>
    <t>Schließer NO:</t>
  </si>
  <si>
    <t>Öffner NC:</t>
  </si>
  <si>
    <t>Klemmkastenheizung:</t>
  </si>
  <si>
    <t>Spannung:</t>
  </si>
  <si>
    <t>Sicherungen mit Hilfsschalter je Sicherung:</t>
  </si>
  <si>
    <t>Größe KK:</t>
  </si>
  <si>
    <t>x M32</t>
  </si>
  <si>
    <t>Leistungsschild:</t>
  </si>
  <si>
    <t>Material LS:</t>
  </si>
  <si>
    <t>Farbaufbau</t>
  </si>
  <si>
    <t>Oberflächenschutz:</t>
  </si>
  <si>
    <t>Farbaufbau:</t>
  </si>
  <si>
    <t>kein Farbaufbau</t>
  </si>
  <si>
    <t>Berstscheibe:</t>
  </si>
  <si>
    <t>Standard (Metall)</t>
  </si>
  <si>
    <t>Erdungsanschluss:</t>
  </si>
  <si>
    <t>Primäranschluss</t>
  </si>
  <si>
    <t>Primäranschluß:</t>
  </si>
  <si>
    <t>sonstige Anforderungen und Daten:</t>
  </si>
  <si>
    <t>Beistellteile:</t>
  </si>
  <si>
    <t>Dokumentation:</t>
  </si>
  <si>
    <t>Doku - Sprache</t>
  </si>
  <si>
    <t>Genehmigung Kontrakte:</t>
  </si>
  <si>
    <t>Kundenabnahme:</t>
  </si>
  <si>
    <t>Prüfablaufplan (ITP):</t>
  </si>
  <si>
    <t>Prüfungen / Sonderprüfungen:</t>
  </si>
  <si>
    <t>externer Beobachter:</t>
  </si>
  <si>
    <t>wenn Ja - wer:</t>
  </si>
  <si>
    <t>weitere Typenprüfungen:</t>
  </si>
  <si>
    <t>Schaltstoßspannung naß:</t>
  </si>
  <si>
    <t>erweiterte Routinetests:</t>
  </si>
  <si>
    <t>Wicklungswiderstände:</t>
  </si>
  <si>
    <t>Kapazität und tan delta:</t>
  </si>
  <si>
    <t>Taupunktmessung:</t>
  </si>
  <si>
    <t>Isolationswiederstand:</t>
  </si>
  <si>
    <t>Dichtungswerkstoff:</t>
  </si>
  <si>
    <t>Anzahl Vollwellen positiv</t>
  </si>
  <si>
    <t>Anzahl Vollwellen negativ:</t>
  </si>
  <si>
    <t xml:space="preserve">chopped wave </t>
  </si>
  <si>
    <t>TE Grenzwert:</t>
  </si>
  <si>
    <t>Prüfwechselspg sekundär (1Min.):</t>
  </si>
  <si>
    <t>Wandlerpass:</t>
  </si>
  <si>
    <t>Handbuch:</t>
  </si>
  <si>
    <t>EnBW</t>
  </si>
  <si>
    <t>Kriechweg min.:</t>
  </si>
  <si>
    <t>DW-Prüfeinrichtung:</t>
  </si>
  <si>
    <t>Nennfülldruck (rel.):</t>
  </si>
  <si>
    <t>Alarmdruck 1 (rel.):</t>
  </si>
  <si>
    <t>Alarmdruck 2 (rel.):</t>
  </si>
  <si>
    <t>Druck für elektr. Prüfung (rel.):</t>
  </si>
  <si>
    <t>Druckangabe im LS</t>
  </si>
  <si>
    <t>Phoenix - UK5N</t>
  </si>
  <si>
    <t>x M25</t>
  </si>
  <si>
    <t>Kontraktunterlagen in:</t>
  </si>
  <si>
    <t xml:space="preserve">Trench Germany GIF   </t>
  </si>
  <si>
    <t>W5</t>
  </si>
  <si>
    <t>Sekundärstrom</t>
  </si>
  <si>
    <t>0,5S</t>
  </si>
  <si>
    <t>5P</t>
  </si>
  <si>
    <t>5PR</t>
  </si>
  <si>
    <t>10P</t>
  </si>
  <si>
    <t>10PR</t>
  </si>
  <si>
    <t>TPX</t>
  </si>
  <si>
    <t>TPY</t>
  </si>
  <si>
    <t>TPZ</t>
  </si>
  <si>
    <t>0,2S</t>
  </si>
  <si>
    <t>PX</t>
  </si>
  <si>
    <t>PXR</t>
  </si>
  <si>
    <t>IEC</t>
  </si>
  <si>
    <t>1 A</t>
  </si>
  <si>
    <t>5 A</t>
  </si>
  <si>
    <t>2x1 A</t>
  </si>
  <si>
    <t>2 A</t>
  </si>
  <si>
    <t>2A-1A-0,5 A</t>
  </si>
  <si>
    <t>0.15</t>
  </si>
  <si>
    <t>C10</t>
  </si>
  <si>
    <t>0.15S</t>
  </si>
  <si>
    <t>C20</t>
  </si>
  <si>
    <t>0.3</t>
  </si>
  <si>
    <t>C50</t>
  </si>
  <si>
    <t>0.6</t>
  </si>
  <si>
    <t>C100</t>
  </si>
  <si>
    <t>1.2</t>
  </si>
  <si>
    <t>C200</t>
  </si>
  <si>
    <t>C400</t>
  </si>
  <si>
    <t>C800</t>
  </si>
  <si>
    <t>E-0.04</t>
  </si>
  <si>
    <t>C1600</t>
  </si>
  <si>
    <t>E-0.2</t>
  </si>
  <si>
    <t>0.1</t>
  </si>
  <si>
    <t>0.2</t>
  </si>
  <si>
    <t>0.5</t>
  </si>
  <si>
    <t>0.9</t>
  </si>
  <si>
    <t>1.8</t>
  </si>
  <si>
    <t>2,5L800</t>
  </si>
  <si>
    <t>Erdkontakte seperat geerdet:</t>
  </si>
  <si>
    <t>Phoenix - ST6</t>
  </si>
  <si>
    <t>Druck-angabe LS</t>
  </si>
  <si>
    <t>bar</t>
  </si>
  <si>
    <t>kPa</t>
  </si>
  <si>
    <t>psi</t>
  </si>
  <si>
    <t>Nummerierung</t>
  </si>
  <si>
    <t>CTG</t>
  </si>
  <si>
    <t>VTG</t>
  </si>
  <si>
    <t>VCG</t>
  </si>
  <si>
    <t>SVS123/G05</t>
  </si>
  <si>
    <t>SAS 123/3G</t>
  </si>
  <si>
    <t>SAS 123/4G</t>
  </si>
  <si>
    <t>SAS 123/6G</t>
  </si>
  <si>
    <t>SAS 145-010-0175</t>
  </si>
  <si>
    <t>SAS 145-020-0250</t>
  </si>
  <si>
    <t>SAS 145/1G</t>
  </si>
  <si>
    <t>SAS 145/4G</t>
  </si>
  <si>
    <t>SAS 145/6G</t>
  </si>
  <si>
    <t>SAS 145/7G</t>
  </si>
  <si>
    <t>SAS 145/8G</t>
  </si>
  <si>
    <t>SAS 170-010-0175</t>
  </si>
  <si>
    <t>SAS 170-020-0250</t>
  </si>
  <si>
    <t>SAS 145/3G</t>
  </si>
  <si>
    <t>SAS 170/1G</t>
  </si>
  <si>
    <t>SAS 170/3G</t>
  </si>
  <si>
    <t>SAS 145/5G</t>
  </si>
  <si>
    <t>SAS 123/5G</t>
  </si>
  <si>
    <t>IEEE C57.13</t>
  </si>
  <si>
    <t>BIL 
chopped</t>
  </si>
  <si>
    <t>Verantwortlichkeit 
Plan:</t>
  </si>
  <si>
    <t>VCG170G05-1</t>
  </si>
  <si>
    <t>SVAS 123/1G</t>
  </si>
  <si>
    <t>SVAS 123/3G</t>
  </si>
  <si>
    <t>SVAS 123/4G</t>
  </si>
  <si>
    <t>SVAS 145/1G</t>
  </si>
  <si>
    <t>SVAS 145/2G</t>
  </si>
  <si>
    <t>SVAS 145/3G</t>
  </si>
  <si>
    <t>SVAS 145/4G</t>
  </si>
  <si>
    <t>SVAS 170/1G</t>
  </si>
  <si>
    <t>SVAS 170/3G</t>
  </si>
  <si>
    <t>SVAS 245/1G</t>
  </si>
  <si>
    <t>SVAS 245/2G</t>
  </si>
  <si>
    <t>SVAS 300/1G</t>
  </si>
  <si>
    <t>SVAS 300/2G</t>
  </si>
  <si>
    <t>SVAS 145/5G-1</t>
  </si>
  <si>
    <t>SVAS123/5G-1</t>
  </si>
  <si>
    <t>SVAS170/5G-1</t>
  </si>
  <si>
    <t>Penn Union No. 6000 Series</t>
  </si>
  <si>
    <t>Pakistan</t>
  </si>
  <si>
    <t>Iran</t>
  </si>
  <si>
    <t>Irak</t>
  </si>
  <si>
    <t xml:space="preserve"> CAN/CSA</t>
  </si>
  <si>
    <t>Genauigkeitsklasse nach:</t>
  </si>
  <si>
    <t>Meßkern</t>
  </si>
  <si>
    <t>Schutzkern</t>
  </si>
  <si>
    <t>Biegefestigkeit (F)</t>
  </si>
  <si>
    <t>Ktd</t>
  </si>
  <si>
    <t>sek. Wicklungswiderstand</t>
  </si>
  <si>
    <t/>
  </si>
  <si>
    <t>DW mit ext. Sensor</t>
  </si>
  <si>
    <t>mögliche Bürden (nur Meßkerne)</t>
  </si>
  <si>
    <t>erweiteter Meßbereich</t>
  </si>
  <si>
    <t>Primärpannung:</t>
  </si>
  <si>
    <t>[V]</t>
  </si>
  <si>
    <t>ther. Grenzleistung/.strom:</t>
  </si>
  <si>
    <t>[A]</t>
  </si>
  <si>
    <t>[VA]</t>
  </si>
  <si>
    <t>I [A]</t>
  </si>
  <si>
    <t>Übertromfaktor FS/</t>
  </si>
  <si>
    <t xml:space="preserve">Genauigkeits-Grenzfaktor </t>
  </si>
  <si>
    <t>IEC 60044 (alte IEC)</t>
  </si>
  <si>
    <t>Gerätetypen</t>
  </si>
  <si>
    <t>Aktivteile I</t>
  </si>
  <si>
    <t>DW im KK verdrahtet:</t>
  </si>
  <si>
    <t>DW zum Boden geneigt:</t>
  </si>
  <si>
    <t>DW.Hersteller sonstige:</t>
  </si>
  <si>
    <t>DW - Schaltkontakte:</t>
  </si>
  <si>
    <t>Prüfwechselsannung sek</t>
  </si>
  <si>
    <t>MPa</t>
  </si>
  <si>
    <t>Phoenix - UKK10PV</t>
  </si>
  <si>
    <t>Wago - Zugfederklemme</t>
  </si>
  <si>
    <t>Klemmentyp frei wählbar</t>
  </si>
  <si>
    <t>Sicherungstype:</t>
  </si>
  <si>
    <t>%</t>
  </si>
  <si>
    <t>Rct [Ohm]</t>
  </si>
  <si>
    <t>Dimensionierungsfaktor</t>
  </si>
  <si>
    <t>Kniepunktspannung</t>
  </si>
  <si>
    <t>Magnetisierungssstrom</t>
  </si>
  <si>
    <t>Stromfluß</t>
  </si>
  <si>
    <t>.</t>
  </si>
  <si>
    <t>Kerntyp</t>
  </si>
  <si>
    <t>Faktortyp</t>
  </si>
  <si>
    <t>Bemessungszeitkonstante</t>
  </si>
  <si>
    <t>Primär Tp [ms]</t>
  </si>
  <si>
    <t>Sekundär Ts [ms]</t>
  </si>
  <si>
    <r>
      <t>Ie [mA]</t>
    </r>
    <r>
      <rPr>
        <sz val="10"/>
        <color rgb="FF1F497D"/>
        <rFont val="Calibri"/>
        <family val="2"/>
      </rPr>
      <t xml:space="preserve"> </t>
    </r>
  </si>
  <si>
    <t>Nennspannungsfaktor Zeit:</t>
  </si>
  <si>
    <t>Mischgasanteil (SF6/N2):</t>
  </si>
  <si>
    <t>SF6 Anteil</t>
  </si>
  <si>
    <t>100% SF6</t>
  </si>
  <si>
    <t>80% SF6 / 20% N2</t>
  </si>
  <si>
    <t xml:space="preserve">Ek [V] </t>
  </si>
  <si>
    <t>Mag-Strom</t>
  </si>
  <si>
    <t>1. Stromfluß tal´ [ms]</t>
  </si>
  <si>
    <t>1. Stromfluß t´ [ms]</t>
  </si>
  <si>
    <t>2. Stromfluß t´´ [ms]</t>
  </si>
  <si>
    <t>2. Stromfluß tal´´ [ms]</t>
  </si>
  <si>
    <t>Totzeit ttfr [ms]</t>
  </si>
  <si>
    <t>Kriechweg</t>
  </si>
  <si>
    <t>2,5L10</t>
  </si>
  <si>
    <t>2,5L20</t>
  </si>
  <si>
    <t>2,5L100</t>
  </si>
  <si>
    <t>2,5L200</t>
  </si>
  <si>
    <t>2,5L400</t>
  </si>
  <si>
    <t>10L10</t>
  </si>
  <si>
    <t>10L20</t>
  </si>
  <si>
    <t>10L100</t>
  </si>
  <si>
    <t>10L200</t>
  </si>
  <si>
    <t>10L400</t>
  </si>
  <si>
    <t>10L800</t>
  </si>
  <si>
    <t>Klasse+sek.Spannung</t>
  </si>
  <si>
    <t>Durchgangswiderstand:</t>
  </si>
  <si>
    <t>Link auf Berechnungsblatt</t>
  </si>
  <si>
    <t>nur für Durchführungen</t>
  </si>
  <si>
    <t>Genehmigt:</t>
  </si>
  <si>
    <t>50% SF6 / 50% N2</t>
  </si>
  <si>
    <t>DFS 315</t>
  </si>
  <si>
    <t>DFS  420 - 2000</t>
  </si>
  <si>
    <t>DFS  420 - 2500</t>
  </si>
  <si>
    <t>DFS  420 - 4000</t>
  </si>
  <si>
    <t>DFS  420 - 5000</t>
  </si>
  <si>
    <t>DFS  420L</t>
  </si>
  <si>
    <t>DFS  800 - 2000</t>
  </si>
  <si>
    <t>DFS  800 - 4000</t>
  </si>
  <si>
    <t>DFS  800 - 8000</t>
  </si>
  <si>
    <t>DFW 145</t>
  </si>
  <si>
    <t>DFW 24</t>
  </si>
  <si>
    <t>DFW 300</t>
  </si>
  <si>
    <t>DFW 420</t>
  </si>
  <si>
    <t>DFW 52</t>
  </si>
  <si>
    <t>DFW 550</t>
  </si>
  <si>
    <t>PSVS 72,5-005</t>
  </si>
  <si>
    <t>PSVS 72,5-025</t>
  </si>
  <si>
    <t>PSVS 72,5-050</t>
  </si>
  <si>
    <t>PSVS 72,5-100</t>
  </si>
  <si>
    <t>PSVS 72,5-125</t>
  </si>
  <si>
    <t>PSVS 145-005</t>
  </si>
  <si>
    <t>PSVS 145-025</t>
  </si>
  <si>
    <t>PSVS 145-050</t>
  </si>
  <si>
    <t>PSVS 145-100</t>
  </si>
  <si>
    <t>PSVS 145-100-02</t>
  </si>
  <si>
    <t>PSVS 145-125</t>
  </si>
  <si>
    <t>PSVS 245-025-01</t>
  </si>
  <si>
    <t>PSVS 245-050-01</t>
  </si>
  <si>
    <t>PSVS 245-125-01</t>
  </si>
  <si>
    <t>PSVS 300-005</t>
  </si>
  <si>
    <t>PSVS 300-025</t>
  </si>
  <si>
    <t>PSVS 300-050</t>
  </si>
  <si>
    <t>PSVS 300-100</t>
  </si>
  <si>
    <t>PSVS 362-050-01</t>
  </si>
  <si>
    <t>PSVS 362-100-01</t>
  </si>
  <si>
    <t>PSVS 420-005</t>
  </si>
  <si>
    <t>PSVS 420-025</t>
  </si>
  <si>
    <t>PSVS 420-050</t>
  </si>
  <si>
    <t>PSVS 420-100</t>
  </si>
  <si>
    <t>PSVS 550-005</t>
  </si>
  <si>
    <t>PSVS 550-025</t>
  </si>
  <si>
    <t>PSVS 550-050</t>
  </si>
  <si>
    <t>PSVS 550-100</t>
  </si>
  <si>
    <t>SAS 245-030-0150</t>
  </si>
  <si>
    <t>SAS 245-040-0300</t>
  </si>
  <si>
    <t>SAS 245-050-0650</t>
  </si>
  <si>
    <t>SAS 245/1G</t>
  </si>
  <si>
    <t>SAS 245/2G</t>
  </si>
  <si>
    <t>SAS 245/4G</t>
  </si>
  <si>
    <t>SAS 245/7G</t>
  </si>
  <si>
    <t>SAS 245/8G</t>
  </si>
  <si>
    <t>SAS 245/9G</t>
  </si>
  <si>
    <t>SAS 245/11G</t>
  </si>
  <si>
    <t>SAS 300-030-0150</t>
  </si>
  <si>
    <t>SAS 300-040-0275</t>
  </si>
  <si>
    <t>SAS 300-040-0300</t>
  </si>
  <si>
    <t>SAS 300-050-0650</t>
  </si>
  <si>
    <t>SAS 300/1G</t>
  </si>
  <si>
    <t>SAS 300/2G</t>
  </si>
  <si>
    <t>SAS 300/9G</t>
  </si>
  <si>
    <t>SAS 362-040-0300</t>
  </si>
  <si>
    <t>SAS 362-050-0440</t>
  </si>
  <si>
    <t>SAS 362/2G</t>
  </si>
  <si>
    <t>SAS 362/3G</t>
  </si>
  <si>
    <t>SAS 362/4G</t>
  </si>
  <si>
    <t>SAS 362/5G</t>
  </si>
  <si>
    <t>SAS 362/6G</t>
  </si>
  <si>
    <t>SAS 362/8G</t>
  </si>
  <si>
    <t>SAS 362/11G</t>
  </si>
  <si>
    <t>SAS 362/12G</t>
  </si>
  <si>
    <t>SAS 420-040-0150</t>
  </si>
  <si>
    <t>SAS 420-050-0400</t>
  </si>
  <si>
    <t>SAS 420-050-0440</t>
  </si>
  <si>
    <t>SAS 420/6G</t>
  </si>
  <si>
    <t>SAS 420/7G</t>
  </si>
  <si>
    <t>SAS 420/11G</t>
  </si>
  <si>
    <t>SAS 550-040-0150</t>
  </si>
  <si>
    <t>SAS 550-050-0150</t>
  </si>
  <si>
    <t>SAS 550-050-0350</t>
  </si>
  <si>
    <t>SAS 550-050-0400</t>
  </si>
  <si>
    <t>SAS 550-050-0440</t>
  </si>
  <si>
    <t>SAS-060-0600</t>
  </si>
  <si>
    <t>SAS 550/0G</t>
  </si>
  <si>
    <t>SAS 550/1G</t>
  </si>
  <si>
    <t>SAS 550/2G</t>
  </si>
  <si>
    <t>SAS 550/3G</t>
  </si>
  <si>
    <t>SAS 550/4G</t>
  </si>
  <si>
    <t>SAS 550/5G</t>
  </si>
  <si>
    <t>SAS 550/6G</t>
  </si>
  <si>
    <t>SAS 550/7G</t>
  </si>
  <si>
    <t>SAS 550/8G</t>
  </si>
  <si>
    <t>SAS 550/11G</t>
  </si>
  <si>
    <t>SAS 550/12G</t>
  </si>
  <si>
    <t>SAS 72,5/5G</t>
  </si>
  <si>
    <t>SAS 765/3G</t>
  </si>
  <si>
    <t>SAS 800-060-0600</t>
  </si>
  <si>
    <t>SAS 800/1G</t>
  </si>
  <si>
    <t>SAS 800/2G</t>
  </si>
  <si>
    <t>SAS 800/3G</t>
  </si>
  <si>
    <t>SAS 800/4G</t>
  </si>
  <si>
    <t>SAS 800/4G-1</t>
  </si>
  <si>
    <t>SAS 800/5G</t>
  </si>
  <si>
    <t>SVAS 245-040-0390</t>
  </si>
  <si>
    <t>SVAS 420-050-0440</t>
  </si>
  <si>
    <t>SPR 420/1G</t>
  </si>
  <si>
    <t>SVAS 245/11G</t>
  </si>
  <si>
    <t>SVAS 300/8G</t>
  </si>
  <si>
    <t>SVAS 362/1G</t>
  </si>
  <si>
    <t>SVAS 362/2G</t>
  </si>
  <si>
    <t>SVAS 362/5G</t>
  </si>
  <si>
    <t>SVAS 362/8G</t>
  </si>
  <si>
    <t>SVAS 362/11G</t>
  </si>
  <si>
    <t>SVAS 420/1G</t>
  </si>
  <si>
    <t>SVAS 420/5G</t>
  </si>
  <si>
    <t>SVAS 420/8G</t>
  </si>
  <si>
    <t>SVAS 420/11G</t>
  </si>
  <si>
    <t>SVAS 550/1G</t>
  </si>
  <si>
    <t>SVAS 550/5G</t>
  </si>
  <si>
    <t>SVAS 550/8G</t>
  </si>
  <si>
    <t>SVAS 550/11G</t>
  </si>
  <si>
    <t>SVAS 800/1G</t>
  </si>
  <si>
    <t>SVS 123/3</t>
  </si>
  <si>
    <t>SVS 145/3</t>
  </si>
  <si>
    <t>SVS 145/5</t>
  </si>
  <si>
    <t>SVS 170/0</t>
  </si>
  <si>
    <t>SVS 245/2-1</t>
  </si>
  <si>
    <t>SVS 245/3-1</t>
  </si>
  <si>
    <t>SVS 245/8</t>
  </si>
  <si>
    <t>SVS 245/2</t>
  </si>
  <si>
    <t>SVS 300/2-1</t>
  </si>
  <si>
    <t>SVS 300/8</t>
  </si>
  <si>
    <t>SVS 362/2</t>
  </si>
  <si>
    <t>SVS 362/5-1</t>
  </si>
  <si>
    <t>SVS 362/8-1</t>
  </si>
  <si>
    <t>SVS 420/1</t>
  </si>
  <si>
    <t>SVS 420/5-1</t>
  </si>
  <si>
    <t>SVS 420/5-2</t>
  </si>
  <si>
    <t>SVS 420/8-1</t>
  </si>
  <si>
    <t>SVS 550/0</t>
  </si>
  <si>
    <t>SVS 550/1</t>
  </si>
  <si>
    <t>SVS 550/2</t>
  </si>
  <si>
    <t>SVS 550/5-1</t>
  </si>
  <si>
    <t>SVS 550/5-2</t>
  </si>
  <si>
    <t>SVS 550/8-1</t>
  </si>
  <si>
    <t>SVS 765/1</t>
  </si>
  <si>
    <t>SVS 800/1</t>
  </si>
  <si>
    <t>PRUEF 1000</t>
  </si>
  <si>
    <t>PRUEF 300</t>
  </si>
  <si>
    <t>PRUEF 325</t>
  </si>
  <si>
    <t>PRUEF 640</t>
  </si>
  <si>
    <t>PRUEF 740</t>
  </si>
  <si>
    <t>PRUEF 750</t>
  </si>
  <si>
    <t>Type (SAP Nr).:</t>
  </si>
  <si>
    <t>Model (SAP Bezeichnung):</t>
  </si>
  <si>
    <t>nicht erf.</t>
  </si>
  <si>
    <t>entfällt</t>
  </si>
  <si>
    <t>x M40</t>
  </si>
  <si>
    <t>ggf vergleichbarer Vorgängerauftrag</t>
  </si>
  <si>
    <t>DFP 1100</t>
  </si>
  <si>
    <t>DFP 123</t>
  </si>
  <si>
    <t>DFP 245</t>
  </si>
  <si>
    <t>DFP 300</t>
  </si>
  <si>
    <t>DFP 362</t>
  </si>
  <si>
    <t>DFP 420</t>
  </si>
  <si>
    <t>DFP 550</t>
  </si>
  <si>
    <t>DFP 600</t>
  </si>
  <si>
    <t>DFP 800</t>
  </si>
  <si>
    <t>DFS 1100</t>
  </si>
  <si>
    <t>DFS 145</t>
  </si>
  <si>
    <t>DFS 245</t>
  </si>
  <si>
    <t>DFS 300</t>
  </si>
  <si>
    <t>DFS 123</t>
  </si>
  <si>
    <t>DFS 362</t>
  </si>
  <si>
    <t>DFS 420</t>
  </si>
  <si>
    <t>DFS 550</t>
  </si>
  <si>
    <t>DFS  800</t>
  </si>
  <si>
    <t>SAS 123</t>
  </si>
  <si>
    <t>SAS 170</t>
  </si>
  <si>
    <t>SAS 145</t>
  </si>
  <si>
    <t>SAS 245</t>
  </si>
  <si>
    <t>SAS 300</t>
  </si>
  <si>
    <t>SAS 362</t>
  </si>
  <si>
    <t>SAS 420</t>
  </si>
  <si>
    <t>SAS 550</t>
  </si>
  <si>
    <t>Bezeichnung Typenschild</t>
  </si>
  <si>
    <t>SAS 72,5</t>
  </si>
  <si>
    <t>SAS 765</t>
  </si>
  <si>
    <t>SAS 800</t>
  </si>
  <si>
    <t>DCT 550</t>
  </si>
  <si>
    <t>SVAS 245</t>
  </si>
  <si>
    <t>SPR 420</t>
  </si>
  <si>
    <t>SVAS 123</t>
  </si>
  <si>
    <t>SVAS 145</t>
  </si>
  <si>
    <t>SVAS 170</t>
  </si>
  <si>
    <t>SVAS 300</t>
  </si>
  <si>
    <t>SVAS 362</t>
  </si>
  <si>
    <t>SVAS 420</t>
  </si>
  <si>
    <t>SVAS 550</t>
  </si>
  <si>
    <t>SVAS 800</t>
  </si>
  <si>
    <t>SVS 123</t>
  </si>
  <si>
    <t>SVS 145</t>
  </si>
  <si>
    <t>SVS 170</t>
  </si>
  <si>
    <t>SVS 245</t>
  </si>
  <si>
    <t>SVS 300</t>
  </si>
  <si>
    <t>SVS 362</t>
  </si>
  <si>
    <t>SVS 420</t>
  </si>
  <si>
    <t>SVS 550</t>
  </si>
  <si>
    <t>SVS 765</t>
  </si>
  <si>
    <t>SVS 800</t>
  </si>
  <si>
    <t>SPR 245</t>
  </si>
  <si>
    <t>Bezeichnung Typenschild:</t>
  </si>
  <si>
    <t>Kalibrierer Wandler?</t>
  </si>
  <si>
    <t>S</t>
  </si>
  <si>
    <t>zul. Leckrate:</t>
  </si>
  <si>
    <t>Leckrate</t>
  </si>
  <si>
    <t>0,5%/Jahr</t>
  </si>
  <si>
    <t>0,1%/Jahr</t>
  </si>
  <si>
    <t>Sonstiges:</t>
  </si>
  <si>
    <t>APG</t>
  </si>
  <si>
    <t>CEPS</t>
  </si>
  <si>
    <t>VCG245-050-0440</t>
  </si>
  <si>
    <t>SVAS245-050-0440</t>
  </si>
  <si>
    <r>
      <t xml:space="preserve">Magnetisierungskennlinie </t>
    </r>
    <r>
      <rPr>
        <u/>
        <sz val="8"/>
        <rFont val="Arial"/>
        <family val="2"/>
      </rPr>
      <t>U</t>
    </r>
    <r>
      <rPr>
        <sz val="8"/>
        <rFont val="Arial"/>
        <family val="2"/>
      </rPr>
      <t>:</t>
    </r>
  </si>
  <si>
    <t>Magnetisierungskennlinie I:</t>
  </si>
  <si>
    <t>Kompletter Anstrich; Schrauben ohne Anstrich</t>
  </si>
  <si>
    <t>Oberflächenschutz</t>
  </si>
  <si>
    <t>Al und nrSt ohne Anstrich, St verzinkt</t>
  </si>
  <si>
    <t>Al ohne Anstrich; St verzinkt + Anstrich</t>
  </si>
  <si>
    <t>Kompletter Anstrich inkl. Schrauben</t>
  </si>
  <si>
    <t>ohne Anstrich</t>
  </si>
  <si>
    <t>K</t>
  </si>
  <si>
    <t>Wickelanweisung I:</t>
  </si>
  <si>
    <t>Wickelanweisung U:</t>
  </si>
  <si>
    <t>Spanisch</t>
  </si>
  <si>
    <t>Ungarn</t>
  </si>
  <si>
    <t>Spanien</t>
  </si>
  <si>
    <t>Ukraine</t>
  </si>
  <si>
    <t>USA</t>
  </si>
  <si>
    <t>45% SF6 / 55% N2</t>
  </si>
  <si>
    <t>Clean Air</t>
  </si>
  <si>
    <t>bei fallendem Druck</t>
  </si>
  <si>
    <t>Erdungschiene:</t>
  </si>
  <si>
    <t>PT100:</t>
  </si>
  <si>
    <t>Kundenkontakte abgedeckt:</t>
  </si>
  <si>
    <t>Bodenplatte - Kabelverschraubungen mit Zugentlastung (Größe Bodenplatte nach Anzahl Klemmen ausgelegt):</t>
  </si>
  <si>
    <t>Typ Sollbruchstelle</t>
  </si>
  <si>
    <t>Folgende Dokumentation ist im Klemmenkasten mitzuliefern:</t>
  </si>
  <si>
    <t>Erdungsanschluß:</t>
  </si>
  <si>
    <t>externe Eichung durch</t>
  </si>
  <si>
    <t>SVTI</t>
  </si>
  <si>
    <t>ISPESL</t>
  </si>
  <si>
    <t>SEV</t>
  </si>
  <si>
    <t>BEV</t>
  </si>
  <si>
    <t>Sonstige</t>
  </si>
  <si>
    <t>externe Bauartzulassung / Eichung / Prüfung durch:</t>
  </si>
  <si>
    <t>frei</t>
  </si>
  <si>
    <t>Kontraktdokumente sind im Auftragsordner abgelegt; bei Standardtypen sind diese im SAP zugeordnet</t>
  </si>
  <si>
    <t>Kalibriert</t>
  </si>
  <si>
    <t>Umschaltung</t>
  </si>
  <si>
    <t>2-fach</t>
  </si>
  <si>
    <t>4-fach</t>
  </si>
  <si>
    <t>4-fach fest</t>
  </si>
  <si>
    <t>2-fach fest</t>
  </si>
  <si>
    <t>2x2</t>
  </si>
  <si>
    <t>LEW</t>
  </si>
  <si>
    <t>Verschmutzungsklasse</t>
  </si>
  <si>
    <t>Umax</t>
  </si>
  <si>
    <t>WS</t>
  </si>
  <si>
    <t>Wechselspannung</t>
  </si>
  <si>
    <t>Dokumentautomation</t>
  </si>
  <si>
    <t>BIL ja (1) / Nein (2)</t>
  </si>
  <si>
    <t>Schlagweite Isolatoren</t>
  </si>
  <si>
    <t>Korrekturfaktor Aufstellhöhe</t>
  </si>
  <si>
    <t>m</t>
  </si>
  <si>
    <t>Korrekturfaktor aus Höhenlage ab 1000m:</t>
  </si>
  <si>
    <t>errechnet</t>
  </si>
  <si>
    <t>Soll</t>
  </si>
  <si>
    <t>Biegekräfte Wandler</t>
  </si>
  <si>
    <t>Kundenforderung ==&gt;</t>
  </si>
  <si>
    <t>3xØ14,5 Bohrungsabstand 44,5 und 60 mm (GIF Portfolio Standard)</t>
  </si>
  <si>
    <t>2x UNC 1 ½““ (TCI for HQ)</t>
  </si>
  <si>
    <t>4xØ14,0 Bohrungsabstand 60 x 60 mm (IEC)</t>
  </si>
  <si>
    <t>2xØ14,0 Bohrungsabstand 60 mm (IEC)</t>
  </si>
  <si>
    <t>8xØ14,0 Bohrungsabstand 44,5 x 44,5 mm (NEMA)</t>
  </si>
  <si>
    <t>4x D14,5, Bohrungsabstand 44,5 x 60 mm</t>
  </si>
  <si>
    <t>2xØ14,5, Bohrungsabstand 44,5 mm (NEMA-Kupferanschluss)</t>
  </si>
  <si>
    <t>Al. Flach 210x130x20– 6xD18,0 Bohrungsabstand 70 mm</t>
  </si>
  <si>
    <t xml:space="preserve">Al. Flach 210x120x20– 8xD13,0 Bohrungsabstand 50 mm </t>
  </si>
  <si>
    <t>Polnisch</t>
  </si>
  <si>
    <t>Phoenix - UK35</t>
  </si>
  <si>
    <t>legt Berechnung fest</t>
  </si>
  <si>
    <t>sonstige Klemme - siehe Bemerkungsfeld</t>
  </si>
  <si>
    <t>Al. Flach 200x120x20 - 6xØ18,0 Bohrungsabstand 60 mm</t>
  </si>
  <si>
    <t>Al. Flach 200x120x20 - 8xØ14,0 Bohrungsabstand 50 mm (IEC)</t>
  </si>
  <si>
    <t>Al. Flach 200x120x20 - 4xØ14,0 Bohrungsabstand 44,5 mm (NEMA)</t>
  </si>
  <si>
    <t>Al. Flach 200x120x20 - 6xØ14,0 Bohrungsabstand 44,5 mm</t>
  </si>
  <si>
    <t>Al. Flach 200x120x20 - 4xØ14,0 Bohrungsabstand 45 mm (GOST)</t>
  </si>
  <si>
    <t>4xØ14,5 Bohrungsabstand 44,5 x 44,5 mm (NEMA)</t>
  </si>
  <si>
    <t>2xØ14,5 Bohrungsabstand 44,5 mm (NEMA-VA Stahl)</t>
  </si>
  <si>
    <t>nach GOST 15 mm/kV</t>
  </si>
  <si>
    <t>nach GOST 20 mm/kV</t>
  </si>
  <si>
    <t>nach GOST  22,5 mm/kV</t>
  </si>
  <si>
    <t>IEEE C57.13-2008 (alte US Norm)</t>
  </si>
  <si>
    <t>IEEE C57.13-2016 (neue US-Norm)</t>
  </si>
  <si>
    <t>IEC 61869-4:2013 (Kombiwandler)</t>
  </si>
  <si>
    <t>IEC 61869-2:2012 (Stromwandler)</t>
  </si>
  <si>
    <t>IEC 61869-3:2011 (Spannungswandler)</t>
  </si>
  <si>
    <t>CAN/CSA C 61869-2:14 (Stromwandler)</t>
  </si>
  <si>
    <t>CAN/CSA C 61869-3:14 (Spannungswandler)</t>
  </si>
  <si>
    <t>CAN/CSA C 61869-4:14 (Kombiwandler)</t>
  </si>
  <si>
    <t>CAN/CSA C 60044-1:07 (alt Stromwandler)</t>
  </si>
  <si>
    <t>CAN/CSA C 60044-2:07 (alt Spannungwandler)</t>
  </si>
  <si>
    <t>IEC 60137:2008 (Durchführungen)</t>
  </si>
  <si>
    <t>Ja</t>
  </si>
  <si>
    <t>Nein</t>
  </si>
  <si>
    <t>1-fach</t>
  </si>
  <si>
    <t>Nennspannungsfaktor dauernd:</t>
  </si>
  <si>
    <t>Abdeckung TG-Klemmenanschluß</t>
  </si>
  <si>
    <t>Typenprüfung nach o.g. Norm:</t>
  </si>
  <si>
    <t>RAL 7033 Zementgrau - 210083</t>
  </si>
  <si>
    <t>RAL 7032 Kieselgrau - ZB7604</t>
  </si>
  <si>
    <t>RAL 7032 Kieselgrau - 256253</t>
  </si>
  <si>
    <t>RAL 7032 Kieselgrau - 256254</t>
  </si>
  <si>
    <t>RAL 8016 Mahagonibraun - 210212</t>
  </si>
  <si>
    <t>RAL 7035 Lichtgrau - 258878</t>
  </si>
  <si>
    <t>RAL 9018 Papyrusweiß - 209978</t>
  </si>
  <si>
    <t>RAL 9006 Weißaluminium - 207636</t>
  </si>
  <si>
    <t>RAL 9006 Weißaluminium - 215828</t>
  </si>
  <si>
    <t>RAL Munsell light grey - 207654</t>
  </si>
  <si>
    <t>RAL - grün nach Vorlage - 210951</t>
  </si>
  <si>
    <t>RAL 6011 resedagrün - 265742</t>
  </si>
  <si>
    <t>RAL 1023 verkehrsgelb - 260425</t>
  </si>
  <si>
    <t>RAL 2009 verkehrsorange - 243228</t>
  </si>
  <si>
    <t>RAL 3000 feuerrot - 210378</t>
  </si>
  <si>
    <t>RAL 1013 perlweiß - 241889</t>
  </si>
  <si>
    <t>RAL 7033 Zementgrau - 242272</t>
  </si>
  <si>
    <t>RAL 9016 verkehrsweiß - 245115</t>
  </si>
  <si>
    <t>RAL 7032 keiselgrau - 245465</t>
  </si>
  <si>
    <t>RAL 9010 reinweiss - 238791</t>
  </si>
  <si>
    <t>RAL 7035 lichtgrau - 258879</t>
  </si>
  <si>
    <t>RAL 5013 kobaltblau - 214138</t>
  </si>
  <si>
    <t>RAL 7034 gelbgrau - 207444</t>
  </si>
  <si>
    <t>RAL 9002 grauweiß - 207575</t>
  </si>
  <si>
    <t>RAL 7030 steingrau - 210752</t>
  </si>
  <si>
    <t>RAL 1021 rapsgelb - 212987</t>
  </si>
  <si>
    <t>RAL 5012 lichtblau - 215104</t>
  </si>
  <si>
    <t>RAL 2004 reinorange - 214363</t>
  </si>
  <si>
    <t>RAL 6029 minzgrün - 214028</t>
  </si>
  <si>
    <t>RAL 7016 anthrazitgrau - 213486</t>
  </si>
  <si>
    <t>RAL 5018 türkisblau - 213306</t>
  </si>
  <si>
    <t>RAL 1014 elfenbein - 210099</t>
  </si>
  <si>
    <t>RAL 1014 elfenbein - 213844</t>
  </si>
  <si>
    <t>RAL 6021 blassgrün - 215759</t>
  </si>
  <si>
    <t>RAL 9010 reinweiß - 212651</t>
  </si>
  <si>
    <t>RAL 9010 reinweiß - 216950</t>
  </si>
  <si>
    <t>RAL 5007 brillantblau - 212336</t>
  </si>
  <si>
    <t>RAL 9016 verkehrsweiß - 211907</t>
  </si>
  <si>
    <t>RAL 9016 verkehrsweiß - 261052</t>
  </si>
  <si>
    <t>RAL 1013 perlweiß - 212897</t>
  </si>
  <si>
    <t>RAL 1013 perlweiß - 249273</t>
  </si>
  <si>
    <t>RAL 5019 capriblau - 208812</t>
  </si>
  <si>
    <t>RAL 7038 achatgrau - 210866</t>
  </si>
  <si>
    <t>RAL 7038 achatgrau - 214296</t>
  </si>
  <si>
    <t>RAL 7038 achatgrau - 261382</t>
  </si>
  <si>
    <t>RAL 7002 olivgrau - 211557</t>
  </si>
  <si>
    <t>RAL 7033 zementgrau - 213307</t>
  </si>
  <si>
    <t>RAL 7033 zementgrau - 216911</t>
  </si>
  <si>
    <t>RAL 7047 telegrau 4 - 217462</t>
  </si>
  <si>
    <t>RAL 2000 gelborange - 217970</t>
  </si>
  <si>
    <t>RAL 7000 fehgrau - 218365</t>
  </si>
  <si>
    <t>RAL 5010 enzianblau - 219079</t>
  </si>
  <si>
    <t>RAL 7036 platingrau - 219098</t>
  </si>
  <si>
    <t>Berechnung hat festgelegt:</t>
  </si>
  <si>
    <t>Umschaltung:</t>
  </si>
  <si>
    <t>max. Betriebsdruck (rel.):</t>
  </si>
  <si>
    <t>I dyn</t>
  </si>
  <si>
    <t>Al. Flach 200x120x20 - 8xØ14,0 Bohrungsabstand 44,5 mm (NEMA)</t>
  </si>
  <si>
    <t>VA</t>
  </si>
  <si>
    <t>V 1.0_Dez 19</t>
  </si>
  <si>
    <t>Anzahl DW Schaltkontakte:</t>
  </si>
  <si>
    <t>Hersteller Ident.Nr. auf LS:</t>
  </si>
  <si>
    <t>Gültiger Wandlerpass:</t>
  </si>
  <si>
    <t>Berechnung füllt dieses Feld, wenn die Umschaltung nicht vorab bekannt ist.(Via Dropdown B59)</t>
  </si>
  <si>
    <t>V 1.1_Mai 20</t>
  </si>
  <si>
    <t xml:space="preserve">Rahmenvertragsnr.: </t>
  </si>
  <si>
    <t>Nicht mehr gewünscht</t>
  </si>
  <si>
    <t xml:space="preserve"> (Barcode-Druckvorlage oder LS)</t>
  </si>
  <si>
    <r>
      <t xml:space="preserve">Bemerkungen Technische Daten:  </t>
    </r>
    <r>
      <rPr>
        <sz val="8"/>
        <color rgb="FFFF0000"/>
        <rFont val="Arial"/>
        <family val="2"/>
      </rPr>
      <t>( Bitte die Auswahlfelder der einzelnen Blöcke verwenden , Doppeleingaben in Bemerkungsfeld sind zu vermeiden ! )</t>
    </r>
  </si>
  <si>
    <r>
      <t xml:space="preserve">Bemerkungen Spannungswandler:  </t>
    </r>
    <r>
      <rPr>
        <sz val="8"/>
        <color rgb="FFFF0000"/>
        <rFont val="Arial"/>
        <family val="2"/>
      </rPr>
      <t>( Bitte die Auswahlfelder der einzelnen Blöcke verwenden , Doppeleingaben in  Bemerkungsfeld sind zu vermeiden ! )</t>
    </r>
  </si>
  <si>
    <r>
      <t xml:space="preserve">Bemerkungen Stromwandler:  </t>
    </r>
    <r>
      <rPr>
        <sz val="8"/>
        <color rgb="FFFF0000"/>
        <rFont val="Arial"/>
        <family val="2"/>
      </rPr>
      <t>( Bitte die Auswahlfelder der einzelnen Blöcke verwenden , Doppeleingaben in Bemerkungsfeld sind zu vermeiden !  )</t>
    </r>
  </si>
  <si>
    <r>
      <t xml:space="preserve">Bemerkungen Dichtewächter- und Druckdaten:  </t>
    </r>
    <r>
      <rPr>
        <sz val="8"/>
        <color rgb="FFFF0000"/>
        <rFont val="Arial"/>
        <family val="2"/>
      </rPr>
      <t>( Bitte die Auswahlfelder der einzelnen Blöcke verwenden , Doppeleingaben in  Bemerkungsfeld sind zu vermeiden ! )</t>
    </r>
  </si>
  <si>
    <r>
      <t xml:space="preserve">Bemerkungen Klemmenkasten:  </t>
    </r>
    <r>
      <rPr>
        <sz val="8"/>
        <color rgb="FFFF0000"/>
        <rFont val="Arial"/>
        <family val="2"/>
      </rPr>
      <t>( Bitte die Auswahlfelder der einzelnen Blöcke verwenden , Doppeleingaben in  Bemerkungsfeld sind zu vermeiden ! )</t>
    </r>
  </si>
  <si>
    <r>
      <t xml:space="preserve">Bemerkungen Sonstige Anforderungen und Daten:  </t>
    </r>
    <r>
      <rPr>
        <sz val="8"/>
        <color rgb="FFFF0000"/>
        <rFont val="Arial"/>
        <family val="2"/>
      </rPr>
      <t>( Bitte die Auswahlfelder der einzelnen Blöcke verwenden , Doppeleingaben in  Bemerkungsfeld sind zu vermeiden ! )</t>
    </r>
  </si>
  <si>
    <r>
      <t xml:space="preserve">Bemerkungen Prüfungen / Sonderprüfungen:  </t>
    </r>
    <r>
      <rPr>
        <sz val="8"/>
        <color rgb="FFFF0000"/>
        <rFont val="Arial"/>
        <family val="2"/>
      </rPr>
      <t>( Bitte die Auswahlfelder der einzelnen Blöcke verwenden , Doppeleingaben in  Bemerkungsfeld sind zu vermeiden !  )</t>
    </r>
  </si>
  <si>
    <t>GOST 7746-2015</t>
  </si>
  <si>
    <t>GOST 1983-2015</t>
  </si>
  <si>
    <t>V 1.2_Jun 20</t>
  </si>
  <si>
    <t>Falls Wandlerpass gültig bitte Feld J16 füllen</t>
  </si>
  <si>
    <t>Falls Aufstellhöhe über 1000m bzw. Feld J20 rot leuchtet, muss berechnet werden</t>
  </si>
  <si>
    <t>&gt;&gt;&gt;&gt;&gt;&gt;&gt;&gt;</t>
  </si>
  <si>
    <t>1250N (als Durchgang)</t>
  </si>
  <si>
    <t>2000N (als Durchgang)</t>
  </si>
  <si>
    <t>2500N (als Durchgang)</t>
  </si>
  <si>
    <t>3000N (als Durchgang)</t>
  </si>
  <si>
    <t>4000N (als Durchgang)</t>
  </si>
  <si>
    <t>5000N (als Durchgang)</t>
  </si>
  <si>
    <t>Anpassung:J16;D3;D4;C87;H120;H121;Inaktive Zeilen gesperrt;Bem.</t>
  </si>
  <si>
    <t>Anpassung:H96 &gt; Formel angepasst (03.12.19)</t>
  </si>
  <si>
    <t>Auswahl Umschaltung</t>
  </si>
  <si>
    <t>Eingabe nach Kundenwunsch via Dropdown (Grenzleistung / Grenzstrom)</t>
  </si>
  <si>
    <t>Anpassung:J20;D17;D18;B26;B58;Biegefestigkeit; GOST-Vorschr.;Aufstellhöhe;Typenschildabw.</t>
  </si>
  <si>
    <t>60% SF6 / 40% N2</t>
  </si>
  <si>
    <t>DB601 grün - 222571</t>
  </si>
  <si>
    <t>Falls Ja: Auslegung TG</t>
  </si>
  <si>
    <t>Leistungsschilde vorauswahl auf Al. Silber geändert</t>
  </si>
  <si>
    <t>TERNA Power VT PSVS 245-100 Y43_P3</t>
  </si>
  <si>
    <t>TERNA</t>
  </si>
  <si>
    <t>IT</t>
  </si>
  <si>
    <t>VTP245-100-01</t>
  </si>
  <si>
    <t>INS AV S 03</t>
  </si>
  <si>
    <t>2020-0357</t>
  </si>
  <si>
    <t>DRAFT TERNA_Y43_P3</t>
  </si>
  <si>
    <t>INAIL Italian pressure vessel certification</t>
  </si>
  <si>
    <t>Acc to IEC 61869.3</t>
  </si>
  <si>
    <r>
      <t>220000</t>
    </r>
    <r>
      <rPr>
        <sz val="10"/>
        <rFont val="Calibri"/>
        <family val="2"/>
      </rPr>
      <t>√</t>
    </r>
    <r>
      <rPr>
        <sz val="10"/>
        <rFont val="Arial"/>
        <family val="2"/>
      </rPr>
      <t>3</t>
    </r>
  </si>
  <si>
    <r>
      <t>400</t>
    </r>
    <r>
      <rPr>
        <sz val="10"/>
        <rFont val="Calibri"/>
        <family val="2"/>
      </rPr>
      <t>√</t>
    </r>
    <r>
      <rPr>
        <sz val="10"/>
        <rFont val="Arial"/>
        <family val="2"/>
      </rPr>
      <t>3</t>
    </r>
  </si>
  <si>
    <t>Same as Terna TAG</t>
  </si>
  <si>
    <t>latest 30.04</t>
  </si>
  <si>
    <t>Small scale TERNA certification</t>
  </si>
  <si>
    <t>See notes below</t>
  </si>
  <si>
    <t>TERNA (except INAIL)</t>
  </si>
  <si>
    <t>Primary terminal shall be tinned copper stud 40x80 mm.Earthing terminal shall be M12 screw like TAG. All documents in Italian. Please check with Daniele Italian drawing translation before submitting to customer. Metal parts in contact with the atmosphere must be made in stainless steel, aluminium alloy or hot-dip galvanised.. Any galvanisation must be performed in compiliance with Standard UNI EN ISO 1461. Painting instead of galvanization, if easier to be achieved, can be used (standard Grey)</t>
  </si>
  <si>
    <t>Italian</t>
  </si>
  <si>
    <t>Al galvanized black</t>
  </si>
  <si>
    <t>Standard PVTs terminal box and contacts
Densimeter analogue contacts as per TERNA TAG</t>
  </si>
  <si>
    <r>
      <t xml:space="preserve">Routine tests to be performed (acc to </t>
    </r>
    <r>
      <rPr>
        <sz val="8"/>
        <color rgb="FF00B050"/>
        <rFont val="Arial"/>
        <family val="2"/>
      </rPr>
      <t xml:space="preserve">IEC 61869 </t>
    </r>
    <r>
      <rPr>
        <sz val="8"/>
        <rFont val="Arial"/>
        <family val="2"/>
      </rPr>
      <t xml:space="preserve">and IEC 60076):
</t>
    </r>
    <r>
      <rPr>
        <sz val="8"/>
        <color rgb="FF00B050"/>
        <rFont val="Arial"/>
        <family val="2"/>
      </rPr>
      <t>tightness test rate 0,1%, verification of terminals marking, power frequency test on primary terminals and partial discharge measurement, power frequency test on secondary terminals</t>
    </r>
    <r>
      <rPr>
        <sz val="8"/>
        <rFont val="Arial"/>
        <family val="2"/>
      </rPr>
      <t>, ratio measurement, measurement of windings resistance, measurement of short circuit and no load impedence, measurement of no load current
Type tests to be performed on 1 unit of the batch. 
See below for details (all tests listed with red cross shall be performed) and presentation 20201011_TIP 245kV_100 kVA_TERNA
Please prepare a test plan (ITP) in italian for routine tests and type tests for customer approval
INAIL pressure vessel certification shall be perfomed.</t>
    </r>
  </si>
  <si>
    <t xml:space="preserve">Same densimeter like TERNA TAG (transmitter + testing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</si>
</sst>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_-* #,##0.00\ _€_-;\-* #,##0.00\ _€_-;_-* &quot;-&quot;??\ _€_-;_-@_-"/>
    <numFmt numFmtId="165" formatCode="0\ &quot;kV&quot;"/>
    <numFmt numFmtId="166" formatCode="0.0\ &quot;Hz&quot;"/>
    <numFmt numFmtId="167" formatCode="0.0"/>
    <numFmt numFmtId="168" formatCode="0\ &quot;mm&quot;"/>
    <numFmt numFmtId="169" formatCode="General\ &quot;m&quot;"/>
    <numFmt numFmtId="170" formatCode="General\ &quot;kV&quot;"/>
    <numFmt numFmtId="171" formatCode="0\ &quot;Stück&quot;"/>
    <numFmt numFmtId="172" formatCode="0.00\ &quot;Std&quot;"/>
    <numFmt numFmtId="173" formatCode="0\ &quot;N&quot;"/>
    <numFmt numFmtId="174" formatCode="0\ &quot;°C&quot;"/>
    <numFmt numFmtId="175" formatCode="0\ &quot;mm/kV&quot;"/>
    <numFmt numFmtId="176" formatCode="General\ &quot;mm&quot;"/>
    <numFmt numFmtId="177" formatCode="General\ &quot;A&quot;"/>
    <numFmt numFmtId="178" formatCode="General\ &quot;Ohm&quot;"/>
    <numFmt numFmtId="179" formatCode="General\ &quot;VA&quot;"/>
    <numFmt numFmtId="180" formatCode="General\ &quot;V&quot;"/>
    <numFmt numFmtId="181" formatCode="0.0\ &quot;bar (kPa)&quot;"/>
    <numFmt numFmtId="182" formatCode="General\ &quot;W&quot;"/>
    <numFmt numFmtId="183" formatCode="&quot;bei &quot;\ General\ &quot;kV&quot;"/>
    <numFmt numFmtId="184" formatCode="0\ &quot;Stöße&quot;"/>
    <numFmt numFmtId="185" formatCode="0.0\ &quot;mm/kV&quot;"/>
    <numFmt numFmtId="186" formatCode="#,##0.0\ &quot;mm/kV&quot;"/>
    <numFmt numFmtId="187" formatCode="0.0\ &quot;bar (10² kPa)&quot;"/>
    <numFmt numFmtId="188" formatCode="0.0\ &quot;kV&quot;"/>
    <numFmt numFmtId="189" formatCode="0.0\ &quot;kA/s&quot;"/>
    <numFmt numFmtId="190" formatCode="0.00\ &quot;µOhm +20%&quot;"/>
    <numFmt numFmtId="191" formatCode="0\ &quot;kA&quot;"/>
  </numFmts>
  <fonts count="35" x14ac:knownFonts="1">
    <font>
      <sz val="11"/>
      <name val="Arial"/>
    </font>
    <font>
      <sz val="8"/>
      <name val="Arial"/>
      <family val="2"/>
    </font>
    <font>
      <sz val="9"/>
      <name val="Arial"/>
      <family val="2"/>
    </font>
    <font>
      <sz val="11"/>
      <name val="Arial"/>
      <family val="2"/>
    </font>
    <font>
      <sz val="11"/>
      <name val="Arial"/>
      <family val="2"/>
    </font>
    <font>
      <sz val="11"/>
      <name val="Arial"/>
      <family val="2"/>
    </font>
    <font>
      <b/>
      <sz val="11"/>
      <name val="Arial"/>
      <family val="2"/>
    </font>
    <font>
      <sz val="11"/>
      <name val="Arial"/>
      <family val="2"/>
    </font>
    <font>
      <b/>
      <sz val="10"/>
      <name val="Arial"/>
      <family val="2"/>
    </font>
    <font>
      <b/>
      <sz val="11"/>
      <name val="Arial"/>
      <family val="2"/>
    </font>
    <font>
      <sz val="11"/>
      <name val="Arial"/>
      <family val="2"/>
    </font>
    <font>
      <sz val="8"/>
      <name val="Arial"/>
      <family val="2"/>
    </font>
    <font>
      <b/>
      <sz val="20"/>
      <name val="Arial"/>
      <family val="2"/>
    </font>
    <font>
      <sz val="10"/>
      <name val="Arial"/>
      <family val="2"/>
    </font>
    <font>
      <b/>
      <sz val="8"/>
      <name val="Arial"/>
      <family val="2"/>
    </font>
    <font>
      <b/>
      <sz val="10"/>
      <name val="Arial"/>
      <family val="2"/>
    </font>
    <font>
      <sz val="10"/>
      <color theme="1"/>
      <name val="Arial"/>
      <family val="2"/>
    </font>
    <font>
      <sz val="8"/>
      <color theme="1"/>
      <name val="Arial"/>
      <family val="2"/>
    </font>
    <font>
      <sz val="10"/>
      <name val="Times New Roman"/>
      <family val="1"/>
    </font>
    <font>
      <sz val="8"/>
      <color rgb="FF000000"/>
      <name val="Tahoma"/>
      <family val="2"/>
    </font>
    <font>
      <sz val="11"/>
      <color rgb="FF000000"/>
      <name val="Arial"/>
      <family val="2"/>
    </font>
    <font>
      <b/>
      <sz val="10"/>
      <color theme="1"/>
      <name val="Arial"/>
      <family val="2"/>
    </font>
    <font>
      <sz val="9"/>
      <color indexed="81"/>
      <name val="Tahoma"/>
      <family val="2"/>
    </font>
    <font>
      <sz val="8"/>
      <color indexed="81"/>
      <name val="Tahoma"/>
      <family val="2"/>
    </font>
    <font>
      <sz val="10"/>
      <color rgb="FF1F497D"/>
      <name val="Calibri"/>
      <family val="2"/>
    </font>
    <font>
      <sz val="6"/>
      <name val="Arial"/>
      <family val="2"/>
    </font>
    <font>
      <u/>
      <sz val="8"/>
      <name val="Arial"/>
      <family val="2"/>
    </font>
    <font>
      <b/>
      <sz val="9"/>
      <name val="Arial"/>
      <family val="2"/>
    </font>
    <font>
      <sz val="11"/>
      <color rgb="FFFF0000"/>
      <name val="Arial"/>
      <family val="2"/>
    </font>
    <font>
      <sz val="7"/>
      <name val="Arial"/>
      <family val="2"/>
    </font>
    <font>
      <sz val="8"/>
      <color rgb="FFFF0000"/>
      <name val="Arial"/>
      <family val="2"/>
    </font>
    <font>
      <b/>
      <sz val="10"/>
      <color rgb="FFFF0000"/>
      <name val="Arial"/>
      <family val="2"/>
    </font>
    <font>
      <b/>
      <sz val="11"/>
      <color rgb="FFFF0000"/>
      <name val="Arial"/>
      <family val="2"/>
    </font>
    <font>
      <sz val="10"/>
      <name val="Calibri"/>
      <family val="2"/>
    </font>
    <font>
      <sz val="8"/>
      <color rgb="FF00B050"/>
      <name val="Arial"/>
      <family val="2"/>
    </font>
  </fonts>
  <fills count="10">
    <fill>
      <patternFill patternType="none"/>
    </fill>
    <fill>
      <patternFill patternType="gray125"/>
    </fill>
    <fill>
      <patternFill patternType="solid">
        <fgColor indexed="26"/>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theme="3" tint="0.79998168889431442"/>
        <bgColor indexed="64"/>
      </patternFill>
    </fill>
  </fills>
  <borders count="9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hair">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right style="thin">
        <color indexed="64"/>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hair">
        <color indexed="64"/>
      </left>
      <right style="thin">
        <color indexed="64"/>
      </right>
      <top/>
      <bottom style="thin">
        <color indexed="64"/>
      </bottom>
      <diagonal/>
    </border>
    <border>
      <left style="thin">
        <color indexed="64"/>
      </left>
      <right style="medium">
        <color indexed="64"/>
      </right>
      <top/>
      <bottom/>
      <diagonal/>
    </border>
    <border diagonalUp="1" diagonalDown="1">
      <left style="thin">
        <color indexed="64"/>
      </left>
      <right style="thin">
        <color indexed="64"/>
      </right>
      <top style="thin">
        <color indexed="64"/>
      </top>
      <bottom/>
      <diagonal style="thin">
        <color indexed="64"/>
      </diagonal>
    </border>
    <border diagonalUp="1" diagonalDown="1">
      <left style="thin">
        <color indexed="64"/>
      </left>
      <right style="thin">
        <color indexed="64"/>
      </right>
      <top/>
      <bottom style="thin">
        <color indexed="64"/>
      </bottom>
      <diagonal style="thin">
        <color indexed="64"/>
      </diagonal>
    </border>
    <border>
      <left style="hair">
        <color indexed="64"/>
      </left>
      <right/>
      <top/>
      <bottom style="thin">
        <color indexed="64"/>
      </bottom>
      <diagonal/>
    </border>
    <border>
      <left style="hair">
        <color indexed="64"/>
      </left>
      <right style="medium">
        <color indexed="64"/>
      </right>
      <top style="thin">
        <color indexed="64"/>
      </top>
      <bottom/>
      <diagonal/>
    </border>
    <border>
      <left style="hair">
        <color indexed="64"/>
      </left>
      <right style="medium">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style="thin">
        <color rgb="FF000000"/>
      </top>
      <bottom style="thin">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n">
        <color indexed="64"/>
      </right>
      <top style="thick">
        <color indexed="64"/>
      </top>
      <bottom/>
      <diagonal/>
    </border>
    <border>
      <left/>
      <right style="thick">
        <color indexed="64"/>
      </right>
      <top style="thick">
        <color indexed="64"/>
      </top>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style="thick">
        <color indexed="64"/>
      </left>
      <right style="thin">
        <color indexed="64"/>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theme="4"/>
      </top>
      <bottom style="thin">
        <color indexed="64"/>
      </bottom>
      <diagonal/>
    </border>
    <border>
      <left style="thin">
        <color indexed="64"/>
      </left>
      <right/>
      <top/>
      <bottom style="medium">
        <color indexed="64"/>
      </bottom>
      <diagonal/>
    </border>
    <border>
      <left style="medium">
        <color indexed="64"/>
      </left>
      <right style="medium">
        <color indexed="64"/>
      </right>
      <top style="thin">
        <color rgb="FF000000"/>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9" fontId="3" fillId="0" borderId="0" applyFont="0" applyFill="0" applyBorder="0" applyAlignment="0" applyProtection="0"/>
    <xf numFmtId="0" fontId="16" fillId="0" borderId="0"/>
  </cellStyleXfs>
  <cellXfs count="809">
    <xf numFmtId="0" fontId="0" fillId="0" borderId="0" xfId="0"/>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4" fillId="0" borderId="0" xfId="0" applyFont="1"/>
    <xf numFmtId="0" fontId="3" fillId="0" borderId="0" xfId="0" applyFont="1"/>
    <xf numFmtId="0" fontId="5" fillId="0" borderId="0" xfId="0" applyFont="1"/>
    <xf numFmtId="0" fontId="7" fillId="0" borderId="0" xfId="0" applyFont="1" applyAlignment="1">
      <alignment vertical="center"/>
    </xf>
    <xf numFmtId="0" fontId="7" fillId="0" borderId="0" xfId="0" applyFont="1" applyAlignment="1">
      <alignment horizontal="right" vertical="center"/>
    </xf>
    <xf numFmtId="0" fontId="7" fillId="0" borderId="0" xfId="0" applyFont="1"/>
    <xf numFmtId="0" fontId="3" fillId="0" borderId="0" xfId="0" applyFont="1" applyAlignment="1">
      <alignment vertical="center"/>
    </xf>
    <xf numFmtId="0" fontId="3" fillId="0" borderId="0" xfId="0" applyFont="1" applyAlignment="1">
      <alignment horizontal="right" vertical="center"/>
    </xf>
    <xf numFmtId="0" fontId="7" fillId="2" borderId="0" xfId="0" applyFont="1" applyFill="1" applyBorder="1" applyAlignment="1">
      <alignment horizontal="center" vertical="center"/>
    </xf>
    <xf numFmtId="0" fontId="10" fillId="0" borderId="0" xfId="0" applyFont="1"/>
    <xf numFmtId="0" fontId="0" fillId="0" borderId="0" xfId="0" applyAlignment="1">
      <alignment horizontal="center"/>
    </xf>
    <xf numFmtId="0" fontId="11" fillId="0" borderId="0" xfId="0" applyFont="1"/>
    <xf numFmtId="0" fontId="10" fillId="0" borderId="0" xfId="0" applyFont="1" applyAlignment="1">
      <alignment horizontal="center"/>
    </xf>
    <xf numFmtId="167" fontId="0" fillId="0" borderId="0" xfId="0" applyNumberFormat="1" applyAlignment="1">
      <alignment horizontal="center"/>
    </xf>
    <xf numFmtId="0" fontId="11" fillId="0" borderId="3" xfId="0" applyFont="1" applyFill="1" applyBorder="1" applyAlignment="1">
      <alignment vertical="center"/>
    </xf>
    <xf numFmtId="0" fontId="11" fillId="0" borderId="1" xfId="0" applyFont="1" applyFill="1" applyBorder="1" applyAlignment="1">
      <alignment vertical="center"/>
    </xf>
    <xf numFmtId="0" fontId="10" fillId="0" borderId="0" xfId="0" applyFont="1" applyBorder="1" applyAlignment="1">
      <alignment horizontal="center" vertical="center"/>
    </xf>
    <xf numFmtId="0" fontId="10" fillId="2" borderId="0" xfId="0" applyFont="1" applyFill="1" applyBorder="1" applyAlignment="1">
      <alignment horizontal="left" vertical="center"/>
    </xf>
    <xf numFmtId="0" fontId="10" fillId="2" borderId="0" xfId="0" applyFont="1" applyFill="1" applyBorder="1" applyAlignment="1">
      <alignment horizontal="center" vertical="center"/>
    </xf>
    <xf numFmtId="0" fontId="11" fillId="0" borderId="43" xfId="0" applyFont="1" applyFill="1" applyBorder="1" applyAlignment="1">
      <alignment vertical="center"/>
    </xf>
    <xf numFmtId="0" fontId="11" fillId="0" borderId="23" xfId="0" applyFont="1" applyBorder="1" applyAlignment="1">
      <alignment vertical="center"/>
    </xf>
    <xf numFmtId="0" fontId="11" fillId="0" borderId="46" xfId="0" applyFont="1" applyBorder="1" applyAlignment="1">
      <alignment vertical="center"/>
    </xf>
    <xf numFmtId="0" fontId="9" fillId="0" borderId="0" xfId="0" applyFont="1" applyAlignment="1">
      <alignment horizontal="center" vertical="center" wrapText="1"/>
    </xf>
    <xf numFmtId="172" fontId="14" fillId="0" borderId="0" xfId="2" applyNumberFormat="1" applyFont="1" applyBorder="1" applyAlignment="1">
      <alignment horizontal="center" vertical="center" wrapText="1"/>
    </xf>
    <xf numFmtId="0" fontId="17" fillId="0" borderId="0" xfId="0" applyFont="1" applyBorder="1" applyAlignment="1">
      <alignment horizontal="center"/>
    </xf>
    <xf numFmtId="0" fontId="17" fillId="0" borderId="0" xfId="0" applyFont="1" applyFill="1" applyBorder="1" applyAlignment="1">
      <alignment horizontal="center"/>
    </xf>
    <xf numFmtId="172" fontId="14" fillId="0" borderId="0" xfId="2" applyNumberFormat="1" applyFont="1" applyFill="1" applyBorder="1" applyAlignment="1">
      <alignment horizontal="center" vertical="center" wrapText="1"/>
    </xf>
    <xf numFmtId="168" fontId="17" fillId="0" borderId="0" xfId="0" applyNumberFormat="1" applyFont="1" applyBorder="1" applyAlignment="1">
      <alignment horizontal="center"/>
    </xf>
    <xf numFmtId="170" fontId="14" fillId="0" borderId="0" xfId="2" applyNumberFormat="1" applyFont="1" applyBorder="1" applyAlignment="1">
      <alignment horizontal="center" vertical="center" wrapText="1"/>
    </xf>
    <xf numFmtId="170" fontId="17" fillId="0" borderId="0" xfId="0" applyNumberFormat="1" applyFont="1" applyBorder="1" applyAlignment="1">
      <alignment horizontal="center"/>
    </xf>
    <xf numFmtId="170" fontId="0" fillId="0" borderId="0" xfId="0" applyNumberFormat="1" applyAlignment="1">
      <alignment horizontal="center"/>
    </xf>
    <xf numFmtId="170" fontId="11" fillId="0" borderId="0" xfId="0" applyNumberFormat="1" applyFont="1" applyAlignment="1">
      <alignment horizontal="center"/>
    </xf>
    <xf numFmtId="166" fontId="10" fillId="2" borderId="15" xfId="0" applyNumberFormat="1" applyFont="1" applyFill="1" applyBorder="1" applyAlignment="1">
      <alignment vertical="center"/>
    </xf>
    <xf numFmtId="174" fontId="7" fillId="2" borderId="0" xfId="0" applyNumberFormat="1" applyFont="1" applyFill="1" applyBorder="1" applyAlignment="1">
      <alignment horizontal="left" vertical="center"/>
    </xf>
    <xf numFmtId="174" fontId="11" fillId="2" borderId="0" xfId="0" applyNumberFormat="1" applyFont="1" applyFill="1" applyBorder="1" applyAlignment="1">
      <alignment horizontal="left" vertical="center"/>
    </xf>
    <xf numFmtId="174" fontId="7" fillId="2" borderId="39" xfId="0" applyNumberFormat="1" applyFont="1" applyFill="1" applyBorder="1" applyAlignment="1">
      <alignment horizontal="left" vertical="center"/>
    </xf>
    <xf numFmtId="174" fontId="11" fillId="2" borderId="39" xfId="0" applyNumberFormat="1" applyFont="1" applyFill="1" applyBorder="1" applyAlignment="1">
      <alignment horizontal="left" vertical="center"/>
    </xf>
    <xf numFmtId="0" fontId="7" fillId="2" borderId="39" xfId="0" applyFont="1" applyFill="1" applyBorder="1" applyAlignment="1">
      <alignment horizontal="center" vertical="center"/>
    </xf>
    <xf numFmtId="0" fontId="11" fillId="2" borderId="0" xfId="0" applyFont="1" applyFill="1" applyBorder="1" applyAlignment="1">
      <alignment horizontal="center" vertical="center"/>
    </xf>
    <xf numFmtId="0" fontId="11" fillId="2" borderId="39" xfId="0" applyFont="1" applyFill="1" applyBorder="1" applyAlignment="1">
      <alignment horizontal="center" vertical="center"/>
    </xf>
    <xf numFmtId="0" fontId="10" fillId="0" borderId="0" xfId="0" applyFont="1" applyAlignment="1">
      <alignment horizontal="center"/>
    </xf>
    <xf numFmtId="0" fontId="0" fillId="0" borderId="0" xfId="0" applyAlignment="1">
      <alignment horizontal="center"/>
    </xf>
    <xf numFmtId="180" fontId="10" fillId="2" borderId="12" xfId="0" applyNumberFormat="1" applyFont="1" applyFill="1" applyBorder="1" applyAlignment="1">
      <alignment horizontal="center" vertical="center"/>
    </xf>
    <xf numFmtId="0" fontId="10" fillId="2" borderId="11" xfId="0" applyFont="1" applyFill="1" applyBorder="1" applyAlignment="1">
      <alignment vertical="center"/>
    </xf>
    <xf numFmtId="180" fontId="10" fillId="2" borderId="33" xfId="0" applyNumberFormat="1" applyFont="1" applyFill="1" applyBorder="1" applyAlignment="1">
      <alignment horizontal="center" vertical="center"/>
    </xf>
    <xf numFmtId="0" fontId="11" fillId="0" borderId="0" xfId="0" applyFont="1" applyFill="1"/>
    <xf numFmtId="0" fontId="10" fillId="2" borderId="33" xfId="0" applyFont="1" applyFill="1" applyBorder="1" applyAlignment="1">
      <alignment horizontal="center" vertical="center"/>
    </xf>
    <xf numFmtId="0" fontId="10" fillId="2" borderId="12" xfId="0" applyFont="1" applyFill="1" applyBorder="1" applyAlignment="1">
      <alignment horizontal="center" vertical="center"/>
    </xf>
    <xf numFmtId="180" fontId="10" fillId="2" borderId="0" xfId="0" applyNumberFormat="1" applyFont="1" applyFill="1" applyBorder="1" applyAlignment="1">
      <alignment horizontal="center" vertical="center"/>
    </xf>
    <xf numFmtId="0" fontId="11" fillId="0" borderId="9" xfId="0" applyFont="1" applyFill="1" applyBorder="1" applyAlignment="1">
      <alignment vertical="center"/>
    </xf>
    <xf numFmtId="180" fontId="10" fillId="2" borderId="41" xfId="0" applyNumberFormat="1" applyFont="1" applyFill="1" applyBorder="1" applyAlignment="1">
      <alignment horizontal="center" vertical="center"/>
    </xf>
    <xf numFmtId="0" fontId="10" fillId="2" borderId="7" xfId="0" applyFont="1" applyFill="1" applyBorder="1" applyAlignment="1">
      <alignment horizontal="center" vertical="center"/>
    </xf>
    <xf numFmtId="180" fontId="11" fillId="2" borderId="0" xfId="0" applyNumberFormat="1" applyFont="1" applyFill="1" applyBorder="1" applyAlignment="1">
      <alignment horizontal="center" vertical="center"/>
    </xf>
    <xf numFmtId="180" fontId="10" fillId="2" borderId="47" xfId="0" applyNumberFormat="1" applyFont="1" applyFill="1" applyBorder="1" applyAlignment="1">
      <alignment horizontal="center" vertical="center"/>
    </xf>
    <xf numFmtId="180" fontId="10" fillId="2" borderId="12" xfId="0" applyNumberFormat="1" applyFont="1" applyFill="1" applyBorder="1" applyAlignment="1">
      <alignment vertical="center"/>
    </xf>
    <xf numFmtId="0" fontId="10" fillId="2" borderId="17" xfId="0" applyFont="1" applyFill="1" applyBorder="1" applyAlignment="1">
      <alignment horizontal="center" vertical="center"/>
    </xf>
    <xf numFmtId="0" fontId="3" fillId="0" borderId="0" xfId="0" applyFont="1" applyBorder="1"/>
    <xf numFmtId="180" fontId="11" fillId="2" borderId="39" xfId="0" applyNumberFormat="1" applyFont="1" applyFill="1" applyBorder="1" applyAlignment="1">
      <alignment horizontal="center" vertical="center"/>
    </xf>
    <xf numFmtId="180" fontId="10" fillId="2" borderId="17" xfId="0" applyNumberFormat="1" applyFont="1" applyFill="1" applyBorder="1" applyAlignment="1">
      <alignment horizontal="center" vertical="center"/>
    </xf>
    <xf numFmtId="180" fontId="10" fillId="2" borderId="39" xfId="0" applyNumberFormat="1" applyFont="1" applyFill="1" applyBorder="1" applyAlignment="1">
      <alignment horizontal="center" vertical="center"/>
    </xf>
    <xf numFmtId="180" fontId="10" fillId="2" borderId="10" xfId="0" applyNumberFormat="1" applyFont="1" applyFill="1" applyBorder="1" applyAlignment="1">
      <alignment horizontal="center" vertical="center"/>
    </xf>
    <xf numFmtId="0" fontId="10" fillId="2" borderId="13" xfId="0" applyFont="1" applyFill="1" applyBorder="1" applyAlignment="1">
      <alignment horizontal="center" vertical="center"/>
    </xf>
    <xf numFmtId="0" fontId="10" fillId="0" borderId="0" xfId="0" applyFont="1" applyAlignment="1">
      <alignment vertical="center"/>
    </xf>
    <xf numFmtId="0" fontId="7" fillId="2" borderId="48" xfId="0" applyFont="1" applyFill="1" applyBorder="1" applyAlignment="1" applyProtection="1">
      <alignment horizontal="center" vertical="center"/>
      <protection locked="0"/>
    </xf>
    <xf numFmtId="174" fontId="7" fillId="2" borderId="48" xfId="0" applyNumberFormat="1" applyFont="1" applyFill="1" applyBorder="1" applyAlignment="1" applyProtection="1">
      <alignment horizontal="center" vertical="center"/>
      <protection locked="0"/>
    </xf>
    <xf numFmtId="0" fontId="10" fillId="2" borderId="13" xfId="0" applyFont="1" applyFill="1" applyBorder="1" applyAlignment="1" applyProtection="1">
      <alignment horizontal="left" vertical="center"/>
      <protection locked="0"/>
    </xf>
    <xf numFmtId="0" fontId="10" fillId="2" borderId="52" xfId="0" applyFont="1" applyFill="1" applyBorder="1" applyAlignment="1" applyProtection="1">
      <alignment horizontal="right" vertical="center"/>
      <protection locked="0"/>
    </xf>
    <xf numFmtId="0" fontId="10" fillId="2" borderId="12" xfId="0" applyFont="1" applyFill="1" applyBorder="1" applyAlignment="1" applyProtection="1">
      <alignment horizontal="right" vertical="center"/>
      <protection locked="0"/>
    </xf>
    <xf numFmtId="180" fontId="10" fillId="2" borderId="13" xfId="0" applyNumberFormat="1" applyFont="1" applyFill="1" applyBorder="1" applyAlignment="1" applyProtection="1">
      <alignment horizontal="center" vertical="center"/>
      <protection locked="0"/>
    </xf>
    <xf numFmtId="184" fontId="10" fillId="2" borderId="10" xfId="0" applyNumberFormat="1" applyFont="1" applyFill="1" applyBorder="1" applyAlignment="1" applyProtection="1">
      <alignment vertical="center"/>
      <protection locked="0"/>
    </xf>
    <xf numFmtId="184" fontId="10" fillId="2" borderId="10" xfId="0" applyNumberFormat="1" applyFont="1" applyFill="1" applyBorder="1" applyAlignment="1" applyProtection="1">
      <alignment horizontal="center" vertical="center"/>
      <protection locked="0"/>
    </xf>
    <xf numFmtId="180" fontId="10" fillId="2" borderId="38" xfId="0" applyNumberFormat="1" applyFont="1" applyFill="1" applyBorder="1" applyAlignment="1">
      <alignment horizontal="center" vertical="center"/>
    </xf>
    <xf numFmtId="0" fontId="3" fillId="0" borderId="0" xfId="0" applyFont="1" applyAlignment="1">
      <alignment horizontal="center"/>
    </xf>
    <xf numFmtId="0" fontId="0" fillId="0" borderId="5" xfId="0" applyBorder="1"/>
    <xf numFmtId="49" fontId="3" fillId="0" borderId="5" xfId="0" applyNumberFormat="1" applyFont="1" applyBorder="1" applyAlignment="1">
      <alignment horizontal="center" vertical="center"/>
    </xf>
    <xf numFmtId="0" fontId="0" fillId="0" borderId="5" xfId="0" applyBorder="1" applyAlignment="1">
      <alignment horizontal="center"/>
    </xf>
    <xf numFmtId="0" fontId="10" fillId="2" borderId="10" xfId="0" applyFont="1" applyFill="1" applyBorder="1" applyAlignment="1">
      <alignment vertical="center"/>
    </xf>
    <xf numFmtId="0" fontId="0" fillId="0" borderId="13" xfId="0" applyBorder="1" applyAlignment="1">
      <alignment horizontal="center"/>
    </xf>
    <xf numFmtId="0" fontId="0" fillId="0" borderId="0" xfId="0" applyBorder="1" applyAlignment="1">
      <alignment horizontal="center"/>
    </xf>
    <xf numFmtId="0" fontId="21" fillId="0" borderId="0" xfId="0" applyFont="1" applyAlignment="1">
      <alignment horizontal="center"/>
    </xf>
    <xf numFmtId="0" fontId="17" fillId="0" borderId="5" xfId="0" applyFont="1" applyBorder="1" applyAlignment="1">
      <alignment horizontal="center"/>
    </xf>
    <xf numFmtId="0" fontId="17" fillId="0" borderId="5" xfId="0" applyFont="1" applyFill="1" applyBorder="1" applyAlignment="1">
      <alignment horizontal="center"/>
    </xf>
    <xf numFmtId="0" fontId="0" fillId="4" borderId="0" xfId="0" applyFill="1" applyAlignment="1">
      <alignment horizontal="center"/>
    </xf>
    <xf numFmtId="0" fontId="0" fillId="0" borderId="0" xfId="0" applyAlignment="1">
      <alignment vertical="center"/>
    </xf>
    <xf numFmtId="0" fontId="9" fillId="0" borderId="57" xfId="0" applyFont="1" applyBorder="1" applyAlignment="1">
      <alignment horizontal="center" vertical="center" wrapText="1"/>
    </xf>
    <xf numFmtId="0" fontId="0" fillId="0" borderId="58" xfId="0" applyBorder="1"/>
    <xf numFmtId="0" fontId="3" fillId="0" borderId="58" xfId="0" applyFont="1" applyBorder="1"/>
    <xf numFmtId="0" fontId="10" fillId="0" borderId="58" xfId="0" applyFont="1" applyBorder="1" applyAlignment="1">
      <alignment horizontal="left"/>
    </xf>
    <xf numFmtId="0" fontId="3" fillId="0" borderId="59" xfId="0" applyFont="1" applyBorder="1" applyAlignment="1">
      <alignment horizontal="left"/>
    </xf>
    <xf numFmtId="0" fontId="9" fillId="0" borderId="57" xfId="0" applyFont="1" applyBorder="1" applyAlignment="1">
      <alignment vertical="center" wrapText="1"/>
    </xf>
    <xf numFmtId="0" fontId="10" fillId="0" borderId="58" xfId="0" applyFont="1" applyBorder="1" applyAlignment="1">
      <alignment vertical="center"/>
    </xf>
    <xf numFmtId="0" fontId="3" fillId="0" borderId="58" xfId="0" applyFont="1" applyBorder="1" applyAlignment="1">
      <alignment vertical="center" wrapText="1"/>
    </xf>
    <xf numFmtId="0" fontId="3" fillId="0" borderId="59" xfId="0" applyFont="1" applyBorder="1" applyAlignment="1">
      <alignment vertical="center"/>
    </xf>
    <xf numFmtId="166" fontId="10" fillId="0" borderId="58" xfId="0" applyNumberFormat="1" applyFont="1" applyBorder="1" applyAlignment="1">
      <alignment horizontal="center"/>
    </xf>
    <xf numFmtId="166" fontId="0" fillId="0" borderId="58" xfId="0" applyNumberFormat="1" applyBorder="1" applyAlignment="1">
      <alignment horizontal="center"/>
    </xf>
    <xf numFmtId="166" fontId="0" fillId="0" borderId="59" xfId="0" applyNumberFormat="1" applyBorder="1" applyAlignment="1">
      <alignment horizontal="center"/>
    </xf>
    <xf numFmtId="170" fontId="0" fillId="3" borderId="0" xfId="0" applyNumberFormat="1" applyFill="1" applyBorder="1" applyAlignment="1">
      <alignment horizontal="center" vertical="center"/>
    </xf>
    <xf numFmtId="165" fontId="10" fillId="0" borderId="0" xfId="0" applyNumberFormat="1" applyFont="1" applyBorder="1" applyAlignment="1">
      <alignment horizontal="center" vertical="center"/>
    </xf>
    <xf numFmtId="170" fontId="1" fillId="0" borderId="0" xfId="0" applyNumberFormat="1" applyFont="1" applyAlignment="1">
      <alignment horizontal="center"/>
    </xf>
    <xf numFmtId="0" fontId="6" fillId="0" borderId="36" xfId="0" applyFont="1" applyBorder="1" applyAlignment="1">
      <alignment horizontal="center" vertical="center" wrapText="1"/>
    </xf>
    <xf numFmtId="0" fontId="9" fillId="0" borderId="32" xfId="0" applyFont="1" applyBorder="1" applyAlignment="1">
      <alignment horizontal="center" vertical="center" wrapText="1"/>
    </xf>
    <xf numFmtId="0" fontId="10" fillId="0" borderId="47" xfId="0" applyFont="1" applyBorder="1" applyAlignment="1">
      <alignment horizontal="center"/>
    </xf>
    <xf numFmtId="175" fontId="0" fillId="0" borderId="39" xfId="0" applyNumberFormat="1" applyBorder="1" applyAlignment="1">
      <alignment horizontal="center"/>
    </xf>
    <xf numFmtId="0" fontId="10" fillId="0" borderId="42" xfId="0" applyFont="1" applyBorder="1" applyAlignment="1">
      <alignment horizontal="center"/>
    </xf>
    <xf numFmtId="0" fontId="0" fillId="0" borderId="31" xfId="0" applyBorder="1"/>
    <xf numFmtId="0" fontId="9" fillId="0" borderId="36" xfId="0" applyFont="1" applyBorder="1" applyAlignment="1">
      <alignment horizontal="center" vertical="center" wrapText="1"/>
    </xf>
    <xf numFmtId="0" fontId="9" fillId="0" borderId="14" xfId="0" applyFont="1" applyBorder="1" applyAlignment="1">
      <alignment horizontal="center" vertical="center" wrapText="1"/>
    </xf>
    <xf numFmtId="0" fontId="6" fillId="0" borderId="32" xfId="0" applyFont="1" applyBorder="1" applyAlignment="1">
      <alignment horizontal="center" vertical="center" wrapText="1"/>
    </xf>
    <xf numFmtId="0" fontId="0" fillId="0" borderId="39" xfId="0" applyBorder="1"/>
    <xf numFmtId="181" fontId="3" fillId="0" borderId="39" xfId="0" applyNumberFormat="1" applyFont="1" applyBorder="1" applyAlignment="1">
      <alignment horizontal="center"/>
    </xf>
    <xf numFmtId="181" fontId="3" fillId="0" borderId="31" xfId="0" applyNumberFormat="1" applyFont="1" applyBorder="1" applyAlignment="1">
      <alignment horizontal="center"/>
    </xf>
    <xf numFmtId="0" fontId="0" fillId="0" borderId="39" xfId="0" applyBorder="1" applyAlignment="1">
      <alignment horizontal="center"/>
    </xf>
    <xf numFmtId="0" fontId="11" fillId="0" borderId="0" xfId="0" applyFont="1" applyFill="1" applyBorder="1" applyAlignment="1">
      <alignment vertical="center"/>
    </xf>
    <xf numFmtId="183" fontId="10" fillId="2" borderId="11" xfId="0" applyNumberFormat="1" applyFont="1" applyFill="1" applyBorder="1" applyAlignment="1" applyProtection="1">
      <alignment vertical="center"/>
    </xf>
    <xf numFmtId="0" fontId="10" fillId="0" borderId="47" xfId="0" applyFont="1" applyBorder="1" applyAlignment="1">
      <alignment horizontal="center" vertical="center"/>
    </xf>
    <xf numFmtId="0" fontId="10" fillId="0" borderId="0" xfId="0" applyFont="1" applyBorder="1" applyAlignment="1">
      <alignment horizontal="center"/>
    </xf>
    <xf numFmtId="0" fontId="3" fillId="0" borderId="39" xfId="0" applyFont="1" applyBorder="1" applyAlignment="1">
      <alignment horizontal="center"/>
    </xf>
    <xf numFmtId="0" fontId="0" fillId="0" borderId="47" xfId="0" applyBorder="1"/>
    <xf numFmtId="0" fontId="0" fillId="0" borderId="42" xfId="0" applyBorder="1"/>
    <xf numFmtId="0" fontId="0" fillId="0" borderId="30" xfId="0" applyBorder="1" applyAlignment="1">
      <alignment horizontal="center"/>
    </xf>
    <xf numFmtId="0" fontId="0" fillId="0" borderId="59" xfId="0" applyBorder="1"/>
    <xf numFmtId="0" fontId="6" fillId="0" borderId="14" xfId="0" applyFont="1" applyBorder="1" applyAlignment="1">
      <alignment horizontal="center" vertical="center" wrapText="1"/>
    </xf>
    <xf numFmtId="0" fontId="0" fillId="0" borderId="0" xfId="0" applyBorder="1"/>
    <xf numFmtId="165" fontId="10" fillId="0" borderId="30" xfId="0" applyNumberFormat="1" applyFont="1" applyBorder="1" applyAlignment="1">
      <alignment horizontal="center" vertical="center"/>
    </xf>
    <xf numFmtId="180" fontId="10" fillId="2" borderId="56" xfId="0" applyNumberFormat="1" applyFont="1" applyFill="1" applyBorder="1" applyAlignment="1" applyProtection="1">
      <alignment horizontal="center" vertical="center"/>
      <protection locked="0"/>
    </xf>
    <xf numFmtId="182" fontId="10" fillId="2" borderId="54" xfId="0" applyNumberFormat="1" applyFont="1" applyFill="1" applyBorder="1" applyAlignment="1" applyProtection="1">
      <alignment horizontal="center" vertical="center"/>
      <protection locked="0"/>
    </xf>
    <xf numFmtId="0" fontId="10" fillId="2" borderId="47" xfId="0" applyFont="1" applyFill="1" applyBorder="1" applyAlignment="1">
      <alignment vertical="center"/>
    </xf>
    <xf numFmtId="0" fontId="10" fillId="2" borderId="41" xfId="0" applyFont="1" applyFill="1" applyBorder="1" applyAlignment="1">
      <alignment vertical="center"/>
    </xf>
    <xf numFmtId="0" fontId="0" fillId="0" borderId="0" xfId="0" applyFont="1" applyFill="1" applyBorder="1" applyAlignment="1">
      <alignment horizontal="center"/>
    </xf>
    <xf numFmtId="165" fontId="3" fillId="0" borderId="0" xfId="0" applyNumberFormat="1" applyFont="1" applyFill="1" applyBorder="1" applyAlignment="1">
      <alignment horizontal="center" vertical="center"/>
    </xf>
    <xf numFmtId="0" fontId="11" fillId="0" borderId="3" xfId="0" applyFont="1" applyFill="1" applyBorder="1" applyAlignment="1">
      <alignment horizontal="left" vertical="center"/>
    </xf>
    <xf numFmtId="0" fontId="0" fillId="0" borderId="13" xfId="0" applyBorder="1"/>
    <xf numFmtId="164" fontId="0" fillId="0" borderId="5" xfId="0" applyNumberFormat="1" applyBorder="1" applyAlignment="1">
      <alignment horizontal="center" vertical="center"/>
    </xf>
    <xf numFmtId="49" fontId="0" fillId="0" borderId="5" xfId="0" applyNumberFormat="1" applyFont="1" applyFill="1" applyBorder="1" applyAlignment="1">
      <alignment horizontal="center"/>
    </xf>
    <xf numFmtId="0" fontId="0" fillId="0" borderId="5" xfId="0" applyBorder="1" applyAlignment="1">
      <alignment horizontal="center" vertical="center"/>
    </xf>
    <xf numFmtId="0" fontId="6" fillId="0" borderId="0" xfId="0" applyFont="1" applyAlignment="1">
      <alignment horizontal="center" vertical="center" wrapText="1"/>
    </xf>
    <xf numFmtId="0" fontId="10" fillId="2" borderId="47" xfId="0" applyFont="1" applyFill="1" applyBorder="1" applyAlignment="1">
      <alignment horizontal="center" vertical="center"/>
    </xf>
    <xf numFmtId="0" fontId="10" fillId="2" borderId="41"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11" fillId="7" borderId="3" xfId="0" applyFont="1" applyFill="1" applyBorder="1" applyAlignment="1">
      <alignment horizontal="left" vertical="center"/>
    </xf>
    <xf numFmtId="0" fontId="11" fillId="0" borderId="7" xfId="0" applyFont="1" applyFill="1" applyBorder="1" applyAlignment="1">
      <alignment horizontal="right"/>
    </xf>
    <xf numFmtId="0" fontId="3" fillId="0" borderId="58" xfId="0" applyFont="1" applyBorder="1" applyAlignment="1">
      <alignment horizontal="left"/>
    </xf>
    <xf numFmtId="0" fontId="3" fillId="0" borderId="47" xfId="0" applyFont="1" applyFill="1" applyBorder="1" applyAlignment="1">
      <alignment horizontal="center"/>
    </xf>
    <xf numFmtId="185" fontId="0" fillId="0" borderId="39" xfId="0" applyNumberFormat="1" applyFill="1" applyBorder="1" applyAlignment="1">
      <alignment horizontal="center"/>
    </xf>
    <xf numFmtId="49" fontId="3" fillId="0" borderId="13" xfId="0" applyNumberFormat="1" applyFont="1" applyBorder="1" applyAlignment="1">
      <alignment horizontal="center" vertical="center"/>
    </xf>
    <xf numFmtId="0" fontId="11" fillId="2" borderId="12" xfId="0" applyFont="1" applyFill="1" applyBorder="1" applyAlignment="1" applyProtection="1">
      <alignment vertical="center"/>
      <protection locked="0"/>
    </xf>
    <xf numFmtId="165" fontId="0" fillId="0" borderId="59" xfId="0" applyNumberFormat="1" applyBorder="1" applyAlignment="1">
      <alignment horizontal="center"/>
    </xf>
    <xf numFmtId="165" fontId="0" fillId="0" borderId="58" xfId="0" applyNumberFormat="1" applyBorder="1" applyAlignment="1">
      <alignment horizontal="center"/>
    </xf>
    <xf numFmtId="0" fontId="6" fillId="0" borderId="57" xfId="0" applyFont="1" applyBorder="1" applyAlignment="1">
      <alignment horizontal="center" vertical="center" wrapText="1"/>
    </xf>
    <xf numFmtId="187" fontId="10" fillId="3" borderId="0" xfId="0" applyNumberFormat="1" applyFont="1" applyFill="1" applyBorder="1" applyAlignment="1">
      <alignment horizontal="center"/>
    </xf>
    <xf numFmtId="187" fontId="10" fillId="0" borderId="0" xfId="0" applyNumberFormat="1" applyFont="1" applyBorder="1" applyAlignment="1">
      <alignment horizontal="center"/>
    </xf>
    <xf numFmtId="187" fontId="0" fillId="0" borderId="0" xfId="0" applyNumberFormat="1" applyBorder="1" applyAlignment="1">
      <alignment horizontal="center"/>
    </xf>
    <xf numFmtId="187" fontId="0" fillId="0" borderId="30" xfId="0" applyNumberFormat="1" applyBorder="1" applyAlignment="1">
      <alignment horizontal="center"/>
    </xf>
    <xf numFmtId="0" fontId="3" fillId="0" borderId="5" xfId="0" applyNumberFormat="1" applyFont="1" applyBorder="1" applyAlignment="1">
      <alignment horizontal="center" vertical="center"/>
    </xf>
    <xf numFmtId="0" fontId="11" fillId="7" borderId="12" xfId="0" applyFont="1" applyFill="1" applyBorder="1" applyAlignment="1">
      <alignment vertical="top" wrapText="1"/>
    </xf>
    <xf numFmtId="178" fontId="10" fillId="5" borderId="49" xfId="0" applyNumberFormat="1" applyFont="1" applyFill="1" applyBorder="1" applyAlignment="1">
      <alignment horizontal="center" vertical="center"/>
    </xf>
    <xf numFmtId="0" fontId="10" fillId="5" borderId="49" xfId="0" applyFont="1" applyFill="1" applyBorder="1" applyAlignment="1">
      <alignment horizontal="center" vertical="center"/>
    </xf>
    <xf numFmtId="0" fontId="3" fillId="2" borderId="41" xfId="0" applyFont="1" applyFill="1" applyBorder="1" applyAlignment="1">
      <alignment vertical="center"/>
    </xf>
    <xf numFmtId="0" fontId="11" fillId="7" borderId="47" xfId="0" applyFont="1" applyFill="1" applyBorder="1" applyAlignment="1">
      <alignment vertical="top" wrapText="1"/>
    </xf>
    <xf numFmtId="0" fontId="11" fillId="7" borderId="33" xfId="0" applyFont="1" applyFill="1" applyBorder="1" applyAlignment="1">
      <alignment vertical="top" wrapText="1"/>
    </xf>
    <xf numFmtId="0" fontId="11" fillId="7" borderId="9" xfId="0" applyFont="1" applyFill="1" applyBorder="1" applyAlignment="1">
      <alignment vertical="top" wrapText="1"/>
    </xf>
    <xf numFmtId="0" fontId="11" fillId="7" borderId="0" xfId="0" applyFont="1" applyFill="1" applyBorder="1" applyAlignment="1">
      <alignment vertical="top" wrapText="1"/>
    </xf>
    <xf numFmtId="0" fontId="1" fillId="7" borderId="21" xfId="0" applyFont="1" applyFill="1" applyBorder="1" applyAlignment="1">
      <alignment vertical="top" wrapText="1"/>
    </xf>
    <xf numFmtId="0" fontId="3" fillId="0" borderId="0" xfId="0" applyFont="1" applyFill="1" applyBorder="1" applyAlignment="1">
      <alignment horizontal="center"/>
    </xf>
    <xf numFmtId="0" fontId="1" fillId="0" borderId="0" xfId="0" applyFont="1" applyFill="1" applyBorder="1" applyAlignment="1">
      <alignment horizontal="center"/>
    </xf>
    <xf numFmtId="0" fontId="13" fillId="6" borderId="13" xfId="0" applyFont="1" applyFill="1" applyBorder="1" applyAlignment="1">
      <alignment horizontal="center" vertical="center"/>
    </xf>
    <xf numFmtId="0" fontId="13" fillId="6" borderId="7" xfId="0" applyFont="1" applyFill="1" applyBorder="1" applyAlignment="1">
      <alignment horizontal="center" vertical="center"/>
    </xf>
    <xf numFmtId="0" fontId="13" fillId="0" borderId="24" xfId="0" applyFont="1" applyFill="1" applyBorder="1" applyAlignment="1">
      <alignment horizontal="center" vertical="center" wrapText="1"/>
    </xf>
    <xf numFmtId="0" fontId="13" fillId="0" borderId="19" xfId="0" applyFont="1" applyBorder="1" applyProtection="1">
      <protection locked="0"/>
    </xf>
    <xf numFmtId="0" fontId="13" fillId="0" borderId="0" xfId="0" applyFont="1"/>
    <xf numFmtId="0" fontId="13" fillId="0" borderId="24" xfId="0" applyFont="1" applyFill="1" applyBorder="1" applyAlignment="1" applyProtection="1">
      <alignment horizontal="center" vertical="center" wrapText="1"/>
    </xf>
    <xf numFmtId="0" fontId="13" fillId="0" borderId="25" xfId="0" applyFont="1" applyFill="1" applyBorder="1" applyAlignment="1" applyProtection="1">
      <alignment horizontal="center" vertical="center" wrapText="1"/>
    </xf>
    <xf numFmtId="0" fontId="13" fillId="0" borderId="27" xfId="0" applyFont="1" applyFill="1" applyBorder="1" applyAlignment="1" applyProtection="1">
      <alignment vertical="center" wrapText="1"/>
      <protection locked="0"/>
    </xf>
    <xf numFmtId="0" fontId="13" fillId="0" borderId="28" xfId="0" applyFont="1" applyBorder="1" applyProtection="1">
      <protection locked="0"/>
    </xf>
    <xf numFmtId="174" fontId="7" fillId="2" borderId="10" xfId="0" applyNumberFormat="1" applyFont="1" applyFill="1" applyBorder="1" applyAlignment="1">
      <alignment horizontal="left" vertical="center"/>
    </xf>
    <xf numFmtId="174" fontId="7" fillId="2" borderId="35" xfId="0" applyNumberFormat="1" applyFont="1" applyFill="1" applyBorder="1" applyAlignment="1">
      <alignment horizontal="left" vertical="center"/>
    </xf>
    <xf numFmtId="0" fontId="13" fillId="2" borderId="13" xfId="0" applyFont="1" applyFill="1" applyBorder="1" applyAlignment="1" applyProtection="1">
      <alignment horizontal="center" vertical="center"/>
      <protection locked="0"/>
    </xf>
    <xf numFmtId="0" fontId="8" fillId="0" borderId="7" xfId="0" applyFont="1" applyBorder="1" applyAlignment="1">
      <alignment horizontal="center" vertical="center"/>
    </xf>
    <xf numFmtId="0" fontId="8" fillId="5" borderId="49" xfId="0" applyFont="1" applyFill="1" applyBorder="1" applyAlignment="1">
      <alignment horizontal="center" vertical="center"/>
    </xf>
    <xf numFmtId="0" fontId="13" fillId="2" borderId="11" xfId="0" applyFont="1" applyFill="1" applyBorder="1" applyAlignment="1" applyProtection="1">
      <alignment horizontal="center" vertical="center"/>
      <protection locked="0"/>
    </xf>
    <xf numFmtId="0" fontId="13" fillId="0" borderId="7" xfId="0" applyNumberFormat="1" applyFont="1" applyBorder="1" applyAlignment="1" applyProtection="1">
      <alignment horizontal="center" vertical="center"/>
      <protection locked="0"/>
    </xf>
    <xf numFmtId="0" fontId="13" fillId="2" borderId="47" xfId="0" applyFont="1" applyFill="1" applyBorder="1" applyAlignment="1">
      <alignment vertical="center"/>
    </xf>
    <xf numFmtId="0" fontId="13" fillId="2" borderId="41" xfId="0" applyFont="1" applyFill="1" applyBorder="1" applyAlignment="1">
      <alignment vertical="center"/>
    </xf>
    <xf numFmtId="178" fontId="13" fillId="5" borderId="49" xfId="0" applyNumberFormat="1" applyFont="1" applyFill="1" applyBorder="1" applyAlignment="1">
      <alignment horizontal="center" vertical="center"/>
    </xf>
    <xf numFmtId="0" fontId="1" fillId="2" borderId="47" xfId="0" applyFont="1" applyFill="1" applyBorder="1" applyAlignment="1">
      <alignment vertical="center"/>
    </xf>
    <xf numFmtId="0" fontId="1" fillId="2" borderId="41" xfId="0" applyFont="1" applyFill="1" applyBorder="1" applyAlignment="1">
      <alignment vertical="center"/>
    </xf>
    <xf numFmtId="0" fontId="1" fillId="0" borderId="0" xfId="0" applyFont="1"/>
    <xf numFmtId="0" fontId="0" fillId="0" borderId="47" xfId="0" applyBorder="1" applyAlignment="1">
      <alignment horizontal="center" vertical="center"/>
    </xf>
    <xf numFmtId="0" fontId="3" fillId="0" borderId="42" xfId="0" applyFont="1" applyBorder="1" applyAlignment="1">
      <alignment horizontal="center" vertical="center"/>
    </xf>
    <xf numFmtId="0" fontId="3" fillId="0" borderId="58" xfId="0" applyFont="1" applyBorder="1" applyAlignment="1">
      <alignment horizontal="center" vertical="center"/>
    </xf>
    <xf numFmtId="180" fontId="10" fillId="2" borderId="35" xfId="0" applyNumberFormat="1" applyFont="1" applyFill="1" applyBorder="1" applyAlignment="1">
      <alignment horizontal="center" vertical="center"/>
    </xf>
    <xf numFmtId="1" fontId="13" fillId="0" borderId="13" xfId="0" applyNumberFormat="1" applyFont="1" applyFill="1" applyBorder="1" applyAlignment="1" applyProtection="1">
      <alignment horizontal="center" vertical="center"/>
      <protection locked="0"/>
    </xf>
    <xf numFmtId="0" fontId="13" fillId="7" borderId="7" xfId="0" applyFont="1" applyFill="1" applyBorder="1" applyAlignment="1" applyProtection="1">
      <alignment horizontal="center" vertical="center"/>
    </xf>
    <xf numFmtId="0" fontId="13" fillId="7" borderId="7" xfId="0" applyFont="1" applyFill="1" applyBorder="1" applyAlignment="1" applyProtection="1">
      <alignment horizontal="center" vertical="center"/>
      <protection locked="0"/>
    </xf>
    <xf numFmtId="0" fontId="1" fillId="2" borderId="33" xfId="0" applyFont="1" applyFill="1" applyBorder="1" applyAlignment="1">
      <alignment vertical="center"/>
    </xf>
    <xf numFmtId="0" fontId="1" fillId="2" borderId="11" xfId="0" applyFont="1" applyFill="1" applyBorder="1" applyAlignment="1">
      <alignment vertical="center"/>
    </xf>
    <xf numFmtId="0" fontId="1" fillId="2" borderId="13" xfId="0" applyFont="1" applyFill="1" applyBorder="1" applyAlignment="1">
      <alignment horizontal="left" vertical="center"/>
    </xf>
    <xf numFmtId="0" fontId="0" fillId="4" borderId="0" xfId="0" applyFill="1" applyBorder="1" applyAlignment="1">
      <alignment horizontal="center"/>
    </xf>
    <xf numFmtId="0" fontId="0" fillId="0" borderId="47" xfId="0" applyBorder="1" applyAlignment="1">
      <alignment horizontal="center"/>
    </xf>
    <xf numFmtId="0" fontId="0" fillId="0" borderId="0" xfId="0" applyBorder="1" applyAlignment="1">
      <alignment horizontal="center" vertical="center"/>
    </xf>
    <xf numFmtId="0" fontId="1" fillId="0" borderId="0" xfId="0" applyFont="1" applyBorder="1" applyAlignment="1">
      <alignment horizontal="center"/>
    </xf>
    <xf numFmtId="0" fontId="0" fillId="0" borderId="42" xfId="0" applyBorder="1" applyAlignment="1">
      <alignment horizontal="center"/>
    </xf>
    <xf numFmtId="0" fontId="0" fillId="0" borderId="26" xfId="0" applyBorder="1" applyAlignment="1">
      <alignment horizontal="center"/>
    </xf>
    <xf numFmtId="0" fontId="1" fillId="0" borderId="30" xfId="0" applyFont="1" applyFill="1" applyBorder="1" applyAlignment="1">
      <alignment horizontal="center"/>
    </xf>
    <xf numFmtId="0" fontId="3" fillId="0" borderId="31" xfId="0" applyFont="1" applyBorder="1" applyAlignment="1">
      <alignment horizontal="center"/>
    </xf>
    <xf numFmtId="0" fontId="0" fillId="0" borderId="36" xfId="0" applyBorder="1"/>
    <xf numFmtId="0" fontId="0" fillId="0" borderId="14" xfId="0" applyBorder="1"/>
    <xf numFmtId="0" fontId="0" fillId="0" borderId="19" xfId="0" applyBorder="1" applyAlignment="1">
      <alignment horizontal="center" vertical="center"/>
    </xf>
    <xf numFmtId="49"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0" fillId="0" borderId="26" xfId="0" applyBorder="1"/>
    <xf numFmtId="0" fontId="0" fillId="0" borderId="28" xfId="0" applyBorder="1" applyAlignment="1">
      <alignment horizontal="center"/>
    </xf>
    <xf numFmtId="0" fontId="18" fillId="0" borderId="0" xfId="0" applyFont="1" applyBorder="1" applyAlignment="1">
      <alignment wrapText="1"/>
    </xf>
    <xf numFmtId="0" fontId="18" fillId="0" borderId="64" xfId="0" applyFont="1" applyBorder="1" applyAlignment="1">
      <alignment wrapText="1"/>
    </xf>
    <xf numFmtId="0" fontId="18" fillId="0" borderId="65" xfId="0" applyFont="1" applyBorder="1" applyAlignment="1">
      <alignment wrapText="1"/>
    </xf>
    <xf numFmtId="0" fontId="0" fillId="0" borderId="59" xfId="0" applyBorder="1" applyAlignment="1">
      <alignment horizontal="center"/>
    </xf>
    <xf numFmtId="181" fontId="3" fillId="0" borderId="58" xfId="0" applyNumberFormat="1" applyFont="1" applyBorder="1" applyAlignment="1">
      <alignment horizontal="center"/>
    </xf>
    <xf numFmtId="181" fontId="0" fillId="0" borderId="59" xfId="0" applyNumberFormat="1" applyBorder="1" applyAlignment="1">
      <alignment horizontal="center"/>
    </xf>
    <xf numFmtId="0" fontId="18" fillId="0" borderId="0" xfId="0" applyFont="1" applyFill="1" applyBorder="1" applyAlignment="1">
      <alignment wrapText="1"/>
    </xf>
    <xf numFmtId="0" fontId="18" fillId="0" borderId="66" xfId="0" applyFont="1" applyFill="1" applyBorder="1" applyAlignment="1">
      <alignment wrapText="1"/>
    </xf>
    <xf numFmtId="0" fontId="0" fillId="0" borderId="19" xfId="0" applyBorder="1"/>
    <xf numFmtId="49" fontId="0" fillId="0" borderId="26" xfId="0" applyNumberFormat="1" applyBorder="1"/>
    <xf numFmtId="49" fontId="0" fillId="0" borderId="28" xfId="0" applyNumberFormat="1" applyBorder="1"/>
    <xf numFmtId="0" fontId="0" fillId="0" borderId="19" xfId="0" applyBorder="1" applyAlignment="1">
      <alignment horizontal="center"/>
    </xf>
    <xf numFmtId="0" fontId="3" fillId="0" borderId="57" xfId="0" applyFont="1" applyBorder="1" applyAlignment="1">
      <alignment horizontal="center"/>
    </xf>
    <xf numFmtId="0" fontId="3" fillId="0" borderId="26" xfId="0" applyFont="1" applyBorder="1" applyAlignment="1">
      <alignment horizontal="center"/>
    </xf>
    <xf numFmtId="0" fontId="13" fillId="7" borderId="3" xfId="0" applyFont="1" applyFill="1" applyBorder="1" applyAlignment="1">
      <alignment horizontal="center" vertical="center"/>
    </xf>
    <xf numFmtId="0" fontId="13" fillId="0" borderId="63" xfId="0" applyFont="1" applyFill="1" applyBorder="1" applyAlignment="1">
      <alignment horizontal="center" vertical="center"/>
    </xf>
    <xf numFmtId="0" fontId="13" fillId="7" borderId="3" xfId="0" applyNumberFormat="1" applyFont="1" applyFill="1" applyBorder="1" applyAlignment="1" applyProtection="1">
      <alignment horizontal="center" vertical="center"/>
      <protection locked="0"/>
    </xf>
    <xf numFmtId="0" fontId="13" fillId="7" borderId="13" xfId="0" applyNumberFormat="1" applyFont="1" applyFill="1" applyBorder="1" applyAlignment="1" applyProtection="1">
      <alignment horizontal="center" vertical="center"/>
      <protection locked="0"/>
    </xf>
    <xf numFmtId="0" fontId="3" fillId="0" borderId="5" xfId="0" applyFont="1" applyBorder="1" applyAlignment="1">
      <alignment horizontal="center"/>
    </xf>
    <xf numFmtId="0" fontId="0" fillId="0" borderId="34" xfId="0" applyBorder="1" applyAlignment="1">
      <alignment horizontal="center" vertical="center"/>
    </xf>
    <xf numFmtId="164" fontId="0" fillId="0" borderId="26" xfId="0" applyNumberFormat="1" applyBorder="1" applyAlignment="1">
      <alignment horizontal="center" vertical="center"/>
    </xf>
    <xf numFmtId="49" fontId="0" fillId="0" borderId="5" xfId="0" applyNumberFormat="1" applyBorder="1" applyAlignment="1">
      <alignment horizontal="center" vertical="center"/>
    </xf>
    <xf numFmtId="49" fontId="0" fillId="0" borderId="19" xfId="0" applyNumberFormat="1" applyBorder="1" applyAlignment="1">
      <alignment horizontal="center" vertical="center"/>
    </xf>
    <xf numFmtId="0" fontId="10" fillId="0" borderId="58" xfId="0" applyFont="1" applyBorder="1" applyAlignment="1">
      <alignment horizontal="center"/>
    </xf>
    <xf numFmtId="0" fontId="13" fillId="0" borderId="13" xfId="0" applyNumberFormat="1" applyFont="1" applyBorder="1" applyAlignment="1" applyProtection="1">
      <alignment horizontal="center" vertical="center"/>
      <protection locked="0"/>
    </xf>
    <xf numFmtId="0" fontId="13" fillId="7" borderId="7" xfId="0" applyNumberFormat="1" applyFont="1" applyFill="1" applyBorder="1" applyAlignment="1" applyProtection="1">
      <alignment horizontal="center" vertical="center"/>
      <protection locked="0"/>
    </xf>
    <xf numFmtId="0" fontId="3" fillId="0" borderId="36" xfId="0" applyFont="1" applyBorder="1"/>
    <xf numFmtId="0" fontId="0" fillId="0" borderId="32" xfId="0" applyBorder="1"/>
    <xf numFmtId="0" fontId="3" fillId="0" borderId="42" xfId="0" applyFont="1" applyBorder="1"/>
    <xf numFmtId="0" fontId="0" fillId="0" borderId="30" xfId="0" applyBorder="1"/>
    <xf numFmtId="0" fontId="1" fillId="0" borderId="3" xfId="0" applyFont="1" applyFill="1" applyBorder="1" applyAlignment="1">
      <alignment vertical="center"/>
    </xf>
    <xf numFmtId="178" fontId="13" fillId="5" borderId="18" xfId="0" applyNumberFormat="1" applyFont="1" applyFill="1" applyBorder="1" applyAlignment="1">
      <alignment horizontal="center" vertical="center"/>
    </xf>
    <xf numFmtId="0" fontId="9" fillId="0" borderId="7" xfId="0" applyFont="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14" fontId="13" fillId="0" borderId="4" xfId="0" applyNumberFormat="1" applyFont="1" applyFill="1" applyBorder="1" applyAlignment="1" applyProtection="1">
      <alignment vertical="center" wrapText="1"/>
      <protection locked="0"/>
    </xf>
    <xf numFmtId="0" fontId="3" fillId="2" borderId="38" xfId="0" applyFont="1" applyFill="1" applyBorder="1" applyAlignment="1" applyProtection="1">
      <alignment horizontal="left" vertical="center"/>
      <protection locked="0"/>
    </xf>
    <xf numFmtId="180" fontId="3" fillId="2" borderId="38" xfId="0" applyNumberFormat="1" applyFont="1" applyFill="1" applyBorder="1" applyAlignment="1" applyProtection="1">
      <alignment horizontal="left" vertical="center"/>
      <protection locked="0"/>
    </xf>
    <xf numFmtId="0" fontId="3" fillId="2" borderId="35" xfId="0" applyFont="1" applyFill="1" applyBorder="1" applyAlignment="1" applyProtection="1">
      <alignment horizontal="left" vertical="center"/>
      <protection locked="0"/>
    </xf>
    <xf numFmtId="0" fontId="0" fillId="0" borderId="17" xfId="0" applyBorder="1" applyAlignment="1">
      <alignment horizontal="center" vertical="center"/>
    </xf>
    <xf numFmtId="0" fontId="3" fillId="0" borderId="41" xfId="0" applyFont="1" applyBorder="1" applyAlignment="1">
      <alignment horizontal="center" vertical="center"/>
    </xf>
    <xf numFmtId="0" fontId="0" fillId="0" borderId="10" xfId="0" applyBorder="1" applyAlignment="1">
      <alignment horizontal="center" vertical="center"/>
    </xf>
    <xf numFmtId="0" fontId="3" fillId="0" borderId="11" xfId="0" applyFont="1" applyBorder="1" applyAlignment="1">
      <alignment horizontal="center" vertical="center"/>
    </xf>
    <xf numFmtId="0" fontId="6" fillId="0" borderId="0" xfId="0" applyFont="1" applyAlignment="1">
      <alignment horizontal="center"/>
    </xf>
    <xf numFmtId="0" fontId="25" fillId="7" borderId="3" xfId="0" applyFont="1" applyFill="1" applyBorder="1" applyAlignment="1" applyProtection="1">
      <alignment horizontal="center" vertical="center"/>
    </xf>
    <xf numFmtId="0" fontId="3" fillId="0" borderId="47" xfId="0" applyFont="1" applyBorder="1" applyAlignment="1">
      <alignment horizontal="center" vertical="center"/>
    </xf>
    <xf numFmtId="0" fontId="6" fillId="0" borderId="36" xfId="0" applyFont="1" applyBorder="1" applyAlignment="1">
      <alignment horizontal="center" vertical="center"/>
    </xf>
    <xf numFmtId="0" fontId="6" fillId="0" borderId="57" xfId="0" applyFont="1" applyBorder="1" applyAlignment="1">
      <alignment horizontal="center"/>
    </xf>
    <xf numFmtId="0" fontId="3" fillId="0" borderId="58" xfId="0" applyFont="1" applyBorder="1" applyAlignment="1">
      <alignment horizontal="center"/>
    </xf>
    <xf numFmtId="0" fontId="3" fillId="0" borderId="59" xfId="0" applyFont="1" applyBorder="1" applyAlignment="1">
      <alignment horizontal="center"/>
    </xf>
    <xf numFmtId="0" fontId="3" fillId="0" borderId="0" xfId="0" applyFont="1" applyBorder="1" applyAlignment="1">
      <alignment horizontal="center"/>
    </xf>
    <xf numFmtId="0" fontId="3" fillId="0" borderId="47" xfId="0" applyFont="1" applyBorder="1" applyAlignment="1">
      <alignment horizontal="center"/>
    </xf>
    <xf numFmtId="0" fontId="9" fillId="2" borderId="10" xfId="0" applyFont="1" applyFill="1" applyBorder="1" applyAlignment="1" applyProtection="1">
      <alignment horizontal="center" vertical="center"/>
      <protection locked="0"/>
    </xf>
    <xf numFmtId="0" fontId="6" fillId="2" borderId="67" xfId="0" applyFont="1" applyFill="1" applyBorder="1" applyAlignment="1" applyProtection="1">
      <alignment horizontal="center" vertical="center"/>
      <protection locked="0"/>
    </xf>
    <xf numFmtId="0" fontId="11" fillId="0" borderId="75" xfId="0" applyFont="1" applyFill="1" applyBorder="1" applyAlignment="1">
      <alignment vertical="center"/>
    </xf>
    <xf numFmtId="0" fontId="13" fillId="2" borderId="13" xfId="0" applyFont="1" applyFill="1" applyBorder="1" applyAlignment="1" applyProtection="1">
      <alignment horizontal="center" vertical="center"/>
      <protection locked="0"/>
    </xf>
    <xf numFmtId="0" fontId="0" fillId="0" borderId="31" xfId="0" applyBorder="1" applyAlignment="1">
      <alignment horizontal="center"/>
    </xf>
    <xf numFmtId="0" fontId="10" fillId="0" borderId="39" xfId="0" applyFont="1" applyBorder="1" applyAlignment="1">
      <alignment horizontal="center" vertical="center"/>
    </xf>
    <xf numFmtId="0" fontId="3" fillId="0" borderId="0" xfId="0" applyFont="1" applyAlignment="1">
      <alignment horizontal="center" vertical="center"/>
    </xf>
    <xf numFmtId="180" fontId="13" fillId="2" borderId="12" xfId="0" applyNumberFormat="1" applyFont="1" applyFill="1" applyBorder="1" applyAlignment="1" applyProtection="1">
      <alignment vertical="center"/>
      <protection locked="0"/>
    </xf>
    <xf numFmtId="0" fontId="3" fillId="2" borderId="13" xfId="0" applyFont="1" applyFill="1" applyBorder="1" applyAlignment="1" applyProtection="1">
      <alignment horizontal="center" vertical="center"/>
      <protection locked="0"/>
    </xf>
    <xf numFmtId="0" fontId="3" fillId="0" borderId="41" xfId="0" applyFont="1" applyBorder="1" applyAlignment="1">
      <alignment horizontal="center"/>
    </xf>
    <xf numFmtId="0" fontId="3" fillId="0" borderId="16" xfId="0" applyFont="1" applyBorder="1" applyAlignment="1" applyProtection="1">
      <alignment horizontal="center"/>
      <protection locked="0"/>
    </xf>
    <xf numFmtId="0" fontId="18" fillId="0" borderId="58" xfId="0" applyFont="1" applyBorder="1" applyAlignment="1">
      <alignment horizontal="center" wrapText="1"/>
    </xf>
    <xf numFmtId="0" fontId="18" fillId="0" borderId="59" xfId="0" applyFont="1" applyBorder="1" applyAlignment="1">
      <alignment horizontal="center" wrapText="1"/>
    </xf>
    <xf numFmtId="0" fontId="17" fillId="0" borderId="85" xfId="0" applyFont="1" applyBorder="1" applyAlignment="1">
      <alignment horizontal="center"/>
    </xf>
    <xf numFmtId="0" fontId="3" fillId="0" borderId="47" xfId="0" applyFont="1" applyBorder="1"/>
    <xf numFmtId="170" fontId="0" fillId="4" borderId="0" xfId="0" applyNumberFormat="1" applyFill="1" applyBorder="1" applyAlignment="1">
      <alignment horizontal="center"/>
    </xf>
    <xf numFmtId="0" fontId="3" fillId="0" borderId="0" xfId="0" applyFont="1" applyFill="1" applyBorder="1"/>
    <xf numFmtId="170" fontId="0" fillId="0" borderId="0" xfId="0" applyNumberFormat="1" applyBorder="1"/>
    <xf numFmtId="170" fontId="0" fillId="0" borderId="39" xfId="0" applyNumberFormat="1" applyBorder="1"/>
    <xf numFmtId="165" fontId="10" fillId="0" borderId="39" xfId="0" applyNumberFormat="1" applyFont="1" applyBorder="1" applyAlignment="1">
      <alignment horizontal="center" vertical="center"/>
    </xf>
    <xf numFmtId="165" fontId="10" fillId="0" borderId="31" xfId="0" applyNumberFormat="1" applyFont="1" applyBorder="1" applyAlignment="1">
      <alignment horizontal="center" vertical="center"/>
    </xf>
    <xf numFmtId="170" fontId="0" fillId="0" borderId="47" xfId="0" applyNumberFormat="1" applyBorder="1" applyAlignment="1">
      <alignment horizontal="center"/>
    </xf>
    <xf numFmtId="0" fontId="3" fillId="0" borderId="36" xfId="0" applyFont="1" applyBorder="1" applyAlignment="1">
      <alignment horizontal="center"/>
    </xf>
    <xf numFmtId="176" fontId="1" fillId="0" borderId="0" xfId="0" applyNumberFormat="1" applyFont="1" applyBorder="1" applyAlignment="1">
      <alignment horizontal="center" vertical="center"/>
    </xf>
    <xf numFmtId="176" fontId="1" fillId="0" borderId="30" xfId="0" applyNumberFormat="1" applyFont="1" applyBorder="1" applyAlignment="1">
      <alignment horizontal="center" vertical="center"/>
    </xf>
    <xf numFmtId="176" fontId="1" fillId="0" borderId="31" xfId="0" applyNumberFormat="1" applyFont="1" applyBorder="1" applyAlignment="1">
      <alignment horizontal="center" vertical="center"/>
    </xf>
    <xf numFmtId="0" fontId="13" fillId="0" borderId="0" xfId="0" applyFont="1" applyBorder="1" applyAlignment="1">
      <alignment horizontal="center"/>
    </xf>
    <xf numFmtId="176" fontId="1" fillId="0" borderId="0" xfId="0" applyNumberFormat="1" applyFont="1" applyBorder="1" applyAlignment="1">
      <alignment horizontal="center"/>
    </xf>
    <xf numFmtId="176" fontId="1" fillId="0" borderId="39" xfId="0" applyNumberFormat="1" applyFont="1" applyBorder="1" applyAlignment="1">
      <alignment horizontal="center"/>
    </xf>
    <xf numFmtId="170" fontId="0" fillId="0" borderId="17" xfId="0" applyNumberFormat="1" applyBorder="1"/>
    <xf numFmtId="176" fontId="1" fillId="0" borderId="17" xfId="0" applyNumberFormat="1" applyFont="1" applyBorder="1" applyAlignment="1">
      <alignment horizontal="center"/>
    </xf>
    <xf numFmtId="176" fontId="1" fillId="0" borderId="86" xfId="0" applyNumberFormat="1" applyFont="1" applyBorder="1" applyAlignment="1">
      <alignment horizontal="center" vertical="center"/>
    </xf>
    <xf numFmtId="169" fontId="3" fillId="0" borderId="47" xfId="0" applyNumberFormat="1" applyFont="1" applyFill="1" applyBorder="1" applyAlignment="1">
      <alignment horizontal="center" vertical="center"/>
    </xf>
    <xf numFmtId="165" fontId="0" fillId="0" borderId="0" xfId="0" applyNumberFormat="1" applyBorder="1"/>
    <xf numFmtId="169" fontId="3" fillId="5" borderId="47" xfId="0" applyNumberFormat="1" applyFont="1" applyFill="1" applyBorder="1" applyAlignment="1">
      <alignment horizontal="center" vertical="center"/>
    </xf>
    <xf numFmtId="0" fontId="0" fillId="5" borderId="0" xfId="0" applyFill="1" applyBorder="1" applyAlignment="1">
      <alignment horizontal="center" vertical="center"/>
    </xf>
    <xf numFmtId="0" fontId="0" fillId="0" borderId="30" xfId="0" applyBorder="1" applyAlignment="1">
      <alignment horizontal="center" vertical="center"/>
    </xf>
    <xf numFmtId="0" fontId="0" fillId="0" borderId="39" xfId="0" applyBorder="1" applyAlignment="1">
      <alignment horizontal="center" vertical="center"/>
    </xf>
    <xf numFmtId="170" fontId="0" fillId="0" borderId="39" xfId="0" applyNumberFormat="1" applyBorder="1" applyAlignment="1">
      <alignment horizontal="center"/>
    </xf>
    <xf numFmtId="2" fontId="0" fillId="0" borderId="0" xfId="0" applyNumberFormat="1" applyBorder="1" applyAlignment="1">
      <alignment horizontal="center"/>
    </xf>
    <xf numFmtId="2" fontId="0" fillId="0" borderId="30" xfId="0" applyNumberFormat="1" applyBorder="1" applyAlignment="1">
      <alignment horizontal="center"/>
    </xf>
    <xf numFmtId="0" fontId="3" fillId="0" borderId="39" xfId="0" applyFont="1" applyBorder="1" applyAlignment="1">
      <alignment horizontal="center"/>
    </xf>
    <xf numFmtId="165" fontId="10" fillId="0" borderId="0" xfId="0" applyNumberFormat="1" applyFont="1" applyBorder="1" applyAlignment="1">
      <alignment vertical="center"/>
    </xf>
    <xf numFmtId="165" fontId="0" fillId="0" borderId="31" xfId="0" applyNumberFormat="1" applyBorder="1" applyAlignment="1">
      <alignment horizontal="center"/>
    </xf>
    <xf numFmtId="0" fontId="13" fillId="0" borderId="39" xfId="0" applyFont="1" applyBorder="1" applyAlignment="1">
      <alignment horizontal="center"/>
    </xf>
    <xf numFmtId="0" fontId="3" fillId="0" borderId="14" xfId="0" applyFont="1" applyBorder="1" applyAlignment="1"/>
    <xf numFmtId="0" fontId="3" fillId="0" borderId="32" xfId="0" applyFont="1" applyBorder="1" applyAlignment="1"/>
    <xf numFmtId="0" fontId="10" fillId="0" borderId="59" xfId="0" applyFont="1" applyBorder="1" applyAlignment="1">
      <alignment horizontal="center"/>
    </xf>
    <xf numFmtId="168" fontId="10" fillId="3" borderId="0" xfId="0" applyNumberFormat="1" applyFont="1" applyFill="1" applyBorder="1" applyAlignment="1">
      <alignment horizontal="center" vertical="center"/>
    </xf>
    <xf numFmtId="187" fontId="10" fillId="3" borderId="47" xfId="0" applyNumberFormat="1" applyFont="1" applyFill="1" applyBorder="1" applyAlignment="1">
      <alignment horizontal="center"/>
    </xf>
    <xf numFmtId="187" fontId="10" fillId="0" borderId="47" xfId="0" applyNumberFormat="1" applyFont="1" applyBorder="1" applyAlignment="1">
      <alignment horizontal="center"/>
    </xf>
    <xf numFmtId="0" fontId="3" fillId="0" borderId="39" xfId="0" applyFont="1" applyBorder="1" applyAlignment="1">
      <alignment horizontal="center" vertical="center"/>
    </xf>
    <xf numFmtId="187" fontId="0" fillId="0" borderId="47" xfId="0" applyNumberFormat="1" applyBorder="1" applyAlignment="1">
      <alignment horizontal="center"/>
    </xf>
    <xf numFmtId="187" fontId="0" fillId="0" borderId="42" xfId="0" applyNumberFormat="1" applyBorder="1" applyAlignment="1">
      <alignment horizontal="center"/>
    </xf>
    <xf numFmtId="0" fontId="0" fillId="0" borderId="47" xfId="0" applyFill="1" applyBorder="1" applyAlignment="1">
      <alignment horizontal="center" vertical="center"/>
    </xf>
    <xf numFmtId="173" fontId="13" fillId="0" borderId="0" xfId="0" applyNumberFormat="1" applyFont="1" applyBorder="1" applyAlignment="1">
      <alignment horizontal="center"/>
    </xf>
    <xf numFmtId="173" fontId="13" fillId="0" borderId="39" xfId="0" applyNumberFormat="1" applyFont="1" applyBorder="1" applyAlignment="1">
      <alignment horizontal="center"/>
    </xf>
    <xf numFmtId="173" fontId="13" fillId="0" borderId="0" xfId="0" applyNumberFormat="1" applyFont="1" applyBorder="1"/>
    <xf numFmtId="173" fontId="13" fillId="0" borderId="39" xfId="0" applyNumberFormat="1" applyFont="1" applyBorder="1"/>
    <xf numFmtId="173" fontId="13" fillId="0" borderId="30" xfId="0" applyNumberFormat="1" applyFont="1" applyBorder="1"/>
    <xf numFmtId="173" fontId="13" fillId="0" borderId="31" xfId="0" applyNumberFormat="1" applyFont="1" applyBorder="1"/>
    <xf numFmtId="0" fontId="18" fillId="0" borderId="87" xfId="0" applyFont="1" applyBorder="1" applyAlignment="1">
      <alignment wrapText="1"/>
    </xf>
    <xf numFmtId="0" fontId="18" fillId="0" borderId="59" xfId="0" applyFont="1" applyBorder="1"/>
    <xf numFmtId="0" fontId="18" fillId="0" borderId="58" xfId="0" applyFont="1" applyFill="1" applyBorder="1" applyAlignment="1">
      <alignment wrapText="1"/>
    </xf>
    <xf numFmtId="0" fontId="3" fillId="0" borderId="0" xfId="0" applyFont="1" applyAlignment="1" applyProtection="1">
      <alignment vertical="center"/>
      <protection locked="0"/>
    </xf>
    <xf numFmtId="0" fontId="3" fillId="0" borderId="0" xfId="0" applyFont="1" applyProtection="1">
      <protection locked="0"/>
    </xf>
    <xf numFmtId="0" fontId="3"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188" fontId="0" fillId="0" borderId="0" xfId="0" applyNumberFormat="1" applyBorder="1" applyAlignment="1">
      <alignment horizontal="center"/>
    </xf>
    <xf numFmtId="170" fontId="0" fillId="0" borderId="0" xfId="0" applyNumberFormat="1" applyBorder="1" applyAlignment="1">
      <alignment horizontal="center"/>
    </xf>
    <xf numFmtId="165" fontId="0" fillId="0" borderId="0" xfId="0" applyNumberFormat="1" applyBorder="1" applyAlignment="1">
      <alignment horizontal="center"/>
    </xf>
    <xf numFmtId="0" fontId="3" fillId="2" borderId="11" xfId="0" applyFont="1" applyFill="1" applyBorder="1" applyAlignment="1" applyProtection="1">
      <alignment horizontal="center" vertical="center"/>
      <protection locked="0"/>
    </xf>
    <xf numFmtId="0" fontId="8" fillId="0" borderId="13" xfId="0" applyNumberFormat="1" applyFont="1" applyBorder="1" applyAlignment="1">
      <alignment horizontal="center" vertical="center"/>
    </xf>
    <xf numFmtId="0" fontId="0" fillId="0" borderId="0" xfId="0" applyAlignment="1">
      <alignment horizontal="center"/>
    </xf>
    <xf numFmtId="0" fontId="6" fillId="2" borderId="13" xfId="0" applyFont="1" applyFill="1" applyBorder="1" applyAlignment="1" applyProtection="1">
      <alignment horizontal="center" vertical="center"/>
      <protection locked="0"/>
    </xf>
    <xf numFmtId="0" fontId="6" fillId="2" borderId="11" xfId="0" applyFont="1" applyFill="1" applyBorder="1" applyAlignment="1" applyProtection="1">
      <alignment horizontal="center" vertical="center"/>
      <protection locked="0"/>
    </xf>
    <xf numFmtId="187" fontId="13" fillId="2" borderId="10" xfId="0" applyNumberFormat="1" applyFont="1" applyFill="1" applyBorder="1" applyAlignment="1" applyProtection="1">
      <alignment horizontal="center" vertical="center"/>
    </xf>
    <xf numFmtId="46" fontId="13" fillId="7" borderId="13" xfId="0" applyNumberFormat="1" applyFont="1" applyFill="1" applyBorder="1" applyAlignment="1" applyProtection="1">
      <alignment horizontal="center" vertical="center"/>
      <protection locked="0"/>
    </xf>
    <xf numFmtId="49" fontId="13" fillId="7" borderId="13" xfId="0" applyNumberFormat="1" applyFont="1" applyFill="1" applyBorder="1" applyAlignment="1" applyProtection="1">
      <alignment horizontal="center" vertical="center"/>
      <protection locked="0"/>
    </xf>
    <xf numFmtId="0" fontId="3" fillId="0" borderId="14" xfId="0" applyFont="1" applyBorder="1" applyAlignment="1">
      <alignment horizontal="center"/>
    </xf>
    <xf numFmtId="0" fontId="9" fillId="0" borderId="88" xfId="0" applyFont="1" applyBorder="1" applyAlignment="1">
      <alignment horizontal="center" vertical="center" wrapText="1"/>
    </xf>
    <xf numFmtId="0" fontId="18" fillId="0" borderId="89" xfId="0" applyFont="1" applyBorder="1" applyAlignment="1">
      <alignment wrapText="1"/>
    </xf>
    <xf numFmtId="0" fontId="18" fillId="0" borderId="90" xfId="0" applyFont="1" applyBorder="1" applyAlignment="1">
      <alignment wrapText="1"/>
    </xf>
    <xf numFmtId="14" fontId="13" fillId="0" borderId="19" xfId="0" applyNumberFormat="1" applyFont="1" applyBorder="1" applyProtection="1">
      <protection locked="0"/>
    </xf>
    <xf numFmtId="0" fontId="11" fillId="0" borderId="21" xfId="0" applyFont="1" applyFill="1" applyBorder="1" applyAlignment="1">
      <alignment horizontal="left" vertical="center"/>
    </xf>
    <xf numFmtId="0" fontId="11" fillId="0" borderId="2" xfId="0" applyFont="1" applyFill="1" applyBorder="1" applyAlignment="1">
      <alignment horizontal="left" vertical="center"/>
    </xf>
    <xf numFmtId="0" fontId="9" fillId="2" borderId="10" xfId="0" applyFont="1" applyFill="1" applyBorder="1" applyAlignment="1" applyProtection="1">
      <alignment horizontal="center" vertical="center"/>
      <protection locked="0"/>
    </xf>
    <xf numFmtId="0" fontId="11" fillId="0" borderId="3" xfId="0" applyFont="1" applyFill="1" applyBorder="1" applyAlignment="1">
      <alignment horizontal="left" vertical="center"/>
    </xf>
    <xf numFmtId="0" fontId="11" fillId="0" borderId="0" xfId="0" applyFont="1" applyFill="1" applyBorder="1" applyAlignment="1">
      <alignment horizontal="left" vertical="center"/>
    </xf>
    <xf numFmtId="0" fontId="1" fillId="0" borderId="3" xfId="0" applyFont="1" applyFill="1" applyBorder="1" applyAlignment="1">
      <alignment horizontal="left" vertical="center"/>
    </xf>
    <xf numFmtId="0" fontId="11" fillId="7" borderId="9" xfId="0" applyFont="1" applyFill="1" applyBorder="1" applyAlignment="1" applyProtection="1">
      <alignment horizontal="left" vertical="center"/>
    </xf>
    <xf numFmtId="0" fontId="10" fillId="2" borderId="62" xfId="0" applyFont="1" applyFill="1" applyBorder="1" applyAlignment="1">
      <alignment horizontal="left" vertical="center"/>
    </xf>
    <xf numFmtId="0" fontId="7" fillId="2" borderId="62" xfId="0" applyFont="1" applyFill="1" applyBorder="1" applyAlignment="1">
      <alignment horizontal="center" vertical="center"/>
    </xf>
    <xf numFmtId="0" fontId="10" fillId="7" borderId="62" xfId="0" applyFont="1" applyFill="1" applyBorder="1" applyAlignment="1">
      <alignment horizontal="left" vertical="center"/>
    </xf>
    <xf numFmtId="0" fontId="7" fillId="7" borderId="62" xfId="0" applyFont="1" applyFill="1" applyBorder="1" applyAlignment="1">
      <alignment horizontal="center" vertical="center"/>
    </xf>
    <xf numFmtId="0" fontId="7" fillId="7" borderId="61" xfId="0" applyFont="1" applyFill="1" applyBorder="1" applyAlignment="1">
      <alignment horizontal="center" vertical="center"/>
    </xf>
    <xf numFmtId="0" fontId="11" fillId="0" borderId="7" xfId="0" applyFont="1" applyBorder="1" applyAlignment="1">
      <alignment vertical="center"/>
    </xf>
    <xf numFmtId="0" fontId="9" fillId="2" borderId="60" xfId="0" applyFont="1" applyFill="1" applyBorder="1" applyAlignment="1">
      <alignment horizontal="left" vertical="center"/>
    </xf>
    <xf numFmtId="0" fontId="9" fillId="2" borderId="62" xfId="0" applyFont="1" applyFill="1" applyBorder="1" applyAlignment="1">
      <alignment horizontal="left" vertical="center"/>
    </xf>
    <xf numFmtId="174" fontId="7" fillId="2" borderId="62" xfId="0" applyNumberFormat="1" applyFont="1" applyFill="1" applyBorder="1" applyAlignment="1">
      <alignment horizontal="left" vertical="center"/>
    </xf>
    <xf numFmtId="174" fontId="7" fillId="2" borderId="61" xfId="0" applyNumberFormat="1" applyFont="1" applyFill="1" applyBorder="1" applyAlignment="1">
      <alignment horizontal="left" vertical="center"/>
    </xf>
    <xf numFmtId="0" fontId="10" fillId="2" borderId="0" xfId="0" applyFont="1" applyFill="1" applyBorder="1" applyAlignment="1" applyProtection="1">
      <alignment horizontal="left" vertical="center"/>
    </xf>
    <xf numFmtId="0" fontId="10" fillId="2" borderId="0" xfId="0" applyFont="1" applyFill="1" applyBorder="1" applyAlignment="1" applyProtection="1">
      <alignment horizontal="center" vertical="center"/>
    </xf>
    <xf numFmtId="0" fontId="7" fillId="2" borderId="0" xfId="0" applyFont="1" applyFill="1" applyBorder="1" applyAlignment="1" applyProtection="1">
      <alignment horizontal="center" vertical="center"/>
    </xf>
    <xf numFmtId="0" fontId="27" fillId="2" borderId="0" xfId="0" applyFont="1" applyFill="1" applyBorder="1" applyAlignment="1" applyProtection="1">
      <alignment horizontal="left" vertical="center"/>
    </xf>
    <xf numFmtId="0" fontId="1" fillId="7" borderId="9" xfId="0" applyFont="1" applyFill="1" applyBorder="1" applyAlignment="1" applyProtection="1">
      <alignment horizontal="left" vertical="center"/>
    </xf>
    <xf numFmtId="0" fontId="11" fillId="7" borderId="40" xfId="0" applyFont="1" applyFill="1" applyBorder="1" applyAlignment="1">
      <alignment vertical="center"/>
    </xf>
    <xf numFmtId="0" fontId="1" fillId="0" borderId="3" xfId="0" applyFont="1" applyFill="1" applyBorder="1" applyAlignment="1" applyProtection="1">
      <alignment horizontal="left" vertical="center"/>
    </xf>
    <xf numFmtId="0" fontId="11" fillId="0" borderId="3" xfId="0" applyFont="1" applyFill="1" applyBorder="1" applyAlignment="1" applyProtection="1">
      <alignment horizontal="left" vertical="center"/>
    </xf>
    <xf numFmtId="0" fontId="1" fillId="0" borderId="3" xfId="0" applyFont="1" applyFill="1" applyBorder="1" applyAlignment="1" applyProtection="1">
      <alignment horizontal="center" vertical="center"/>
    </xf>
    <xf numFmtId="174" fontId="1" fillId="2" borderId="0" xfId="0" applyNumberFormat="1" applyFont="1" applyFill="1" applyBorder="1" applyAlignment="1" applyProtection="1">
      <alignment vertical="center"/>
    </xf>
    <xf numFmtId="174" fontId="11" fillId="2" borderId="39" xfId="0" applyNumberFormat="1" applyFont="1" applyFill="1" applyBorder="1" applyAlignment="1" applyProtection="1">
      <alignment horizontal="left" vertical="center"/>
    </xf>
    <xf numFmtId="174" fontId="1" fillId="7" borderId="14" xfId="0" applyNumberFormat="1" applyFont="1" applyFill="1" applyBorder="1" applyAlignment="1" applyProtection="1">
      <alignment vertical="center"/>
    </xf>
    <xf numFmtId="174" fontId="11" fillId="7" borderId="32" xfId="0" applyNumberFormat="1" applyFont="1" applyFill="1" applyBorder="1" applyAlignment="1" applyProtection="1">
      <alignment vertical="center"/>
    </xf>
    <xf numFmtId="0" fontId="1" fillId="7" borderId="40" xfId="0" applyFont="1" applyFill="1" applyBorder="1" applyAlignment="1" applyProtection="1">
      <alignment vertical="center"/>
    </xf>
    <xf numFmtId="0" fontId="1" fillId="7" borderId="21" xfId="0" applyFont="1" applyFill="1" applyBorder="1" applyAlignment="1" applyProtection="1">
      <alignment vertical="center"/>
    </xf>
    <xf numFmtId="0" fontId="0" fillId="7" borderId="9" xfId="0" applyFill="1" applyBorder="1" applyAlignment="1" applyProtection="1"/>
    <xf numFmtId="0" fontId="11" fillId="7" borderId="3" xfId="0" applyFont="1" applyFill="1" applyBorder="1" applyAlignment="1" applyProtection="1">
      <alignment vertical="center"/>
    </xf>
    <xf numFmtId="0" fontId="1" fillId="7" borderId="1" xfId="0" applyFont="1" applyFill="1" applyBorder="1" applyAlignment="1" applyProtection="1">
      <alignment horizontal="left" vertical="center"/>
    </xf>
    <xf numFmtId="0" fontId="11" fillId="7" borderId="2" xfId="0" applyFont="1" applyFill="1" applyBorder="1" applyAlignment="1" applyProtection="1">
      <alignment horizontal="left" vertical="center"/>
    </xf>
    <xf numFmtId="0" fontId="10" fillId="7" borderId="62" xfId="0" applyFont="1" applyFill="1" applyBorder="1" applyAlignment="1" applyProtection="1">
      <alignment horizontal="left" vertical="center"/>
    </xf>
    <xf numFmtId="0" fontId="7" fillId="7" borderId="62" xfId="0" applyFont="1" applyFill="1" applyBorder="1" applyAlignment="1" applyProtection="1">
      <alignment horizontal="center" vertical="center"/>
    </xf>
    <xf numFmtId="0" fontId="7" fillId="7" borderId="61" xfId="0" applyFont="1" applyFill="1" applyBorder="1" applyAlignment="1" applyProtection="1">
      <alignment horizontal="center" vertical="center"/>
    </xf>
    <xf numFmtId="0" fontId="1" fillId="7" borderId="37" xfId="0" applyFont="1" applyFill="1" applyBorder="1" applyAlignment="1" applyProtection="1">
      <alignment vertical="center"/>
    </xf>
    <xf numFmtId="0" fontId="1" fillId="7" borderId="22" xfId="0" applyFont="1" applyFill="1" applyBorder="1" applyAlignment="1" applyProtection="1">
      <alignment horizontal="left" vertical="center"/>
    </xf>
    <xf numFmtId="0" fontId="11" fillId="7" borderId="37" xfId="0" applyFont="1" applyFill="1" applyBorder="1" applyAlignment="1" applyProtection="1">
      <alignment horizontal="left" vertical="center"/>
    </xf>
    <xf numFmtId="0" fontId="11" fillId="7" borderId="22" xfId="0" applyFont="1" applyFill="1" applyBorder="1" applyAlignment="1" applyProtection="1">
      <alignment horizontal="left" vertical="center"/>
    </xf>
    <xf numFmtId="0" fontId="11" fillId="0" borderId="3" xfId="0" applyFont="1" applyFill="1" applyBorder="1" applyAlignment="1" applyProtection="1">
      <alignment vertical="center"/>
    </xf>
    <xf numFmtId="180" fontId="11" fillId="7" borderId="0" xfId="0" applyNumberFormat="1" applyFont="1" applyFill="1" applyBorder="1" applyAlignment="1" applyProtection="1">
      <alignment horizontal="left" vertical="center"/>
    </xf>
    <xf numFmtId="180" fontId="11" fillId="7" borderId="0" xfId="0" applyNumberFormat="1" applyFont="1" applyFill="1" applyBorder="1" applyAlignment="1" applyProtection="1">
      <alignment horizontal="center" vertical="center"/>
    </xf>
    <xf numFmtId="0" fontId="11" fillId="7" borderId="55" xfId="0" applyFont="1" applyFill="1" applyBorder="1" applyAlignment="1" applyProtection="1">
      <alignment horizontal="left" vertical="center"/>
    </xf>
    <xf numFmtId="0" fontId="11" fillId="7" borderId="53" xfId="0" applyFont="1" applyFill="1" applyBorder="1" applyAlignment="1" applyProtection="1">
      <alignment horizontal="left" vertical="center"/>
    </xf>
    <xf numFmtId="0" fontId="1" fillId="7" borderId="3" xfId="0" applyFont="1" applyFill="1" applyBorder="1" applyAlignment="1" applyProtection="1">
      <alignment vertical="center"/>
    </xf>
    <xf numFmtId="0" fontId="11" fillId="7" borderId="0" xfId="0" applyFont="1" applyFill="1" applyBorder="1" applyAlignment="1" applyProtection="1">
      <alignment horizontal="center" vertical="center"/>
    </xf>
    <xf numFmtId="0" fontId="11" fillId="7" borderId="39" xfId="0" applyFont="1" applyFill="1" applyBorder="1" applyAlignment="1" applyProtection="1">
      <alignment horizontal="center" vertical="center"/>
    </xf>
    <xf numFmtId="0" fontId="10" fillId="7" borderId="62" xfId="0" applyFont="1" applyFill="1" applyBorder="1" applyAlignment="1" applyProtection="1">
      <alignment horizontal="center" vertical="center"/>
    </xf>
    <xf numFmtId="180" fontId="10" fillId="7" borderId="62" xfId="0" applyNumberFormat="1" applyFont="1" applyFill="1" applyBorder="1" applyAlignment="1" applyProtection="1">
      <alignment horizontal="center" vertical="center"/>
    </xf>
    <xf numFmtId="0" fontId="10" fillId="7" borderId="61" xfId="0" applyFont="1" applyFill="1" applyBorder="1" applyAlignment="1" applyProtection="1">
      <alignment horizontal="center" vertical="center"/>
    </xf>
    <xf numFmtId="0" fontId="11" fillId="7" borderId="37" xfId="0" applyFont="1" applyFill="1" applyBorder="1" applyAlignment="1" applyProtection="1">
      <alignment vertical="center"/>
    </xf>
    <xf numFmtId="180" fontId="10" fillId="7" borderId="13" xfId="0" applyNumberFormat="1" applyFont="1" applyFill="1" applyBorder="1" applyAlignment="1" applyProtection="1">
      <alignment horizontal="center" vertical="center"/>
    </xf>
    <xf numFmtId="0" fontId="11" fillId="7" borderId="0" xfId="0" applyFont="1" applyFill="1" applyBorder="1" applyAlignment="1" applyProtection="1">
      <alignment horizontal="left" vertical="center"/>
    </xf>
    <xf numFmtId="0" fontId="10" fillId="7" borderId="0" xfId="0" applyFont="1" applyFill="1" applyBorder="1" applyAlignment="1" applyProtection="1">
      <alignment horizontal="left" vertical="center"/>
    </xf>
    <xf numFmtId="180" fontId="2" fillId="7" borderId="0" xfId="0" applyNumberFormat="1" applyFont="1" applyFill="1" applyBorder="1" applyAlignment="1" applyProtection="1">
      <alignment vertical="center"/>
    </xf>
    <xf numFmtId="0" fontId="1" fillId="7" borderId="47" xfId="0" applyFont="1" applyFill="1" applyBorder="1" applyAlignment="1" applyProtection="1">
      <alignment horizontal="left" vertical="center"/>
    </xf>
    <xf numFmtId="0" fontId="11" fillId="0" borderId="37" xfId="0" applyFont="1" applyFill="1" applyBorder="1" applyAlignment="1" applyProtection="1">
      <alignment vertical="center"/>
    </xf>
    <xf numFmtId="0" fontId="11" fillId="7" borderId="3" xfId="0" applyFont="1" applyFill="1" applyBorder="1" applyAlignment="1" applyProtection="1">
      <alignment horizontal="left" vertical="center"/>
    </xf>
    <xf numFmtId="0" fontId="11" fillId="7" borderId="2" xfId="0" applyFont="1" applyFill="1" applyBorder="1" applyAlignment="1" applyProtection="1">
      <alignment horizontal="center" vertical="center"/>
    </xf>
    <xf numFmtId="0" fontId="4" fillId="0" borderId="0" xfId="0" applyFont="1" applyProtection="1"/>
    <xf numFmtId="0" fontId="3" fillId="0" borderId="0" xfId="0" applyFont="1" applyProtection="1"/>
    <xf numFmtId="0" fontId="5" fillId="0" borderId="0" xfId="0" applyFont="1" applyProtection="1"/>
    <xf numFmtId="0" fontId="11" fillId="0" borderId="0" xfId="0" applyFont="1" applyProtection="1"/>
    <xf numFmtId="0" fontId="13" fillId="0" borderId="0" xfId="0" applyFont="1" applyProtection="1"/>
    <xf numFmtId="0" fontId="7" fillId="0" borderId="0" xfId="0" applyFont="1" applyProtection="1"/>
    <xf numFmtId="0" fontId="1" fillId="0" borderId="0" xfId="0" applyFont="1" applyProtection="1"/>
    <xf numFmtId="0" fontId="10" fillId="0" borderId="0" xfId="0" applyFont="1" applyProtection="1"/>
    <xf numFmtId="0" fontId="11" fillId="0" borderId="0" xfId="0" applyFont="1" applyFill="1" applyProtection="1"/>
    <xf numFmtId="0" fontId="3" fillId="0" borderId="0" xfId="0" applyFont="1" applyBorder="1" applyProtection="1"/>
    <xf numFmtId="0" fontId="10" fillId="7" borderId="14" xfId="0" applyFont="1" applyFill="1" applyBorder="1" applyAlignment="1">
      <alignment horizontal="left" vertical="center"/>
    </xf>
    <xf numFmtId="0" fontId="4" fillId="0" borderId="0" xfId="0" applyFont="1" applyFill="1"/>
    <xf numFmtId="0" fontId="5" fillId="0" borderId="0" xfId="0" applyFont="1" applyFill="1"/>
    <xf numFmtId="0" fontId="13" fillId="0" borderId="0" xfId="0" applyFont="1" applyFill="1"/>
    <xf numFmtId="0" fontId="7" fillId="0" borderId="0" xfId="0" applyFont="1" applyFill="1"/>
    <xf numFmtId="0" fontId="28" fillId="0" borderId="0" xfId="0" applyFont="1" applyFill="1"/>
    <xf numFmtId="180" fontId="10" fillId="2" borderId="12" xfId="0" applyNumberFormat="1" applyFont="1" applyFill="1" applyBorder="1" applyAlignment="1" applyProtection="1">
      <alignment vertical="center"/>
    </xf>
    <xf numFmtId="180" fontId="10" fillId="2" borderId="35" xfId="0" applyNumberFormat="1" applyFont="1" applyFill="1" applyBorder="1" applyAlignment="1" applyProtection="1">
      <alignment vertical="center"/>
    </xf>
    <xf numFmtId="180" fontId="29" fillId="0" borderId="39" xfId="0" applyNumberFormat="1" applyFont="1" applyFill="1" applyBorder="1" applyAlignment="1" applyProtection="1">
      <alignment vertical="center"/>
    </xf>
    <xf numFmtId="180" fontId="1" fillId="7" borderId="0" xfId="0" applyNumberFormat="1" applyFont="1" applyFill="1" applyBorder="1" applyAlignment="1" applyProtection="1">
      <alignment vertical="center"/>
    </xf>
    <xf numFmtId="0" fontId="3" fillId="0" borderId="14" xfId="0" applyFont="1" applyBorder="1" applyAlignment="1">
      <alignment horizontal="center"/>
    </xf>
    <xf numFmtId="0" fontId="1" fillId="2" borderId="48" xfId="0" applyFont="1" applyFill="1" applyBorder="1" applyAlignment="1" applyProtection="1">
      <alignment horizontal="center" vertical="center"/>
      <protection locked="0"/>
    </xf>
    <xf numFmtId="0" fontId="11" fillId="0" borderId="14" xfId="0" applyFont="1" applyFill="1" applyBorder="1" applyAlignment="1">
      <alignment horizontal="left" vertical="center"/>
    </xf>
    <xf numFmtId="0" fontId="3" fillId="3" borderId="0" xfId="0" applyFont="1" applyFill="1" applyBorder="1" applyAlignment="1">
      <alignment horizontal="center"/>
    </xf>
    <xf numFmtId="0" fontId="3" fillId="3" borderId="39" xfId="0" applyFont="1" applyFill="1" applyBorder="1" applyAlignment="1">
      <alignment horizontal="center"/>
    </xf>
    <xf numFmtId="165" fontId="0" fillId="0" borderId="39" xfId="0" applyNumberFormat="1" applyBorder="1" applyAlignment="1">
      <alignment horizontal="center"/>
    </xf>
    <xf numFmtId="0" fontId="3" fillId="0" borderId="0" xfId="0" applyFont="1" applyFill="1" applyBorder="1" applyAlignment="1">
      <alignment horizontal="left"/>
    </xf>
    <xf numFmtId="0" fontId="0" fillId="0" borderId="0" xfId="0" applyFill="1" applyBorder="1"/>
    <xf numFmtId="0" fontId="0" fillId="0" borderId="0" xfId="0" applyFill="1" applyBorder="1" applyAlignment="1">
      <alignment vertical="center"/>
    </xf>
    <xf numFmtId="0" fontId="0" fillId="0" borderId="42" xfId="0" applyFill="1" applyBorder="1" applyAlignment="1">
      <alignment horizontal="center" vertical="center"/>
    </xf>
    <xf numFmtId="0" fontId="32" fillId="9" borderId="0" xfId="0" applyFont="1" applyFill="1" applyProtection="1"/>
    <xf numFmtId="0" fontId="31" fillId="9" borderId="0" xfId="0" applyFont="1" applyFill="1" applyProtection="1"/>
    <xf numFmtId="165" fontId="3" fillId="0" borderId="30" xfId="0" applyNumberFormat="1" applyFont="1" applyBorder="1" applyAlignment="1">
      <alignment horizontal="center" vertical="center"/>
    </xf>
    <xf numFmtId="170" fontId="0" fillId="0" borderId="0" xfId="0" applyNumberFormat="1"/>
    <xf numFmtId="170" fontId="7" fillId="0" borderId="0" xfId="0" applyNumberFormat="1" applyFont="1"/>
    <xf numFmtId="170" fontId="13" fillId="0" borderId="0" xfId="0" applyNumberFormat="1" applyFont="1" applyProtection="1"/>
    <xf numFmtId="0" fontId="13" fillId="9" borderId="13" xfId="0" applyFont="1" applyFill="1" applyBorder="1" applyAlignment="1" applyProtection="1">
      <alignment horizontal="center" vertical="center"/>
      <protection locked="0"/>
    </xf>
    <xf numFmtId="180" fontId="13" fillId="2" borderId="13" xfId="0" applyNumberFormat="1" applyFont="1" applyFill="1" applyBorder="1" applyAlignment="1" applyProtection="1">
      <alignment horizontal="center" vertical="center"/>
      <protection locked="0"/>
    </xf>
    <xf numFmtId="14" fontId="0" fillId="0" borderId="0" xfId="0" applyNumberFormat="1"/>
    <xf numFmtId="180" fontId="3" fillId="2" borderId="13" xfId="0" applyNumberFormat="1" applyFont="1" applyFill="1" applyBorder="1" applyAlignment="1" applyProtection="1">
      <alignment horizontal="center" vertical="center"/>
      <protection locked="0"/>
    </xf>
    <xf numFmtId="0" fontId="3" fillId="2" borderId="10" xfId="0" applyFont="1" applyFill="1" applyBorder="1" applyAlignment="1" applyProtection="1">
      <alignment vertical="center"/>
      <protection locked="0"/>
    </xf>
    <xf numFmtId="0" fontId="11" fillId="7" borderId="1" xfId="0" applyFont="1" applyFill="1" applyBorder="1" applyAlignment="1" applyProtection="1">
      <alignment horizontal="left" vertical="center"/>
    </xf>
    <xf numFmtId="0" fontId="11" fillId="7" borderId="2" xfId="0" applyFont="1" applyFill="1" applyBorder="1" applyAlignment="1" applyProtection="1">
      <alignment horizontal="left" vertical="center"/>
    </xf>
    <xf numFmtId="177" fontId="13" fillId="0" borderId="3" xfId="0" applyNumberFormat="1" applyFont="1" applyBorder="1" applyAlignment="1" applyProtection="1">
      <alignment horizontal="center" vertical="center" wrapText="1"/>
      <protection locked="0"/>
    </xf>
    <xf numFmtId="0" fontId="13" fillId="0" borderId="13" xfId="0" applyFont="1" applyBorder="1" applyAlignment="1" applyProtection="1">
      <alignment wrapText="1"/>
      <protection locked="0"/>
    </xf>
    <xf numFmtId="0" fontId="1" fillId="0" borderId="21" xfId="0" applyFont="1" applyFill="1" applyBorder="1" applyAlignment="1" applyProtection="1">
      <alignment horizontal="left" vertical="center"/>
    </xf>
    <xf numFmtId="0" fontId="11" fillId="0" borderId="9" xfId="0" applyFont="1" applyFill="1" applyBorder="1" applyAlignment="1" applyProtection="1">
      <alignment horizontal="left" vertical="center"/>
    </xf>
    <xf numFmtId="0" fontId="11" fillId="0" borderId="29" xfId="0" applyFont="1" applyFill="1" applyBorder="1" applyAlignment="1" applyProtection="1">
      <alignment horizontal="left" vertical="center"/>
    </xf>
    <xf numFmtId="0" fontId="1" fillId="7" borderId="1" xfId="0" applyFont="1" applyFill="1" applyBorder="1" applyAlignment="1" applyProtection="1">
      <alignment horizontal="left" vertical="top"/>
    </xf>
    <xf numFmtId="0" fontId="1" fillId="7" borderId="9" xfId="0" applyFont="1" applyFill="1" applyBorder="1" applyAlignment="1" applyProtection="1">
      <alignment horizontal="left" vertical="top"/>
    </xf>
    <xf numFmtId="0" fontId="1" fillId="7" borderId="29" xfId="0" applyFont="1" applyFill="1" applyBorder="1" applyAlignment="1" applyProtection="1">
      <alignment horizontal="left" vertical="top"/>
    </xf>
    <xf numFmtId="180" fontId="10" fillId="2" borderId="10" xfId="0" applyNumberFormat="1" applyFont="1" applyFill="1" applyBorder="1" applyAlignment="1" applyProtection="1">
      <alignment horizontal="left" vertical="center"/>
      <protection locked="0"/>
    </xf>
    <xf numFmtId="180" fontId="10" fillId="2" borderId="12" xfId="0" applyNumberFormat="1" applyFont="1" applyFill="1" applyBorder="1" applyAlignment="1" applyProtection="1">
      <alignment horizontal="left" vertical="center"/>
      <protection locked="0"/>
    </xf>
    <xf numFmtId="180" fontId="10" fillId="2" borderId="35" xfId="0" applyNumberFormat="1" applyFont="1" applyFill="1" applyBorder="1" applyAlignment="1" applyProtection="1">
      <alignment horizontal="left" vertical="center"/>
      <protection locked="0"/>
    </xf>
    <xf numFmtId="187" fontId="13" fillId="2" borderId="33" xfId="0" applyNumberFormat="1" applyFont="1" applyFill="1" applyBorder="1" applyAlignment="1" applyProtection="1">
      <alignment horizontal="center" vertical="center"/>
      <protection locked="0"/>
    </xf>
    <xf numFmtId="187" fontId="13" fillId="2" borderId="11" xfId="0" applyNumberFormat="1" applyFont="1" applyFill="1" applyBorder="1" applyAlignment="1" applyProtection="1">
      <alignment horizontal="center" vertical="center"/>
      <protection locked="0"/>
    </xf>
    <xf numFmtId="0" fontId="1" fillId="2" borderId="33" xfId="0" applyFont="1" applyFill="1" applyBorder="1" applyAlignment="1" applyProtection="1">
      <alignment horizontal="left" vertical="top"/>
      <protection locked="0"/>
    </xf>
    <xf numFmtId="0" fontId="1" fillId="2" borderId="12" xfId="0" applyFont="1" applyFill="1" applyBorder="1" applyAlignment="1" applyProtection="1">
      <alignment horizontal="left" vertical="top"/>
      <protection locked="0"/>
    </xf>
    <xf numFmtId="9" fontId="10" fillId="5" borderId="8" xfId="1" applyFont="1" applyFill="1" applyBorder="1" applyAlignment="1">
      <alignment horizontal="center" vertical="center"/>
    </xf>
    <xf numFmtId="9" fontId="10" fillId="5" borderId="18" xfId="1" applyFont="1" applyFill="1" applyBorder="1" applyAlignment="1">
      <alignment horizontal="center" vertical="center"/>
    </xf>
    <xf numFmtId="0" fontId="11" fillId="0" borderId="22" xfId="0" applyFont="1" applyBorder="1" applyAlignment="1" applyProtection="1">
      <alignment horizontal="left" vertical="center"/>
    </xf>
    <xf numFmtId="0" fontId="11" fillId="0" borderId="37" xfId="0" applyFont="1" applyBorder="1" applyAlignment="1" applyProtection="1">
      <alignment horizontal="left"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11" fillId="7" borderId="29" xfId="0" applyFont="1" applyFill="1" applyBorder="1" applyAlignment="1" applyProtection="1">
      <alignment horizontal="left" vertical="top"/>
    </xf>
    <xf numFmtId="0" fontId="9" fillId="7" borderId="60" xfId="0" applyFont="1" applyFill="1" applyBorder="1" applyAlignment="1" applyProtection="1">
      <alignment horizontal="left" vertical="center"/>
    </xf>
    <xf numFmtId="0" fontId="9" fillId="7" borderId="62" xfId="0" applyFont="1" applyFill="1" applyBorder="1" applyAlignment="1" applyProtection="1">
      <alignment horizontal="left" vertical="center"/>
    </xf>
    <xf numFmtId="0" fontId="1" fillId="7" borderId="2" xfId="0" applyFont="1" applyFill="1" applyBorder="1" applyAlignment="1" applyProtection="1">
      <alignment horizontal="left" vertical="top"/>
    </xf>
    <xf numFmtId="180" fontId="13" fillId="2" borderId="10" xfId="0" applyNumberFormat="1" applyFont="1" applyFill="1" applyBorder="1" applyAlignment="1" applyProtection="1">
      <alignment horizontal="center" vertical="center"/>
      <protection locked="0"/>
    </xf>
    <xf numFmtId="180" fontId="13" fillId="2" borderId="11" xfId="0" applyNumberFormat="1" applyFont="1" applyFill="1" applyBorder="1" applyAlignment="1" applyProtection="1">
      <alignment horizontal="center" vertical="center"/>
      <protection locked="0"/>
    </xf>
    <xf numFmtId="0" fontId="10" fillId="2" borderId="35" xfId="0" applyFont="1" applyFill="1" applyBorder="1" applyAlignment="1">
      <alignment horizontal="center" vertical="center"/>
    </xf>
    <xf numFmtId="180" fontId="10" fillId="2" borderId="33" xfId="0" applyNumberFormat="1" applyFont="1" applyFill="1" applyBorder="1" applyAlignment="1" applyProtection="1">
      <alignment horizontal="center" vertical="center"/>
      <protection locked="0"/>
    </xf>
    <xf numFmtId="180" fontId="10" fillId="2" borderId="12" xfId="0" applyNumberFormat="1" applyFont="1" applyFill="1" applyBorder="1" applyAlignment="1" applyProtection="1">
      <alignment horizontal="center" vertical="center"/>
      <protection locked="0"/>
    </xf>
    <xf numFmtId="180" fontId="10" fillId="2" borderId="11" xfId="0" applyNumberFormat="1" applyFont="1" applyFill="1" applyBorder="1" applyAlignment="1" applyProtection="1">
      <alignment horizontal="center" vertical="center"/>
      <protection locked="0"/>
    </xf>
    <xf numFmtId="0" fontId="3" fillId="2" borderId="10" xfId="0" applyNumberFormat="1" applyFont="1" applyFill="1" applyBorder="1" applyAlignment="1" applyProtection="1">
      <alignment horizontal="center" vertical="center"/>
      <protection locked="0"/>
    </xf>
    <xf numFmtId="0" fontId="10" fillId="2" borderId="11" xfId="0" applyNumberFormat="1" applyFont="1" applyFill="1" applyBorder="1" applyAlignment="1" applyProtection="1">
      <alignment horizontal="center" vertical="center"/>
      <protection locked="0"/>
    </xf>
    <xf numFmtId="0" fontId="11" fillId="0" borderId="1" xfId="0" applyFont="1" applyBorder="1" applyAlignment="1" applyProtection="1">
      <alignment horizontal="left" vertical="center"/>
    </xf>
    <xf numFmtId="0" fontId="11" fillId="0" borderId="2" xfId="0" applyFont="1" applyBorder="1" applyAlignment="1" applyProtection="1">
      <alignment horizontal="left" vertical="center"/>
    </xf>
    <xf numFmtId="0" fontId="13" fillId="0" borderId="3" xfId="0" quotePrefix="1" applyNumberFormat="1" applyFont="1" applyFill="1" applyBorder="1" applyAlignment="1" applyProtection="1">
      <alignment horizontal="center" vertical="center" wrapText="1"/>
      <protection locked="0"/>
    </xf>
    <xf numFmtId="0" fontId="13" fillId="0" borderId="13" xfId="0" applyNumberFormat="1" applyFont="1" applyFill="1" applyBorder="1" applyAlignment="1" applyProtection="1">
      <alignment horizontal="center" vertical="center" wrapText="1"/>
      <protection locked="0"/>
    </xf>
    <xf numFmtId="179" fontId="10" fillId="5" borderId="8" xfId="0" applyNumberFormat="1" applyFont="1" applyFill="1" applyBorder="1" applyAlignment="1">
      <alignment horizontal="center" vertical="center"/>
    </xf>
    <xf numFmtId="179" fontId="10" fillId="5" borderId="18" xfId="0" applyNumberFormat="1" applyFont="1" applyFill="1" applyBorder="1" applyAlignment="1">
      <alignment horizontal="center" vertical="center"/>
    </xf>
    <xf numFmtId="1" fontId="13" fillId="0" borderId="3" xfId="0" applyNumberFormat="1" applyFont="1" applyBorder="1" applyAlignment="1" applyProtection="1">
      <alignment horizontal="center" vertical="center"/>
      <protection locked="0"/>
    </xf>
    <xf numFmtId="1" fontId="13" fillId="0" borderId="13" xfId="0" applyNumberFormat="1" applyFont="1" applyBorder="1" applyAlignment="1" applyProtection="1">
      <alignment horizontal="center" vertical="center"/>
      <protection locked="0"/>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180" fontId="3" fillId="2" borderId="10" xfId="0" applyNumberFormat="1" applyFont="1" applyFill="1" applyBorder="1" applyAlignment="1" applyProtection="1">
      <alignment horizontal="center" vertical="center"/>
      <protection locked="0"/>
    </xf>
    <xf numFmtId="180" fontId="3" fillId="2" borderId="11" xfId="0" applyNumberFormat="1" applyFont="1" applyFill="1" applyBorder="1" applyAlignment="1" applyProtection="1">
      <alignment horizontal="center" vertical="center"/>
      <protection locked="0"/>
    </xf>
    <xf numFmtId="1" fontId="13" fillId="7" borderId="3" xfId="0" applyNumberFormat="1" applyFont="1" applyFill="1" applyBorder="1" applyAlignment="1" applyProtection="1">
      <alignment horizontal="center" vertical="center"/>
      <protection locked="0"/>
    </xf>
    <xf numFmtId="1" fontId="13" fillId="7" borderId="13" xfId="0" applyNumberFormat="1" applyFont="1" applyFill="1" applyBorder="1" applyAlignment="1" applyProtection="1">
      <alignment horizontal="center" vertical="center"/>
      <protection locked="0"/>
    </xf>
    <xf numFmtId="0" fontId="11" fillId="0" borderId="47" xfId="0" applyFont="1" applyFill="1" applyBorder="1" applyAlignment="1">
      <alignment horizontal="left" vertical="center"/>
    </xf>
    <xf numFmtId="0" fontId="11" fillId="0" borderId="41" xfId="0" applyFont="1" applyFill="1" applyBorder="1" applyAlignment="1">
      <alignment horizontal="left" vertical="center"/>
    </xf>
    <xf numFmtId="0" fontId="8" fillId="2" borderId="33" xfId="0" applyFont="1" applyFill="1" applyBorder="1" applyAlignment="1" applyProtection="1">
      <alignment horizontal="center" vertical="center"/>
      <protection locked="0"/>
    </xf>
    <xf numFmtId="0" fontId="8" fillId="2" borderId="11" xfId="0" applyFont="1" applyFill="1" applyBorder="1" applyAlignment="1" applyProtection="1">
      <alignment horizontal="center" vertical="center"/>
      <protection locked="0"/>
    </xf>
    <xf numFmtId="177" fontId="10" fillId="5" borderId="8" xfId="0" applyNumberFormat="1" applyFont="1" applyFill="1" applyBorder="1" applyAlignment="1">
      <alignment horizontal="center" vertical="center"/>
    </xf>
    <xf numFmtId="177" fontId="10" fillId="5" borderId="18" xfId="0" applyNumberFormat="1" applyFont="1" applyFill="1" applyBorder="1" applyAlignment="1">
      <alignment horizontal="center" vertical="center"/>
    </xf>
    <xf numFmtId="189" fontId="8" fillId="2" borderId="33" xfId="0" applyNumberFormat="1" applyFont="1" applyFill="1" applyBorder="1" applyAlignment="1" applyProtection="1">
      <alignment horizontal="center" vertical="center"/>
      <protection locked="0"/>
    </xf>
    <xf numFmtId="189" fontId="8" fillId="2" borderId="11" xfId="0" applyNumberFormat="1" applyFont="1" applyFill="1" applyBorder="1" applyAlignment="1" applyProtection="1">
      <alignment horizontal="center" vertical="center"/>
      <protection locked="0"/>
    </xf>
    <xf numFmtId="180" fontId="1" fillId="2" borderId="60" xfId="0" applyNumberFormat="1" applyFont="1" applyFill="1" applyBorder="1" applyAlignment="1" applyProtection="1">
      <alignment horizontal="left" vertical="top" wrapText="1"/>
      <protection locked="0"/>
    </xf>
    <xf numFmtId="180" fontId="1" fillId="2" borderId="62" xfId="0" applyNumberFormat="1" applyFont="1" applyFill="1" applyBorder="1" applyAlignment="1" applyProtection="1">
      <alignment horizontal="left" vertical="top" wrapText="1"/>
      <protection locked="0"/>
    </xf>
    <xf numFmtId="180" fontId="1" fillId="2" borderId="61" xfId="0" applyNumberFormat="1" applyFont="1" applyFill="1" applyBorder="1" applyAlignment="1" applyProtection="1">
      <alignment horizontal="left" vertical="top" wrapText="1"/>
      <protection locked="0"/>
    </xf>
    <xf numFmtId="0" fontId="13" fillId="0" borderId="3" xfId="0" applyFont="1" applyBorder="1" applyAlignment="1" applyProtection="1">
      <alignment horizontal="center" vertical="center"/>
      <protection locked="0"/>
    </xf>
    <xf numFmtId="0" fontId="13" fillId="0" borderId="13" xfId="0" applyFont="1" applyBorder="1" applyAlignment="1" applyProtection="1">
      <alignment horizontal="center" vertical="center"/>
      <protection locked="0"/>
    </xf>
    <xf numFmtId="174" fontId="3" fillId="2" borderId="42" xfId="0" applyNumberFormat="1" applyFont="1" applyFill="1" applyBorder="1" applyAlignment="1" applyProtection="1">
      <alignment horizontal="left" vertical="top" wrapText="1"/>
      <protection locked="0"/>
    </xf>
    <xf numFmtId="174" fontId="7" fillId="2" borderId="30" xfId="0" applyNumberFormat="1" applyFont="1" applyFill="1" applyBorder="1" applyAlignment="1" applyProtection="1">
      <alignment horizontal="left" vertical="top" wrapText="1"/>
      <protection locked="0"/>
    </xf>
    <xf numFmtId="174" fontId="7" fillId="2" borderId="31" xfId="0" applyNumberFormat="1" applyFont="1" applyFill="1" applyBorder="1" applyAlignment="1" applyProtection="1">
      <alignment horizontal="left" vertical="top" wrapText="1"/>
      <protection locked="0"/>
    </xf>
    <xf numFmtId="180" fontId="2" fillId="2" borderId="42" xfId="0" applyNumberFormat="1" applyFont="1" applyFill="1" applyBorder="1" applyAlignment="1" applyProtection="1">
      <alignment horizontal="left" vertical="center" wrapText="1"/>
      <protection locked="0"/>
    </xf>
    <xf numFmtId="180" fontId="2" fillId="2" borderId="30" xfId="0" applyNumberFormat="1" applyFont="1" applyFill="1" applyBorder="1" applyAlignment="1" applyProtection="1">
      <alignment horizontal="left" vertical="center" wrapText="1"/>
      <protection locked="0"/>
    </xf>
    <xf numFmtId="180" fontId="2" fillId="2" borderId="31" xfId="0" applyNumberFormat="1" applyFont="1" applyFill="1" applyBorder="1" applyAlignment="1" applyProtection="1">
      <alignment horizontal="left" vertical="center" wrapText="1"/>
      <protection locked="0"/>
    </xf>
    <xf numFmtId="0" fontId="10" fillId="2" borderId="10" xfId="0" applyFont="1" applyFill="1" applyBorder="1" applyAlignment="1" applyProtection="1">
      <alignment horizontal="center" vertical="center"/>
      <protection locked="0"/>
    </xf>
    <xf numFmtId="0" fontId="10" fillId="2" borderId="11" xfId="0" applyFont="1" applyFill="1" applyBorder="1" applyAlignment="1" applyProtection="1">
      <alignment horizontal="center" vertical="center"/>
      <protection locked="0"/>
    </xf>
    <xf numFmtId="0" fontId="1" fillId="7" borderId="21" xfId="0" applyFont="1" applyFill="1" applyBorder="1" applyAlignment="1" applyProtection="1">
      <alignment horizontal="left" vertical="center"/>
    </xf>
    <xf numFmtId="0" fontId="3" fillId="2" borderId="10" xfId="0" applyFont="1" applyFill="1" applyBorder="1" applyAlignment="1" applyProtection="1">
      <alignment horizontal="center" vertical="center"/>
      <protection locked="0"/>
    </xf>
    <xf numFmtId="0" fontId="10" fillId="2" borderId="12" xfId="0" applyFont="1" applyFill="1" applyBorder="1" applyAlignment="1" applyProtection="1">
      <alignment horizontal="center" vertical="center"/>
      <protection locked="0"/>
    </xf>
    <xf numFmtId="0" fontId="11" fillId="7" borderId="36" xfId="0" applyFont="1" applyFill="1" applyBorder="1" applyAlignment="1" applyProtection="1">
      <alignment horizontal="left" vertical="center"/>
    </xf>
    <xf numFmtId="0" fontId="11" fillId="7" borderId="37" xfId="0" applyFont="1" applyFill="1" applyBorder="1" applyAlignment="1" applyProtection="1">
      <alignment horizontal="left" vertical="center"/>
    </xf>
    <xf numFmtId="0" fontId="11" fillId="7" borderId="22" xfId="0" applyFont="1" applyFill="1" applyBorder="1" applyAlignment="1" applyProtection="1">
      <alignment horizontal="left" vertical="center"/>
    </xf>
    <xf numFmtId="0" fontId="11" fillId="7" borderId="14" xfId="0" applyFont="1" applyFill="1" applyBorder="1" applyAlignment="1" applyProtection="1">
      <alignment horizontal="left" vertical="center"/>
    </xf>
    <xf numFmtId="0" fontId="11" fillId="7" borderId="32" xfId="0" applyFont="1" applyFill="1" applyBorder="1" applyAlignment="1" applyProtection="1">
      <alignment horizontal="left" vertical="center"/>
    </xf>
    <xf numFmtId="180" fontId="10" fillId="2" borderId="35" xfId="0" applyNumberFormat="1" applyFont="1" applyFill="1" applyBorder="1" applyAlignment="1" applyProtection="1">
      <alignment horizontal="center" vertical="center"/>
      <protection locked="0"/>
    </xf>
    <xf numFmtId="0" fontId="11" fillId="7" borderId="47" xfId="0" applyFont="1" applyFill="1" applyBorder="1" applyAlignment="1" applyProtection="1">
      <alignment horizontal="left" vertical="center"/>
    </xf>
    <xf numFmtId="0" fontId="11" fillId="7" borderId="0" xfId="0" applyFont="1" applyFill="1" applyBorder="1" applyAlignment="1" applyProtection="1">
      <alignment horizontal="left" vertical="center"/>
    </xf>
    <xf numFmtId="0" fontId="11" fillId="7" borderId="41" xfId="0" applyFont="1" applyFill="1" applyBorder="1" applyAlignment="1" applyProtection="1">
      <alignment horizontal="left" vertical="center"/>
    </xf>
    <xf numFmtId="0" fontId="3" fillId="2" borderId="33" xfId="0" applyFont="1" applyFill="1" applyBorder="1" applyAlignment="1" applyProtection="1">
      <alignment horizontal="center" vertical="center"/>
      <protection locked="0"/>
    </xf>
    <xf numFmtId="180" fontId="10" fillId="2" borderId="10" xfId="0" applyNumberFormat="1" applyFont="1" applyFill="1" applyBorder="1" applyAlignment="1" applyProtection="1">
      <alignment horizontal="center" vertical="center"/>
      <protection locked="0"/>
    </xf>
    <xf numFmtId="0" fontId="1" fillId="7" borderId="17" xfId="0" applyFont="1" applyFill="1" applyBorder="1" applyAlignment="1" applyProtection="1">
      <alignment horizontal="left" vertical="center"/>
    </xf>
    <xf numFmtId="0" fontId="11" fillId="7" borderId="39" xfId="0" applyFont="1" applyFill="1" applyBorder="1" applyAlignment="1" applyProtection="1">
      <alignment horizontal="left" vertical="center"/>
    </xf>
    <xf numFmtId="170" fontId="7" fillId="2" borderId="17" xfId="0" applyNumberFormat="1" applyFont="1" applyFill="1" applyBorder="1" applyAlignment="1">
      <alignment horizontal="center" vertical="center"/>
    </xf>
    <xf numFmtId="170" fontId="7" fillId="2" borderId="41" xfId="0" applyNumberFormat="1" applyFont="1" applyFill="1" applyBorder="1" applyAlignment="1">
      <alignment horizontal="center" vertical="center"/>
    </xf>
    <xf numFmtId="0" fontId="3" fillId="2" borderId="10" xfId="0" applyFont="1" applyFill="1" applyBorder="1" applyAlignment="1">
      <alignment horizontal="center" vertical="center"/>
    </xf>
    <xf numFmtId="0" fontId="0" fillId="0" borderId="11" xfId="0" applyBorder="1"/>
    <xf numFmtId="0" fontId="13" fillId="2" borderId="10" xfId="0" applyFont="1" applyFill="1" applyBorder="1" applyAlignment="1" applyProtection="1">
      <alignment horizontal="center" vertical="center"/>
      <protection locked="0"/>
    </xf>
    <xf numFmtId="0" fontId="13" fillId="0" borderId="11" xfId="0" applyFont="1" applyBorder="1" applyProtection="1">
      <protection locked="0"/>
    </xf>
    <xf numFmtId="0" fontId="11" fillId="0" borderId="21" xfId="0" applyFont="1" applyFill="1" applyBorder="1" applyAlignment="1" applyProtection="1">
      <alignment horizontal="left" vertical="center"/>
    </xf>
    <xf numFmtId="0" fontId="11" fillId="0" borderId="2" xfId="0" applyFont="1" applyFill="1" applyBorder="1" applyAlignment="1" applyProtection="1">
      <alignment horizontal="left" vertical="center"/>
    </xf>
    <xf numFmtId="190" fontId="10" fillId="2" borderId="33" xfId="0" applyNumberFormat="1" applyFont="1" applyFill="1" applyBorder="1" applyAlignment="1">
      <alignment horizontal="center" vertical="center"/>
    </xf>
    <xf numFmtId="190" fontId="10" fillId="2" borderId="11" xfId="0" applyNumberFormat="1" applyFont="1" applyFill="1" applyBorder="1" applyAlignment="1">
      <alignment horizontal="center" vertical="center"/>
    </xf>
    <xf numFmtId="180" fontId="10" fillId="2" borderId="33" xfId="0" applyNumberFormat="1" applyFont="1" applyFill="1" applyBorder="1" applyAlignment="1" applyProtection="1">
      <alignment vertical="center"/>
      <protection locked="0"/>
    </xf>
    <xf numFmtId="180" fontId="10" fillId="2" borderId="11" xfId="0" applyNumberFormat="1" applyFont="1" applyFill="1" applyBorder="1" applyAlignment="1" applyProtection="1">
      <alignment vertical="center"/>
      <protection locked="0"/>
    </xf>
    <xf numFmtId="0" fontId="10" fillId="5" borderId="8" xfId="0" applyFont="1" applyFill="1" applyBorder="1" applyAlignment="1">
      <alignment horizontal="center" vertical="center"/>
    </xf>
    <xf numFmtId="0" fontId="10" fillId="5" borderId="49" xfId="0" applyFont="1" applyFill="1" applyBorder="1" applyAlignment="1">
      <alignment horizontal="center" vertical="center"/>
    </xf>
    <xf numFmtId="0" fontId="10" fillId="5" borderId="18" xfId="0" applyFont="1" applyFill="1" applyBorder="1" applyAlignment="1">
      <alignment horizontal="center" vertical="center"/>
    </xf>
    <xf numFmtId="0" fontId="13" fillId="0" borderId="3" xfId="0" applyFont="1" applyFill="1" applyBorder="1" applyAlignment="1" applyProtection="1">
      <alignment horizontal="center" vertical="center"/>
      <protection locked="0"/>
    </xf>
    <xf numFmtId="0" fontId="13" fillId="0" borderId="13" xfId="0" applyFont="1" applyFill="1" applyBorder="1" applyAlignment="1" applyProtection="1">
      <alignment horizontal="center" vertical="center"/>
      <protection locked="0"/>
    </xf>
    <xf numFmtId="0" fontId="10" fillId="2" borderId="47" xfId="0" applyFont="1" applyFill="1" applyBorder="1" applyAlignment="1">
      <alignment horizontal="center" vertical="center"/>
    </xf>
    <xf numFmtId="0" fontId="10" fillId="2" borderId="41" xfId="0" applyFont="1" applyFill="1" applyBorder="1" applyAlignment="1">
      <alignment horizontal="center" vertical="center"/>
    </xf>
    <xf numFmtId="0" fontId="10" fillId="2" borderId="10" xfId="0" applyNumberFormat="1" applyFont="1" applyFill="1" applyBorder="1" applyAlignment="1" applyProtection="1">
      <alignment horizontal="center" vertical="center"/>
      <protection locked="0"/>
    </xf>
    <xf numFmtId="0" fontId="10" fillId="2" borderId="35"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xf>
    <xf numFmtId="0" fontId="11" fillId="0" borderId="29" xfId="0" applyFont="1" applyBorder="1" applyAlignment="1" applyProtection="1">
      <alignment horizontal="left" vertical="center"/>
    </xf>
    <xf numFmtId="180" fontId="13" fillId="2" borderId="12" xfId="0" applyNumberFormat="1" applyFont="1" applyFill="1" applyBorder="1" applyAlignment="1" applyProtection="1">
      <alignment horizontal="center" vertical="center"/>
      <protection locked="0"/>
    </xf>
    <xf numFmtId="0" fontId="1" fillId="7" borderId="22" xfId="0" applyFont="1" applyFill="1" applyBorder="1" applyAlignment="1" applyProtection="1">
      <alignment horizontal="left" vertical="center"/>
    </xf>
    <xf numFmtId="0" fontId="1" fillId="7" borderId="32" xfId="0" applyFont="1" applyFill="1" applyBorder="1" applyAlignment="1" applyProtection="1">
      <alignment horizontal="left" vertical="center"/>
    </xf>
    <xf numFmtId="0" fontId="11" fillId="7" borderId="21" xfId="0" applyFont="1" applyFill="1" applyBorder="1" applyAlignment="1" applyProtection="1">
      <alignment horizontal="left" vertical="center"/>
    </xf>
    <xf numFmtId="0" fontId="11" fillId="7" borderId="17" xfId="0" applyFont="1" applyFill="1" applyBorder="1" applyAlignment="1" applyProtection="1">
      <alignment horizontal="left" vertical="center"/>
    </xf>
    <xf numFmtId="0" fontId="0" fillId="7" borderId="41" xfId="0" applyFill="1" applyBorder="1" applyProtection="1"/>
    <xf numFmtId="0" fontId="1" fillId="7" borderId="1" xfId="0" applyFont="1" applyFill="1" applyBorder="1" applyAlignment="1" applyProtection="1">
      <alignment horizontal="left" vertical="center"/>
    </xf>
    <xf numFmtId="0" fontId="11" fillId="7" borderId="29" xfId="0" applyFont="1" applyFill="1" applyBorder="1" applyAlignment="1" applyProtection="1">
      <alignment horizontal="left" vertical="center"/>
    </xf>
    <xf numFmtId="0" fontId="1" fillId="7" borderId="14" xfId="0" applyFont="1" applyFill="1" applyBorder="1" applyAlignment="1" applyProtection="1">
      <alignment horizontal="left" vertical="center"/>
    </xf>
    <xf numFmtId="0" fontId="1" fillId="7" borderId="2" xfId="0" applyFont="1" applyFill="1" applyBorder="1" applyAlignment="1" applyProtection="1">
      <alignment horizontal="left" vertical="center"/>
    </xf>
    <xf numFmtId="181" fontId="13" fillId="2" borderId="13" xfId="0" applyNumberFormat="1" applyFont="1" applyFill="1" applyBorder="1" applyAlignment="1" applyProtection="1">
      <alignment horizontal="center" vertical="center"/>
      <protection locked="0"/>
    </xf>
    <xf numFmtId="0" fontId="13" fillId="2" borderId="13" xfId="0" applyFont="1" applyFill="1" applyBorder="1" applyAlignment="1" applyProtection="1">
      <alignment horizontal="center" vertical="center"/>
      <protection locked="0"/>
    </xf>
    <xf numFmtId="0" fontId="10" fillId="2" borderId="33" xfId="0" applyFont="1" applyFill="1" applyBorder="1" applyAlignment="1" applyProtection="1">
      <alignment horizontal="center" vertical="center"/>
      <protection locked="0"/>
    </xf>
    <xf numFmtId="179" fontId="1" fillId="2" borderId="47" xfId="0" applyNumberFormat="1" applyFont="1" applyFill="1" applyBorder="1" applyAlignment="1" applyProtection="1">
      <alignment horizontal="left" vertical="top" wrapText="1" readingOrder="1"/>
      <protection locked="0"/>
    </xf>
    <xf numFmtId="179" fontId="1" fillId="2" borderId="0" xfId="0" applyNumberFormat="1" applyFont="1" applyFill="1" applyBorder="1" applyAlignment="1" applyProtection="1">
      <alignment horizontal="left" vertical="top" wrapText="1" readingOrder="1"/>
      <protection locked="0"/>
    </xf>
    <xf numFmtId="179" fontId="1" fillId="2" borderId="39" xfId="0" applyNumberFormat="1" applyFont="1" applyFill="1" applyBorder="1" applyAlignment="1" applyProtection="1">
      <alignment horizontal="left" vertical="top" wrapText="1" readingOrder="1"/>
      <protection locked="0"/>
    </xf>
    <xf numFmtId="179" fontId="1" fillId="2" borderId="42" xfId="0" applyNumberFormat="1" applyFont="1" applyFill="1" applyBorder="1" applyAlignment="1" applyProtection="1">
      <alignment horizontal="left" vertical="top" wrapText="1" readingOrder="1"/>
      <protection locked="0"/>
    </xf>
    <xf numFmtId="179" fontId="1" fillId="2" borderId="30" xfId="0" applyNumberFormat="1" applyFont="1" applyFill="1" applyBorder="1" applyAlignment="1" applyProtection="1">
      <alignment horizontal="left" vertical="top" wrapText="1" readingOrder="1"/>
      <protection locked="0"/>
    </xf>
    <xf numFmtId="179" fontId="1" fillId="2" borderId="31" xfId="0" applyNumberFormat="1" applyFont="1" applyFill="1" applyBorder="1" applyAlignment="1" applyProtection="1">
      <alignment horizontal="left" vertical="top" wrapText="1" readingOrder="1"/>
      <protection locked="0"/>
    </xf>
    <xf numFmtId="0" fontId="11" fillId="7" borderId="9" xfId="0" applyFont="1" applyFill="1" applyBorder="1" applyAlignment="1" applyProtection="1">
      <alignment horizontal="left" vertical="center"/>
    </xf>
    <xf numFmtId="0" fontId="10" fillId="2" borderId="33" xfId="0" applyFont="1" applyFill="1" applyBorder="1" applyAlignment="1">
      <alignment vertical="center"/>
    </xf>
    <xf numFmtId="0" fontId="10" fillId="2" borderId="12" xfId="0" applyFont="1" applyFill="1" applyBorder="1" applyAlignment="1">
      <alignment vertical="center"/>
    </xf>
    <xf numFmtId="180" fontId="10" fillId="2" borderId="33" xfId="0" applyNumberFormat="1" applyFont="1" applyFill="1" applyBorder="1" applyAlignment="1">
      <alignment horizontal="left" vertical="center"/>
    </xf>
    <xf numFmtId="180" fontId="10" fillId="2" borderId="12" xfId="0" applyNumberFormat="1" applyFont="1" applyFill="1" applyBorder="1" applyAlignment="1">
      <alignment horizontal="left" vertical="center"/>
    </xf>
    <xf numFmtId="0" fontId="11" fillId="7" borderId="21" xfId="0" applyFont="1" applyFill="1" applyBorder="1" applyAlignment="1" applyProtection="1">
      <alignment vertical="center"/>
    </xf>
    <xf numFmtId="0" fontId="11" fillId="7" borderId="9" xfId="0" applyFont="1" applyFill="1" applyBorder="1" applyAlignment="1" applyProtection="1">
      <alignment vertical="center"/>
    </xf>
    <xf numFmtId="0" fontId="11" fillId="7" borderId="2" xfId="0" applyFont="1" applyFill="1" applyBorder="1" applyAlignment="1" applyProtection="1">
      <alignment vertical="center"/>
    </xf>
    <xf numFmtId="0" fontId="1" fillId="7" borderId="29" xfId="0" applyFont="1" applyFill="1" applyBorder="1" applyAlignment="1" applyProtection="1">
      <alignment horizontal="left" vertical="center"/>
    </xf>
    <xf numFmtId="170" fontId="1" fillId="2" borderId="10" xfId="0" applyNumberFormat="1" applyFont="1" applyFill="1" applyBorder="1" applyAlignment="1" applyProtection="1">
      <alignment horizontal="left" vertical="center"/>
      <protection locked="0"/>
    </xf>
    <xf numFmtId="170" fontId="1" fillId="2" borderId="35" xfId="0" applyNumberFormat="1" applyFont="1" applyFill="1" applyBorder="1" applyAlignment="1" applyProtection="1">
      <alignment horizontal="left" vertical="center"/>
      <protection locked="0"/>
    </xf>
    <xf numFmtId="0" fontId="1" fillId="0" borderId="2" xfId="0" applyFont="1" applyBorder="1" applyAlignment="1" applyProtection="1">
      <alignment horizontal="left" vertical="center"/>
    </xf>
    <xf numFmtId="9" fontId="13" fillId="0" borderId="3" xfId="1" applyFont="1" applyBorder="1" applyAlignment="1" applyProtection="1">
      <alignment horizontal="center" vertical="center"/>
      <protection locked="0"/>
    </xf>
    <xf numFmtId="9" fontId="13" fillId="0" borderId="13" xfId="1" applyFont="1" applyBorder="1" applyAlignment="1" applyProtection="1">
      <alignment horizontal="center" vertical="center"/>
      <protection locked="0"/>
    </xf>
    <xf numFmtId="180" fontId="13" fillId="2" borderId="12" xfId="0" applyNumberFormat="1" applyFont="1" applyFill="1" applyBorder="1" applyAlignment="1">
      <alignment horizontal="center" vertical="center"/>
    </xf>
    <xf numFmtId="180" fontId="13" fillId="2" borderId="11" xfId="0" applyNumberFormat="1" applyFont="1" applyFill="1" applyBorder="1" applyAlignment="1">
      <alignment horizontal="center" vertical="center"/>
    </xf>
    <xf numFmtId="177" fontId="13" fillId="4" borderId="50" xfId="0" applyNumberFormat="1" applyFont="1" applyFill="1" applyBorder="1" applyAlignment="1">
      <alignment horizontal="center" vertical="center"/>
    </xf>
    <xf numFmtId="177" fontId="13" fillId="4" borderId="51" xfId="0" applyNumberFormat="1" applyFont="1" applyFill="1" applyBorder="1" applyAlignment="1">
      <alignment horizontal="center" vertical="center"/>
    </xf>
    <xf numFmtId="0" fontId="9" fillId="7" borderId="60" xfId="0" applyFont="1" applyFill="1" applyBorder="1" applyAlignment="1">
      <alignment horizontal="left" vertical="center"/>
    </xf>
    <xf numFmtId="0" fontId="9" fillId="7" borderId="62" xfId="0" applyFont="1" applyFill="1" applyBorder="1" applyAlignment="1">
      <alignment horizontal="left" vertical="center"/>
    </xf>
    <xf numFmtId="0" fontId="1" fillId="0" borderId="21" xfId="0" applyFont="1" applyFill="1" applyBorder="1" applyAlignment="1">
      <alignment horizontal="left" vertical="center"/>
    </xf>
    <xf numFmtId="0" fontId="1" fillId="0" borderId="2" xfId="0" applyFont="1" applyFill="1" applyBorder="1" applyAlignment="1">
      <alignment horizontal="left" vertical="center"/>
    </xf>
    <xf numFmtId="191" fontId="8" fillId="2" borderId="33" xfId="0" applyNumberFormat="1" applyFont="1" applyFill="1" applyBorder="1" applyAlignment="1" applyProtection="1">
      <alignment horizontal="center" vertical="center"/>
      <protection locked="0"/>
    </xf>
    <xf numFmtId="191" fontId="8" fillId="2" borderId="11" xfId="0" applyNumberFormat="1" applyFont="1" applyFill="1" applyBorder="1" applyAlignment="1" applyProtection="1">
      <alignment horizontal="center" vertical="center"/>
      <protection locked="0"/>
    </xf>
    <xf numFmtId="0" fontId="11" fillId="0" borderId="44" xfId="0" applyFont="1" applyFill="1" applyBorder="1" applyAlignment="1">
      <alignment horizontal="left" vertical="center"/>
    </xf>
    <xf numFmtId="0" fontId="11" fillId="0" borderId="45" xfId="0" applyFont="1" applyFill="1" applyBorder="1" applyAlignment="1">
      <alignment horizontal="left" vertical="center"/>
    </xf>
    <xf numFmtId="0" fontId="1" fillId="2" borderId="33" xfId="0" applyFont="1" applyFill="1" applyBorder="1" applyAlignment="1" applyProtection="1">
      <alignment horizontal="left" vertical="center"/>
      <protection locked="0"/>
    </xf>
    <xf numFmtId="0" fontId="1" fillId="2" borderId="38" xfId="0" applyFont="1" applyFill="1" applyBorder="1" applyAlignment="1" applyProtection="1">
      <alignment horizontal="left" vertical="center"/>
      <protection locked="0"/>
    </xf>
    <xf numFmtId="0" fontId="3" fillId="0" borderId="4" xfId="0" applyFont="1" applyBorder="1" applyAlignment="1">
      <alignment horizontal="right" vertical="center"/>
    </xf>
    <xf numFmtId="0" fontId="10" fillId="0" borderId="15" xfId="0" applyFont="1" applyBorder="1" applyAlignment="1">
      <alignment horizontal="right" vertical="center"/>
    </xf>
    <xf numFmtId="0" fontId="3" fillId="0" borderId="1" xfId="0" applyFont="1" applyBorder="1" applyAlignment="1">
      <alignment horizontal="right" vertical="center"/>
    </xf>
    <xf numFmtId="0" fontId="10" fillId="0" borderId="9" xfId="0" applyFont="1" applyBorder="1" applyAlignment="1">
      <alignment horizontal="right" vertical="center"/>
    </xf>
    <xf numFmtId="0" fontId="3" fillId="0" borderId="9"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6" fillId="0" borderId="0" xfId="0" applyFont="1" applyBorder="1" applyAlignment="1">
      <alignment horizontal="left" vertical="center"/>
    </xf>
    <xf numFmtId="0" fontId="11" fillId="0" borderId="21" xfId="0" applyFont="1" applyFill="1" applyBorder="1" applyAlignment="1">
      <alignment horizontal="left" vertical="center"/>
    </xf>
    <xf numFmtId="0" fontId="11" fillId="0" borderId="9" xfId="0" applyFont="1" applyFill="1" applyBorder="1" applyAlignment="1">
      <alignment horizontal="left" vertical="center"/>
    </xf>
    <xf numFmtId="0" fontId="11" fillId="0" borderId="1" xfId="0" applyFont="1" applyBorder="1" applyAlignment="1">
      <alignment horizontal="left" vertical="center"/>
    </xf>
    <xf numFmtId="0" fontId="11" fillId="0" borderId="2" xfId="0" applyFont="1" applyBorder="1" applyAlignment="1">
      <alignment horizontal="left" vertical="center"/>
    </xf>
    <xf numFmtId="0" fontId="7" fillId="2" borderId="11" xfId="0" applyFont="1" applyFill="1" applyBorder="1" applyAlignment="1" applyProtection="1">
      <alignment horizontal="center" vertical="center"/>
      <protection locked="0"/>
    </xf>
    <xf numFmtId="0" fontId="6" fillId="0" borderId="0" xfId="0" applyFont="1" applyFill="1" applyBorder="1" applyAlignment="1">
      <alignment horizontal="left" vertical="center"/>
    </xf>
    <xf numFmtId="0" fontId="8" fillId="2" borderId="3" xfId="0" applyFont="1" applyFill="1" applyBorder="1" applyAlignment="1">
      <alignment horizontal="left" vertical="center"/>
    </xf>
    <xf numFmtId="0" fontId="0" fillId="0" borderId="3" xfId="0" applyBorder="1" applyAlignment="1">
      <alignment horizontal="left" vertical="center"/>
    </xf>
    <xf numFmtId="169" fontId="10" fillId="2" borderId="10" xfId="0" applyNumberFormat="1" applyFont="1" applyFill="1" applyBorder="1" applyAlignment="1" applyProtection="1">
      <alignment horizontal="center" vertical="center"/>
      <protection locked="0"/>
    </xf>
    <xf numFmtId="169" fontId="10" fillId="2" borderId="35" xfId="0" applyNumberFormat="1" applyFont="1" applyFill="1" applyBorder="1" applyAlignment="1" applyProtection="1">
      <alignment horizontal="center" vertical="center"/>
      <protection locked="0"/>
    </xf>
    <xf numFmtId="170" fontId="3" fillId="2" borderId="10" xfId="0" applyNumberFormat="1" applyFont="1" applyFill="1" applyBorder="1" applyAlignment="1" applyProtection="1">
      <alignment horizontal="center" vertical="center"/>
      <protection locked="0"/>
    </xf>
    <xf numFmtId="170" fontId="7" fillId="2" borderId="11" xfId="0" applyNumberFormat="1" applyFont="1" applyFill="1" applyBorder="1" applyAlignment="1" applyProtection="1">
      <alignment horizontal="center" vertical="center"/>
      <protection locked="0"/>
    </xf>
    <xf numFmtId="9" fontId="13" fillId="0" borderId="3" xfId="0" applyNumberFormat="1" applyFont="1" applyBorder="1" applyAlignment="1" applyProtection="1">
      <alignment horizontal="center" vertical="center"/>
      <protection locked="0"/>
    </xf>
    <xf numFmtId="173" fontId="3" fillId="2" borderId="10" xfId="0" applyNumberFormat="1" applyFont="1" applyFill="1" applyBorder="1" applyAlignment="1" applyProtection="1">
      <alignment horizontal="center" vertical="center"/>
      <protection locked="0"/>
    </xf>
    <xf numFmtId="173" fontId="7" fillId="2" borderId="11" xfId="0" applyNumberFormat="1" applyFont="1" applyFill="1" applyBorder="1" applyAlignment="1" applyProtection="1">
      <alignment horizontal="center" vertical="center"/>
      <protection locked="0"/>
    </xf>
    <xf numFmtId="176" fontId="3" fillId="2" borderId="10" xfId="0" applyNumberFormat="1" applyFont="1" applyFill="1" applyBorder="1" applyAlignment="1" applyProtection="1">
      <alignment horizontal="center" vertical="center"/>
      <protection locked="0"/>
    </xf>
    <xf numFmtId="176" fontId="7" fillId="2" borderId="11" xfId="0" applyNumberFormat="1" applyFont="1" applyFill="1" applyBorder="1" applyAlignment="1" applyProtection="1">
      <alignment horizontal="center" vertical="center"/>
      <protection locked="0"/>
    </xf>
    <xf numFmtId="186" fontId="7" fillId="2" borderId="10" xfId="0" applyNumberFormat="1" applyFont="1" applyFill="1" applyBorder="1" applyAlignment="1" applyProtection="1">
      <alignment horizontal="center" vertical="center"/>
      <protection locked="0"/>
    </xf>
    <xf numFmtId="186" fontId="7" fillId="2" borderId="11" xfId="0" applyNumberFormat="1" applyFont="1" applyFill="1" applyBorder="1" applyAlignment="1" applyProtection="1">
      <alignment horizontal="center" vertical="center"/>
      <protection locked="0"/>
    </xf>
    <xf numFmtId="180" fontId="6" fillId="2" borderId="33" xfId="0" applyNumberFormat="1" applyFont="1" applyFill="1" applyBorder="1" applyAlignment="1" applyProtection="1">
      <alignment horizontal="center" vertical="center"/>
      <protection locked="0"/>
    </xf>
    <xf numFmtId="180" fontId="9" fillId="2" borderId="11" xfId="0" applyNumberFormat="1" applyFont="1" applyFill="1" applyBorder="1" applyAlignment="1" applyProtection="1">
      <alignment horizontal="center" vertical="center"/>
      <protection locked="0"/>
    </xf>
    <xf numFmtId="174" fontId="11" fillId="7" borderId="22" xfId="0" applyNumberFormat="1" applyFont="1" applyFill="1" applyBorder="1" applyAlignment="1">
      <alignment horizontal="left" vertical="center"/>
    </xf>
    <xf numFmtId="174" fontId="11" fillId="7" borderId="14" xfId="0" applyNumberFormat="1" applyFont="1" applyFill="1" applyBorder="1" applyAlignment="1">
      <alignment horizontal="left" vertical="center"/>
    </xf>
    <xf numFmtId="174" fontId="11" fillId="7" borderId="37" xfId="0" applyNumberFormat="1" applyFont="1" applyFill="1" applyBorder="1" applyAlignment="1">
      <alignment horizontal="left" vertical="center"/>
    </xf>
    <xf numFmtId="179" fontId="9" fillId="2" borderId="33" xfId="0" applyNumberFormat="1" applyFont="1" applyFill="1" applyBorder="1" applyAlignment="1" applyProtection="1">
      <alignment horizontal="center" vertical="center"/>
      <protection locked="0"/>
    </xf>
    <xf numFmtId="179" fontId="9" fillId="2" borderId="11" xfId="0" applyNumberFormat="1" applyFont="1" applyFill="1" applyBorder="1" applyAlignment="1" applyProtection="1">
      <alignment horizontal="center" vertical="center"/>
      <protection locked="0"/>
    </xf>
    <xf numFmtId="179" fontId="9" fillId="2" borderId="33" xfId="0" applyNumberFormat="1" applyFont="1" applyFill="1" applyBorder="1" applyAlignment="1">
      <alignment horizontal="center" vertical="center"/>
    </xf>
    <xf numFmtId="179" fontId="9" fillId="2" borderId="11" xfId="0" applyNumberFormat="1" applyFont="1" applyFill="1" applyBorder="1" applyAlignment="1">
      <alignment horizontal="center" vertical="center"/>
    </xf>
    <xf numFmtId="0" fontId="13" fillId="0" borderId="5" xfId="0" applyFont="1" applyFill="1" applyBorder="1" applyAlignment="1">
      <alignment horizontal="left" vertical="center" wrapText="1"/>
    </xf>
    <xf numFmtId="0" fontId="13" fillId="0" borderId="27" xfId="0" applyFont="1" applyFill="1" applyBorder="1" applyAlignment="1" applyProtection="1">
      <alignment horizontal="left" vertical="center" wrapText="1"/>
      <protection locked="0"/>
    </xf>
    <xf numFmtId="0" fontId="13" fillId="0" borderId="20" xfId="0" applyFont="1" applyFill="1" applyBorder="1" applyAlignment="1" applyProtection="1">
      <alignment horizontal="left" vertical="center" wrapText="1"/>
      <protection locked="0"/>
    </xf>
    <xf numFmtId="0" fontId="13" fillId="0" borderId="5" xfId="0" applyFont="1" applyFill="1" applyBorder="1" applyAlignment="1" applyProtection="1">
      <alignment horizontal="left" vertical="center" wrapText="1"/>
      <protection locked="0"/>
    </xf>
    <xf numFmtId="179" fontId="6" fillId="2" borderId="33" xfId="0" applyNumberFormat="1" applyFont="1" applyFill="1" applyBorder="1" applyAlignment="1" applyProtection="1">
      <alignment horizontal="center" vertical="center"/>
      <protection locked="0"/>
    </xf>
    <xf numFmtId="0" fontId="1" fillId="0" borderId="9" xfId="0" applyFont="1" applyFill="1" applyBorder="1" applyAlignment="1">
      <alignment horizontal="left" vertical="center"/>
    </xf>
    <xf numFmtId="173" fontId="3" fillId="2" borderId="33" xfId="0" applyNumberFormat="1" applyFont="1" applyFill="1" applyBorder="1" applyAlignment="1" applyProtection="1">
      <alignment horizontal="center" vertical="center"/>
      <protection locked="0"/>
    </xf>
    <xf numFmtId="173" fontId="3" fillId="2" borderId="12" xfId="0" applyNumberFormat="1" applyFont="1" applyFill="1" applyBorder="1" applyAlignment="1" applyProtection="1">
      <alignment horizontal="center" vertical="center"/>
      <protection locked="0"/>
    </xf>
    <xf numFmtId="173" fontId="3" fillId="2" borderId="11" xfId="0" applyNumberFormat="1" applyFont="1" applyFill="1" applyBorder="1" applyAlignment="1" applyProtection="1">
      <alignment horizontal="center" vertical="center"/>
      <protection locked="0"/>
    </xf>
    <xf numFmtId="49" fontId="14" fillId="8" borderId="33" xfId="0" applyNumberFormat="1" applyFont="1" applyFill="1" applyBorder="1" applyAlignment="1" applyProtection="1">
      <alignment horizontal="center" vertical="center"/>
    </xf>
    <xf numFmtId="49" fontId="14" fillId="8" borderId="12" xfId="0" applyNumberFormat="1" applyFont="1" applyFill="1" applyBorder="1" applyAlignment="1" applyProtection="1">
      <alignment horizontal="center" vertical="center"/>
    </xf>
    <xf numFmtId="49" fontId="14" fillId="8" borderId="11" xfId="0" applyNumberFormat="1" applyFont="1" applyFill="1" applyBorder="1" applyAlignment="1" applyProtection="1">
      <alignment horizontal="center" vertical="center"/>
    </xf>
    <xf numFmtId="0" fontId="13" fillId="0" borderId="4" xfId="0" applyFont="1" applyFill="1" applyBorder="1" applyAlignment="1" applyProtection="1">
      <alignment horizontal="center" vertical="center" wrapText="1"/>
      <protection locked="0"/>
    </xf>
    <xf numFmtId="0" fontId="13" fillId="0" borderId="16" xfId="0" applyFont="1" applyFill="1" applyBorder="1" applyAlignment="1" applyProtection="1">
      <alignment horizontal="center" vertical="center" wrapText="1"/>
      <protection locked="0"/>
    </xf>
    <xf numFmtId="0" fontId="13" fillId="0" borderId="4" xfId="0" applyFont="1" applyFill="1" applyBorder="1" applyAlignment="1" applyProtection="1">
      <alignment horizontal="left" vertical="center" wrapText="1"/>
      <protection locked="0"/>
    </xf>
    <xf numFmtId="0" fontId="13" fillId="0" borderId="16" xfId="0" applyFont="1" applyFill="1" applyBorder="1" applyAlignment="1" applyProtection="1">
      <alignment horizontal="left" vertical="center" wrapText="1"/>
      <protection locked="0"/>
    </xf>
    <xf numFmtId="0" fontId="11" fillId="0" borderId="74" xfId="0" applyFont="1" applyBorder="1" applyAlignment="1">
      <alignment horizontal="left" vertical="center"/>
    </xf>
    <xf numFmtId="0" fontId="11" fillId="0" borderId="72" xfId="0" applyFont="1" applyBorder="1" applyAlignment="1">
      <alignment horizontal="left" vertical="center"/>
    </xf>
    <xf numFmtId="0" fontId="11" fillId="0" borderId="6" xfId="0" applyFont="1" applyFill="1" applyBorder="1" applyAlignment="1">
      <alignment horizontal="left" vertical="center"/>
    </xf>
    <xf numFmtId="0" fontId="11" fillId="0" borderId="36" xfId="0" applyFont="1" applyFill="1" applyBorder="1" applyAlignment="1">
      <alignment horizontal="left" vertical="center"/>
    </xf>
    <xf numFmtId="0" fontId="11" fillId="0" borderId="14" xfId="0" applyFont="1" applyFill="1" applyBorder="1" applyAlignment="1">
      <alignment horizontal="left" vertical="center"/>
    </xf>
    <xf numFmtId="0" fontId="11" fillId="0" borderId="22" xfId="0" applyFont="1" applyBorder="1" applyAlignment="1">
      <alignment horizontal="left" vertical="center"/>
    </xf>
    <xf numFmtId="0" fontId="11" fillId="0" borderId="37" xfId="0" applyFont="1" applyBorder="1" applyAlignment="1">
      <alignment horizontal="left" vertical="center"/>
    </xf>
    <xf numFmtId="166" fontId="10" fillId="2" borderId="10" xfId="0" applyNumberFormat="1" applyFont="1" applyFill="1" applyBorder="1" applyAlignment="1" applyProtection="1">
      <alignment horizontal="center" vertical="center"/>
      <protection locked="0"/>
    </xf>
    <xf numFmtId="166" fontId="10" fillId="2" borderId="11" xfId="0" applyNumberFormat="1" applyFont="1" applyFill="1" applyBorder="1" applyAlignment="1" applyProtection="1">
      <alignment horizontal="center" vertical="center"/>
      <protection locked="0"/>
    </xf>
    <xf numFmtId="170" fontId="10" fillId="2" borderId="11" xfId="0" applyNumberFormat="1" applyFont="1" applyFill="1" applyBorder="1" applyAlignment="1" applyProtection="1">
      <alignment horizontal="center" vertical="center"/>
      <protection locked="0"/>
    </xf>
    <xf numFmtId="0" fontId="1" fillId="0" borderId="1" xfId="0" applyFont="1" applyFill="1" applyBorder="1" applyAlignment="1">
      <alignment horizontal="left" vertical="center"/>
    </xf>
    <xf numFmtId="0" fontId="6" fillId="2" borderId="68" xfId="0" applyFont="1" applyFill="1" applyBorder="1" applyAlignment="1" applyProtection="1">
      <alignment horizontal="center" vertical="center"/>
      <protection locked="0"/>
    </xf>
    <xf numFmtId="0" fontId="9" fillId="2" borderId="70" xfId="0" applyFont="1" applyFill="1" applyBorder="1" applyAlignment="1" applyProtection="1">
      <alignment horizontal="center" vertical="center"/>
      <protection locked="0"/>
    </xf>
    <xf numFmtId="0" fontId="11" fillId="0" borderId="9" xfId="0" applyFont="1" applyFill="1" applyBorder="1" applyAlignment="1">
      <alignment horizontal="left" vertical="top"/>
    </xf>
    <xf numFmtId="0" fontId="11" fillId="0" borderId="80" xfId="0" applyFont="1" applyFill="1" applyBorder="1" applyAlignment="1">
      <alignment horizontal="left" vertical="top"/>
    </xf>
    <xf numFmtId="0" fontId="9" fillId="2" borderId="68" xfId="0" applyFont="1" applyFill="1" applyBorder="1" applyAlignment="1" applyProtection="1">
      <alignment horizontal="left" vertical="center"/>
      <protection locked="0"/>
    </xf>
    <xf numFmtId="0" fontId="9" fillId="2" borderId="69" xfId="0" applyFont="1" applyFill="1" applyBorder="1" applyAlignment="1" applyProtection="1">
      <alignment horizontal="left" vertical="center"/>
      <protection locked="0"/>
    </xf>
    <xf numFmtId="0" fontId="9" fillId="2" borderId="84" xfId="0" applyFont="1" applyFill="1" applyBorder="1" applyAlignment="1" applyProtection="1">
      <alignment horizontal="left" vertical="center"/>
      <protection locked="0"/>
    </xf>
    <xf numFmtId="0" fontId="11" fillId="0" borderId="32" xfId="0" applyFont="1" applyBorder="1" applyAlignment="1">
      <alignment horizontal="left" vertical="center"/>
    </xf>
    <xf numFmtId="0" fontId="11" fillId="0" borderId="1" xfId="0" applyFont="1" applyFill="1" applyBorder="1" applyAlignment="1">
      <alignment horizontal="left" vertical="center"/>
    </xf>
    <xf numFmtId="0" fontId="11" fillId="0" borderId="2" xfId="0" applyFont="1" applyFill="1" applyBorder="1" applyAlignment="1">
      <alignment horizontal="left" vertical="center"/>
    </xf>
    <xf numFmtId="0" fontId="1" fillId="0" borderId="7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73" xfId="0" applyFont="1" applyFill="1" applyBorder="1" applyAlignment="1">
      <alignment horizontal="left" vertical="center"/>
    </xf>
    <xf numFmtId="0" fontId="11" fillId="0" borderId="79" xfId="0" applyFont="1" applyFill="1" applyBorder="1" applyAlignment="1">
      <alignment horizontal="left" vertical="center"/>
    </xf>
    <xf numFmtId="0" fontId="1" fillId="8" borderId="21" xfId="0" applyFont="1" applyFill="1" applyBorder="1" applyAlignment="1">
      <alignment horizontal="left" vertical="center"/>
    </xf>
    <xf numFmtId="0" fontId="11" fillId="8" borderId="9" xfId="0" applyFont="1" applyFill="1" applyBorder="1" applyAlignment="1">
      <alignment horizontal="left" vertical="center"/>
    </xf>
    <xf numFmtId="0" fontId="11" fillId="8" borderId="2" xfId="0" applyFont="1" applyFill="1" applyBorder="1" applyAlignment="1">
      <alignment horizontal="left" vertical="center"/>
    </xf>
    <xf numFmtId="0" fontId="6" fillId="2" borderId="77" xfId="0" applyFont="1" applyFill="1" applyBorder="1" applyAlignment="1" applyProtection="1">
      <alignment horizontal="center" vertical="center"/>
      <protection locked="0"/>
    </xf>
    <xf numFmtId="0" fontId="9" fillId="2" borderId="11" xfId="0" applyFont="1" applyFill="1" applyBorder="1" applyAlignment="1" applyProtection="1">
      <alignment horizontal="center" vertical="center"/>
      <protection locked="0"/>
    </xf>
    <xf numFmtId="0" fontId="12" fillId="0" borderId="74" xfId="0" applyFont="1" applyBorder="1" applyAlignment="1">
      <alignment horizontal="center" vertical="center"/>
    </xf>
    <xf numFmtId="0" fontId="12" fillId="0" borderId="72" xfId="0" applyFont="1" applyBorder="1" applyAlignment="1">
      <alignment horizontal="center" vertical="center"/>
    </xf>
    <xf numFmtId="0" fontId="12" fillId="0" borderId="76" xfId="0" applyFont="1" applyBorder="1" applyAlignment="1">
      <alignment horizontal="center" vertical="center"/>
    </xf>
    <xf numFmtId="0" fontId="12" fillId="0" borderId="10" xfId="0" applyFont="1" applyBorder="1" applyAlignment="1">
      <alignment horizontal="center" vertical="center"/>
    </xf>
    <xf numFmtId="0" fontId="12" fillId="0" borderId="12" xfId="0" applyFont="1" applyBorder="1" applyAlignment="1">
      <alignment horizontal="center" vertical="center"/>
    </xf>
    <xf numFmtId="0" fontId="12" fillId="0" borderId="78" xfId="0" applyFont="1" applyBorder="1" applyAlignment="1">
      <alignment horizontal="center" vertical="center"/>
    </xf>
    <xf numFmtId="0" fontId="1" fillId="7" borderId="3" xfId="0" applyFont="1" applyFill="1" applyBorder="1" applyAlignment="1" applyProtection="1">
      <alignment horizontal="left" vertical="center"/>
    </xf>
    <xf numFmtId="0" fontId="11" fillId="7" borderId="3" xfId="0" applyFont="1" applyFill="1" applyBorder="1" applyAlignment="1" applyProtection="1">
      <alignment horizontal="left" vertical="center"/>
    </xf>
    <xf numFmtId="0" fontId="11" fillId="0" borderId="82" xfId="0" applyFont="1" applyFill="1" applyBorder="1" applyAlignment="1">
      <alignment horizontal="left" vertical="center"/>
    </xf>
    <xf numFmtId="0" fontId="11" fillId="0" borderId="3" xfId="0" applyFont="1" applyFill="1" applyBorder="1" applyAlignment="1">
      <alignment horizontal="left" vertical="center"/>
    </xf>
    <xf numFmtId="0" fontId="6" fillId="2" borderId="83" xfId="0" applyFont="1" applyFill="1" applyBorder="1" applyAlignment="1" applyProtection="1">
      <alignment horizontal="center" vertical="center"/>
      <protection locked="0"/>
    </xf>
    <xf numFmtId="0" fontId="9" fillId="2" borderId="67" xfId="0" applyFont="1" applyFill="1" applyBorder="1" applyAlignment="1" applyProtection="1">
      <alignment horizontal="center" vertical="center"/>
      <protection locked="0"/>
    </xf>
    <xf numFmtId="0" fontId="13" fillId="0" borderId="27" xfId="0" applyFont="1" applyFill="1" applyBorder="1" applyAlignment="1" applyProtection="1">
      <alignment horizontal="center" vertical="center"/>
      <protection locked="0"/>
    </xf>
    <xf numFmtId="0" fontId="13" fillId="0" borderId="20" xfId="0" applyFont="1" applyFill="1" applyBorder="1" applyAlignment="1" applyProtection="1">
      <alignment horizontal="center" vertical="center"/>
      <protection locked="0"/>
    </xf>
    <xf numFmtId="0" fontId="13" fillId="0" borderId="26" xfId="0" applyFont="1" applyFill="1" applyBorder="1" applyAlignment="1" applyProtection="1">
      <alignment horizontal="left" vertical="center" wrapText="1"/>
      <protection locked="0"/>
    </xf>
    <xf numFmtId="0" fontId="8" fillId="2" borderId="77" xfId="0" applyFont="1" applyFill="1" applyBorder="1" applyAlignment="1" applyProtection="1">
      <alignment horizontal="center" vertical="center"/>
      <protection locked="0"/>
    </xf>
    <xf numFmtId="0" fontId="8" fillId="2" borderId="12" xfId="0" applyFont="1" applyFill="1" applyBorder="1" applyAlignment="1" applyProtection="1">
      <alignment horizontal="center" vertical="center"/>
      <protection locked="0"/>
    </xf>
    <xf numFmtId="0" fontId="13" fillId="0" borderId="4" xfId="0" applyFont="1" applyFill="1" applyBorder="1" applyAlignment="1" applyProtection="1">
      <alignment vertical="center" wrapText="1"/>
      <protection locked="0"/>
    </xf>
    <xf numFmtId="0" fontId="13" fillId="0" borderId="16" xfId="0" applyFont="1" applyFill="1" applyBorder="1" applyAlignment="1" applyProtection="1">
      <alignment vertical="center" wrapText="1"/>
      <protection locked="0"/>
    </xf>
    <xf numFmtId="0" fontId="1" fillId="0" borderId="44" xfId="0" applyFont="1" applyFill="1" applyBorder="1" applyAlignment="1">
      <alignment horizontal="left" vertical="center"/>
    </xf>
    <xf numFmtId="0" fontId="6" fillId="2" borderId="10" xfId="0" applyFont="1" applyFill="1" applyBorder="1" applyAlignment="1" applyProtection="1">
      <alignment horizontal="center" vertical="center"/>
      <protection locked="0"/>
    </xf>
    <xf numFmtId="0" fontId="9" fillId="2" borderId="78" xfId="0" applyFont="1" applyFill="1" applyBorder="1" applyAlignment="1" applyProtection="1">
      <alignment horizontal="center" vertical="center"/>
      <protection locked="0"/>
    </xf>
    <xf numFmtId="171" fontId="6" fillId="2" borderId="10" xfId="0" applyNumberFormat="1" applyFont="1" applyFill="1" applyBorder="1" applyAlignment="1" applyProtection="1">
      <alignment horizontal="center" vertical="center"/>
      <protection locked="0"/>
    </xf>
    <xf numFmtId="171" fontId="9" fillId="2" borderId="11" xfId="0" applyNumberFormat="1" applyFont="1" applyFill="1" applyBorder="1" applyAlignment="1" applyProtection="1">
      <alignment horizontal="center" vertical="center"/>
      <protection locked="0"/>
    </xf>
    <xf numFmtId="0" fontId="9" fillId="2" borderId="69" xfId="0" applyFont="1" applyFill="1" applyBorder="1" applyAlignment="1" applyProtection="1">
      <alignment horizontal="center" vertical="center"/>
      <protection locked="0"/>
    </xf>
    <xf numFmtId="0" fontId="11" fillId="0" borderId="80" xfId="0" applyFont="1" applyFill="1" applyBorder="1" applyAlignment="1">
      <alignment horizontal="left" vertical="center"/>
    </xf>
    <xf numFmtId="0" fontId="15" fillId="2" borderId="10" xfId="0" applyFont="1" applyFill="1" applyBorder="1" applyAlignment="1">
      <alignment horizontal="center" vertical="center"/>
    </xf>
    <xf numFmtId="0" fontId="15" fillId="2" borderId="78" xfId="0" applyFont="1" applyFill="1" applyBorder="1" applyAlignment="1">
      <alignment horizontal="center" vertical="center"/>
    </xf>
    <xf numFmtId="49" fontId="6" fillId="2" borderId="77" xfId="0" applyNumberFormat="1" applyFont="1" applyFill="1" applyBorder="1" applyAlignment="1" applyProtection="1">
      <alignment horizontal="center" vertical="center"/>
      <protection locked="0"/>
    </xf>
    <xf numFmtId="49" fontId="9" fillId="2" borderId="12" xfId="0" applyNumberFormat="1" applyFont="1" applyFill="1" applyBorder="1" applyAlignment="1" applyProtection="1">
      <alignment horizontal="center" vertical="center"/>
      <protection locked="0"/>
    </xf>
    <xf numFmtId="49" fontId="9" fillId="2" borderId="11" xfId="0" applyNumberFormat="1" applyFont="1" applyFill="1" applyBorder="1" applyAlignment="1" applyProtection="1">
      <alignment horizontal="center" vertical="center"/>
      <protection locked="0"/>
    </xf>
    <xf numFmtId="0" fontId="11" fillId="0" borderId="81" xfId="0" applyFont="1" applyFill="1" applyBorder="1" applyAlignment="1">
      <alignment horizontal="left" vertical="center"/>
    </xf>
    <xf numFmtId="0" fontId="9" fillId="2" borderId="12" xfId="0" applyFont="1" applyFill="1" applyBorder="1" applyAlignment="1" applyProtection="1">
      <alignment horizontal="center" vertical="center"/>
      <protection locked="0"/>
    </xf>
    <xf numFmtId="0" fontId="9" fillId="2" borderId="10" xfId="0" applyFont="1" applyFill="1" applyBorder="1" applyAlignment="1" applyProtection="1">
      <alignment horizontal="center" vertical="center"/>
      <protection locked="0"/>
    </xf>
    <xf numFmtId="170" fontId="7" fillId="2" borderId="10" xfId="0" applyNumberFormat="1" applyFont="1" applyFill="1" applyBorder="1" applyAlignment="1" applyProtection="1">
      <alignment horizontal="center" vertical="center"/>
      <protection locked="0"/>
    </xf>
    <xf numFmtId="170" fontId="7" fillId="2" borderId="35" xfId="0" applyNumberFormat="1" applyFont="1" applyFill="1" applyBorder="1" applyAlignment="1" applyProtection="1">
      <alignment horizontal="center" vertical="center"/>
      <protection locked="0"/>
    </xf>
    <xf numFmtId="0" fontId="11" fillId="0" borderId="29" xfId="0" applyFont="1" applyBorder="1" applyAlignment="1">
      <alignment horizontal="left" vertical="center"/>
    </xf>
    <xf numFmtId="165" fontId="3" fillId="2" borderId="10" xfId="0" applyNumberFormat="1" applyFont="1" applyFill="1" applyBorder="1" applyAlignment="1" applyProtection="1">
      <alignment horizontal="center" vertical="center"/>
      <protection locked="0"/>
    </xf>
    <xf numFmtId="165" fontId="7" fillId="2" borderId="11" xfId="0" applyNumberFormat="1" applyFont="1" applyFill="1" applyBorder="1" applyAlignment="1" applyProtection="1">
      <alignment horizontal="center" vertical="center"/>
      <protection locked="0"/>
    </xf>
    <xf numFmtId="165" fontId="7" fillId="2" borderId="10" xfId="0" applyNumberFormat="1" applyFont="1" applyFill="1" applyBorder="1" applyAlignment="1" applyProtection="1">
      <alignment horizontal="center" vertical="center"/>
      <protection locked="0"/>
    </xf>
    <xf numFmtId="168" fontId="3" fillId="2" borderId="10" xfId="0" applyNumberFormat="1" applyFont="1" applyFill="1" applyBorder="1" applyAlignment="1" applyProtection="1">
      <alignment horizontal="center" vertical="center"/>
      <protection locked="0"/>
    </xf>
    <xf numFmtId="168" fontId="7" fillId="2" borderId="35" xfId="0" applyNumberFormat="1" applyFont="1" applyFill="1" applyBorder="1" applyAlignment="1" applyProtection="1">
      <alignment horizontal="center" vertical="center"/>
      <protection locked="0"/>
    </xf>
    <xf numFmtId="174" fontId="7" fillId="2" borderId="33" xfId="0" applyNumberFormat="1" applyFont="1" applyFill="1" applyBorder="1" applyAlignment="1" applyProtection="1">
      <alignment horizontal="center" vertical="center"/>
      <protection locked="0"/>
    </xf>
    <xf numFmtId="174" fontId="7" fillId="2" borderId="12" xfId="0" applyNumberFormat="1" applyFont="1" applyFill="1" applyBorder="1" applyAlignment="1" applyProtection="1">
      <alignment horizontal="center" vertical="center"/>
      <protection locked="0"/>
    </xf>
    <xf numFmtId="0" fontId="11" fillId="7" borderId="36" xfId="0" applyFont="1" applyFill="1" applyBorder="1" applyAlignment="1">
      <alignment horizontal="left" vertical="center"/>
    </xf>
    <xf numFmtId="0" fontId="11" fillId="7" borderId="37" xfId="0" applyFont="1" applyFill="1" applyBorder="1" applyAlignment="1">
      <alignment horizontal="left" vertical="center"/>
    </xf>
    <xf numFmtId="0" fontId="1" fillId="0" borderId="1" xfId="0" applyFont="1" applyBorder="1" applyAlignment="1">
      <alignment horizontal="left" vertical="center"/>
    </xf>
    <xf numFmtId="0" fontId="11" fillId="7" borderId="1" xfId="0" applyFont="1" applyFill="1" applyBorder="1" applyAlignment="1" applyProtection="1">
      <alignment vertical="center"/>
    </xf>
    <xf numFmtId="180" fontId="11" fillId="7" borderId="1" xfId="0" applyNumberFormat="1" applyFont="1" applyFill="1" applyBorder="1" applyAlignment="1" applyProtection="1">
      <alignment horizontal="left" vertical="center"/>
    </xf>
    <xf numFmtId="180" fontId="11" fillId="7" borderId="2" xfId="0" applyNumberFormat="1" applyFont="1" applyFill="1" applyBorder="1" applyAlignment="1" applyProtection="1">
      <alignment horizontal="left" vertical="center"/>
    </xf>
    <xf numFmtId="180" fontId="11" fillId="7" borderId="29" xfId="0" applyNumberFormat="1" applyFont="1" applyFill="1" applyBorder="1" applyAlignment="1" applyProtection="1">
      <alignment horizontal="left" vertical="center"/>
    </xf>
    <xf numFmtId="174" fontId="11" fillId="7" borderId="17" xfId="0" applyNumberFormat="1" applyFont="1" applyFill="1" applyBorder="1" applyAlignment="1">
      <alignment horizontal="left" vertical="center"/>
    </xf>
    <xf numFmtId="174" fontId="11" fillId="7" borderId="0" xfId="0" applyNumberFormat="1" applyFont="1" applyFill="1" applyBorder="1" applyAlignment="1">
      <alignment horizontal="left" vertical="center"/>
    </xf>
    <xf numFmtId="174" fontId="11" fillId="7" borderId="39" xfId="0" applyNumberFormat="1" applyFont="1" applyFill="1" applyBorder="1" applyAlignment="1">
      <alignment horizontal="left" vertical="center"/>
    </xf>
    <xf numFmtId="178" fontId="10" fillId="5" borderId="8" xfId="0" applyNumberFormat="1" applyFont="1" applyFill="1" applyBorder="1" applyAlignment="1">
      <alignment horizontal="center" vertical="center"/>
    </xf>
    <xf numFmtId="178" fontId="10" fillId="5" borderId="18" xfId="0" applyNumberFormat="1" applyFont="1" applyFill="1" applyBorder="1" applyAlignment="1">
      <alignment horizontal="center" vertical="center"/>
    </xf>
    <xf numFmtId="0" fontId="13" fillId="0" borderId="3" xfId="0" applyNumberFormat="1" applyFont="1" applyBorder="1" applyAlignment="1" applyProtection="1">
      <alignment horizontal="center" vertical="center" wrapText="1"/>
      <protection locked="0"/>
    </xf>
    <xf numFmtId="0" fontId="13" fillId="0" borderId="13" xfId="0" applyNumberFormat="1" applyFont="1" applyBorder="1" applyAlignment="1" applyProtection="1">
      <alignment horizontal="center" vertical="center" wrapText="1"/>
      <protection locked="0"/>
    </xf>
    <xf numFmtId="0" fontId="9" fillId="7" borderId="14" xfId="0" applyFont="1" applyFill="1" applyBorder="1" applyAlignment="1">
      <alignment horizontal="left" vertical="center"/>
    </xf>
    <xf numFmtId="0" fontId="11" fillId="7" borderId="21" xfId="0" applyFont="1" applyFill="1" applyBorder="1" applyAlignment="1">
      <alignment horizontal="left" vertical="center"/>
    </xf>
    <xf numFmtId="0" fontId="11" fillId="7" borderId="2" xfId="0" applyFont="1" applyFill="1" applyBorder="1" applyAlignment="1">
      <alignment horizontal="left" vertical="center"/>
    </xf>
    <xf numFmtId="180" fontId="3" fillId="9" borderId="10" xfId="0" applyNumberFormat="1" applyFont="1" applyFill="1" applyBorder="1" applyAlignment="1" applyProtection="1">
      <alignment horizontal="center" vertical="center"/>
      <protection locked="0"/>
    </xf>
    <xf numFmtId="180" fontId="3" fillId="9" borderId="11" xfId="0" applyNumberFormat="1" applyFont="1" applyFill="1" applyBorder="1" applyAlignment="1" applyProtection="1">
      <alignment horizontal="center" vertical="center"/>
      <protection locked="0"/>
    </xf>
    <xf numFmtId="0" fontId="13" fillId="2" borderId="10" xfId="0" applyNumberFormat="1" applyFont="1" applyFill="1" applyBorder="1" applyAlignment="1" applyProtection="1">
      <alignment horizontal="center" vertical="center"/>
      <protection locked="0"/>
    </xf>
    <xf numFmtId="0" fontId="13" fillId="2" borderId="35" xfId="0" applyNumberFormat="1" applyFont="1" applyFill="1" applyBorder="1" applyAlignment="1" applyProtection="1">
      <alignment horizontal="center" vertical="center"/>
      <protection locked="0"/>
    </xf>
    <xf numFmtId="180" fontId="13" fillId="2" borderId="33" xfId="0" applyNumberFormat="1" applyFont="1" applyFill="1" applyBorder="1" applyAlignment="1" applyProtection="1">
      <alignment horizontal="center" vertical="center"/>
      <protection locked="0"/>
    </xf>
    <xf numFmtId="0" fontId="13" fillId="2" borderId="10" xfId="0" applyFont="1" applyFill="1" applyBorder="1" applyAlignment="1">
      <alignment horizontal="center" vertical="center"/>
    </xf>
    <xf numFmtId="0" fontId="13" fillId="2" borderId="35" xfId="0" applyFont="1" applyFill="1" applyBorder="1" applyAlignment="1">
      <alignment horizontal="center" vertical="center"/>
    </xf>
    <xf numFmtId="187" fontId="13" fillId="2" borderId="10" xfId="0" applyNumberFormat="1" applyFont="1" applyFill="1" applyBorder="1" applyAlignment="1" applyProtection="1">
      <alignment horizontal="center" vertical="center"/>
    </xf>
    <xf numFmtId="187" fontId="13" fillId="2" borderId="11" xfId="0" applyNumberFormat="1" applyFont="1" applyFill="1" applyBorder="1" applyAlignment="1" applyProtection="1">
      <alignment horizontal="center" vertical="center"/>
    </xf>
    <xf numFmtId="187" fontId="13" fillId="2" borderId="13" xfId="0" applyNumberFormat="1" applyFont="1" applyFill="1" applyBorder="1" applyAlignment="1" applyProtection="1">
      <alignment horizontal="center" vertical="center"/>
    </xf>
    <xf numFmtId="0" fontId="13" fillId="2" borderId="35" xfId="0" applyFont="1" applyFill="1" applyBorder="1" applyAlignment="1" applyProtection="1">
      <alignment horizontal="center" vertical="center"/>
      <protection locked="0"/>
    </xf>
    <xf numFmtId="0" fontId="8" fillId="2" borderId="5" xfId="0" applyFont="1" applyFill="1" applyBorder="1" applyAlignment="1">
      <alignment horizontal="left" vertical="center"/>
    </xf>
    <xf numFmtId="0" fontId="0" fillId="0" borderId="5" xfId="0" applyBorder="1" applyAlignment="1">
      <alignment horizontal="left" vertical="center"/>
    </xf>
    <xf numFmtId="0" fontId="28" fillId="9" borderId="9" xfId="0" applyNumberFormat="1" applyFont="1" applyFill="1" applyBorder="1" applyAlignment="1" applyProtection="1">
      <alignment horizontal="left"/>
      <protection locked="0"/>
    </xf>
    <xf numFmtId="0" fontId="3" fillId="9" borderId="2" xfId="0" applyNumberFormat="1" applyFont="1" applyFill="1" applyBorder="1" applyAlignment="1" applyProtection="1">
      <alignment horizontal="left"/>
      <protection locked="0"/>
    </xf>
    <xf numFmtId="180" fontId="1" fillId="2" borderId="42" xfId="0" applyNumberFormat="1" applyFont="1" applyFill="1" applyBorder="1" applyAlignment="1" applyProtection="1">
      <alignment horizontal="left" vertical="top" wrapText="1"/>
      <protection locked="0"/>
    </xf>
    <xf numFmtId="180" fontId="1" fillId="2" borderId="30" xfId="0" applyNumberFormat="1" applyFont="1" applyFill="1" applyBorder="1" applyAlignment="1" applyProtection="1">
      <alignment horizontal="left" vertical="top" wrapText="1"/>
      <protection locked="0"/>
    </xf>
    <xf numFmtId="180" fontId="1" fillId="2" borderId="31" xfId="0" applyNumberFormat="1" applyFont="1" applyFill="1" applyBorder="1" applyAlignment="1" applyProtection="1">
      <alignment horizontal="left" vertical="top" wrapText="1"/>
      <protection locked="0"/>
    </xf>
    <xf numFmtId="0" fontId="1" fillId="0" borderId="36" xfId="0" applyFont="1" applyBorder="1" applyAlignment="1" applyProtection="1">
      <alignment horizontal="left" vertical="center"/>
    </xf>
    <xf numFmtId="0" fontId="11" fillId="0" borderId="22" xfId="0" applyFont="1" applyFill="1" applyBorder="1" applyAlignment="1" applyProtection="1">
      <alignment horizontal="left" vertical="center"/>
    </xf>
    <xf numFmtId="0" fontId="11" fillId="0" borderId="14" xfId="0" applyFont="1" applyFill="1" applyBorder="1" applyAlignment="1" applyProtection="1">
      <alignment horizontal="left" vertical="center"/>
    </xf>
    <xf numFmtId="0" fontId="11" fillId="0" borderId="32" xfId="0" applyFont="1" applyFill="1" applyBorder="1" applyAlignment="1" applyProtection="1">
      <alignment horizontal="left" vertical="center"/>
    </xf>
    <xf numFmtId="180" fontId="11" fillId="7" borderId="9" xfId="0" applyNumberFormat="1" applyFont="1" applyFill="1" applyBorder="1" applyAlignment="1" applyProtection="1">
      <alignment horizontal="left" vertical="center"/>
    </xf>
    <xf numFmtId="180" fontId="1" fillId="2" borderId="10" xfId="0" applyNumberFormat="1" applyFont="1" applyFill="1" applyBorder="1" applyAlignment="1" applyProtection="1">
      <alignment horizontal="center" vertical="center"/>
      <protection locked="0"/>
    </xf>
    <xf numFmtId="180" fontId="11" fillId="2" borderId="12" xfId="0" applyNumberFormat="1" applyFont="1" applyFill="1" applyBorder="1" applyAlignment="1" applyProtection="1">
      <alignment horizontal="center" vertical="center"/>
      <protection locked="0"/>
    </xf>
    <xf numFmtId="180" fontId="11" fillId="2" borderId="35" xfId="0" applyNumberFormat="1" applyFont="1" applyFill="1" applyBorder="1" applyAlignment="1" applyProtection="1">
      <alignment horizontal="center" vertical="center"/>
      <protection locked="0"/>
    </xf>
    <xf numFmtId="0" fontId="11" fillId="7" borderId="29" xfId="0" applyFont="1" applyFill="1" applyBorder="1" applyAlignment="1" applyProtection="1">
      <alignment vertical="center"/>
    </xf>
    <xf numFmtId="0" fontId="3" fillId="0" borderId="1" xfId="0" applyFont="1" applyBorder="1" applyAlignment="1">
      <alignment horizontal="center"/>
    </xf>
    <xf numFmtId="0" fontId="3" fillId="0" borderId="2" xfId="0" applyFont="1" applyBorder="1" applyAlignment="1">
      <alignment horizontal="center"/>
    </xf>
    <xf numFmtId="0" fontId="3" fillId="3" borderId="60" xfId="0" applyFont="1" applyFill="1" applyBorder="1" applyAlignment="1">
      <alignment horizontal="center"/>
    </xf>
    <xf numFmtId="0" fontId="3" fillId="3" borderId="62" xfId="0" applyFont="1" applyFill="1" applyBorder="1" applyAlignment="1">
      <alignment horizontal="center"/>
    </xf>
    <xf numFmtId="0" fontId="3" fillId="3" borderId="61" xfId="0" applyFont="1" applyFill="1" applyBorder="1" applyAlignment="1">
      <alignment horizontal="center"/>
    </xf>
    <xf numFmtId="0" fontId="6" fillId="3" borderId="36" xfId="0" applyFont="1" applyFill="1" applyBorder="1" applyAlignment="1">
      <alignment horizontal="center"/>
    </xf>
    <xf numFmtId="0" fontId="6" fillId="3" borderId="14" xfId="0" applyFont="1" applyFill="1" applyBorder="1" applyAlignment="1">
      <alignment horizontal="center"/>
    </xf>
    <xf numFmtId="0" fontId="6" fillId="3" borderId="32" xfId="0" applyFont="1" applyFill="1" applyBorder="1" applyAlignment="1">
      <alignment horizontal="center"/>
    </xf>
    <xf numFmtId="0" fontId="3" fillId="4" borderId="14" xfId="0" applyFont="1" applyFill="1" applyBorder="1" applyAlignment="1">
      <alignment horizontal="center"/>
    </xf>
    <xf numFmtId="0" fontId="0" fillId="4" borderId="14" xfId="0" applyFill="1" applyBorder="1" applyAlignment="1">
      <alignment horizontal="center"/>
    </xf>
    <xf numFmtId="0" fontId="0" fillId="4" borderId="32" xfId="0" applyFill="1" applyBorder="1" applyAlignment="1">
      <alignment horizontal="center"/>
    </xf>
    <xf numFmtId="0" fontId="13" fillId="4" borderId="14" xfId="0" applyFont="1" applyFill="1" applyBorder="1" applyAlignment="1">
      <alignment horizontal="center"/>
    </xf>
    <xf numFmtId="0" fontId="13" fillId="4" borderId="32" xfId="0" applyFont="1" applyFill="1" applyBorder="1" applyAlignment="1">
      <alignment horizontal="center"/>
    </xf>
    <xf numFmtId="0" fontId="0" fillId="0" borderId="0" xfId="0" applyAlignment="1">
      <alignment horizontal="center"/>
    </xf>
    <xf numFmtId="0" fontId="3" fillId="0" borderId="36" xfId="0" applyFont="1" applyBorder="1" applyAlignment="1">
      <alignment horizontal="center"/>
    </xf>
    <xf numFmtId="0" fontId="3" fillId="0" borderId="14" xfId="0" applyFont="1" applyBorder="1" applyAlignment="1">
      <alignment horizontal="center"/>
    </xf>
    <xf numFmtId="0" fontId="3" fillId="0" borderId="32" xfId="0" applyFont="1" applyBorder="1" applyAlignment="1">
      <alignment horizontal="center"/>
    </xf>
    <xf numFmtId="0" fontId="3" fillId="0" borderId="47" xfId="0" applyFont="1" applyBorder="1" applyAlignment="1">
      <alignment horizontal="center"/>
    </xf>
    <xf numFmtId="0" fontId="3" fillId="0" borderId="0" xfId="0" applyFont="1" applyBorder="1" applyAlignment="1">
      <alignment horizontal="center"/>
    </xf>
    <xf numFmtId="0" fontId="3" fillId="0" borderId="39" xfId="0" applyFont="1" applyBorder="1" applyAlignment="1">
      <alignment horizontal="center"/>
    </xf>
    <xf numFmtId="0" fontId="3" fillId="3" borderId="14" xfId="0" applyFont="1" applyFill="1" applyBorder="1" applyAlignment="1">
      <alignment horizontal="center"/>
    </xf>
    <xf numFmtId="0" fontId="3" fillId="3" borderId="32" xfId="0" applyFont="1" applyFill="1" applyBorder="1" applyAlignment="1">
      <alignment horizontal="center"/>
    </xf>
    <xf numFmtId="0" fontId="3" fillId="3" borderId="17" xfId="0" applyFont="1" applyFill="1" applyBorder="1" applyAlignment="1">
      <alignment horizontal="center"/>
    </xf>
    <xf numFmtId="0" fontId="3" fillId="3" borderId="0" xfId="0" applyFont="1" applyFill="1" applyBorder="1" applyAlignment="1">
      <alignment horizontal="center"/>
    </xf>
    <xf numFmtId="0" fontId="3" fillId="3" borderId="41" xfId="0" applyFont="1" applyFill="1" applyBorder="1" applyAlignment="1">
      <alignment horizontal="center"/>
    </xf>
    <xf numFmtId="0" fontId="3" fillId="3" borderId="39" xfId="0" applyFont="1" applyFill="1" applyBorder="1" applyAlignment="1">
      <alignment horizontal="center"/>
    </xf>
  </cellXfs>
  <cellStyles count="3">
    <cellStyle name="Normal" xfId="0" builtinId="0"/>
    <cellStyle name="Percent" xfId="1" builtinId="5"/>
    <cellStyle name="Standard 2" xfId="2" xr:uid="{00000000-0005-0000-0000-000002000000}"/>
  </cellStyles>
  <dxfs count="16">
    <dxf>
      <font>
        <b val="0"/>
        <i val="0"/>
        <strike val="0"/>
        <condense val="0"/>
        <extend val="0"/>
        <outline val="0"/>
        <shadow val="0"/>
        <u val="none"/>
        <vertAlign val="baseline"/>
        <sz val="8"/>
        <color auto="1"/>
        <name val="Arial"/>
        <scheme val="none"/>
      </font>
      <numFmt numFmtId="170" formatCode="General\ &quot;kV&quo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170" formatCode="General\ &quot;kV&quo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170" formatCode="General\ &quot;kV&quo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170" formatCode="General\ &quot;kV&quot;"/>
      <alignment horizontal="center" vertical="bottom" textRotation="0" wrapText="0" indent="0" justifyLastLine="0" shrinkToFit="0" readingOrder="0"/>
    </dxf>
    <dxf>
      <font>
        <b val="0"/>
        <i val="0"/>
        <strike val="0"/>
        <condense val="0"/>
        <extend val="0"/>
        <outline val="0"/>
        <shadow val="0"/>
        <u val="none"/>
        <vertAlign val="baseline"/>
        <sz val="8"/>
        <color theme="1"/>
        <name val="Arial"/>
        <scheme val="none"/>
      </font>
      <numFmt numFmtId="168" formatCode="0\ &quot;mm&quot;"/>
      <alignment horizontal="center" vertical="bottom" textRotation="0" wrapText="0" indent="0" justifyLastLine="0" shrinkToFit="0" readingOrder="0"/>
    </dxf>
    <dxf>
      <font>
        <b val="0"/>
        <i val="0"/>
        <strike val="0"/>
        <condense val="0"/>
        <extend val="0"/>
        <outline val="0"/>
        <shadow val="0"/>
        <u val="none"/>
        <vertAlign val="baseline"/>
        <sz val="8"/>
        <color theme="1"/>
        <name val="Arial"/>
        <scheme val="none"/>
      </font>
      <numFmt numFmtId="170" formatCode="General\ &quot;kV&quot;"/>
      <alignment horizontal="center"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i val="0"/>
        <strike val="0"/>
        <condense val="0"/>
        <extend val="0"/>
        <outline val="0"/>
        <shadow val="0"/>
        <u val="none"/>
        <vertAlign val="baseline"/>
        <sz val="8"/>
        <color auto="1"/>
        <name val="Arial"/>
        <scheme val="none"/>
      </font>
      <numFmt numFmtId="172" formatCode="0.00\ &quot;Std&quot;"/>
      <fill>
        <patternFill patternType="none">
          <fgColor indexed="64"/>
          <bgColor indexed="65"/>
        </patternFill>
      </fill>
      <alignment horizontal="center" vertical="center" textRotation="0" wrapText="1" indent="0" justifyLastLine="0" shrinkToFit="0" readingOrder="0"/>
    </dxf>
    <dxf>
      <fill>
        <patternFill>
          <bgColor rgb="FFFF0000"/>
        </patternFill>
      </fill>
    </dxf>
    <dxf>
      <fill>
        <patternFill>
          <bgColor rgb="FFFFFF00"/>
        </patternFill>
      </fill>
    </dxf>
    <dxf>
      <font>
        <color rgb="FF9C0006"/>
      </font>
      <fill>
        <patternFill>
          <bgColor rgb="FFFFC7CE"/>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CFFEB"/>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Radio" checked="Checked" firstButton="1" lockText="1" noThreeD="1"/>
</file>

<file path=xl/ctrlProps/ctrlProp100.xml><?xml version="1.0" encoding="utf-8"?>
<formControlPr xmlns="http://schemas.microsoft.com/office/spreadsheetml/2009/9/main" objectType="GBox" noThreeD="1"/>
</file>

<file path=xl/ctrlProps/ctrlProp101.xml><?xml version="1.0" encoding="utf-8"?>
<formControlPr xmlns="http://schemas.microsoft.com/office/spreadsheetml/2009/9/main" objectType="GBox" noThreeD="1"/>
</file>

<file path=xl/ctrlProps/ctrlProp102.xml><?xml version="1.0" encoding="utf-8"?>
<formControlPr xmlns="http://schemas.microsoft.com/office/spreadsheetml/2009/9/main" objectType="Radio" firstButton="1" lockText="1" noThreeD="1"/>
</file>

<file path=xl/ctrlProps/ctrlProp103.xml><?xml version="1.0" encoding="utf-8"?>
<formControlPr xmlns="http://schemas.microsoft.com/office/spreadsheetml/2009/9/main" objectType="Radio" checked="Checked" lockText="1" noThreeD="1"/>
</file>

<file path=xl/ctrlProps/ctrlProp104.xml><?xml version="1.0" encoding="utf-8"?>
<formControlPr xmlns="http://schemas.microsoft.com/office/spreadsheetml/2009/9/main" objectType="GBox" noThreeD="1"/>
</file>

<file path=xl/ctrlProps/ctrlProp105.xml><?xml version="1.0" encoding="utf-8"?>
<formControlPr xmlns="http://schemas.microsoft.com/office/spreadsheetml/2009/9/main" objectType="Radio" firstButton="1" lockText="1" noThreeD="1"/>
</file>

<file path=xl/ctrlProps/ctrlProp106.xml><?xml version="1.0" encoding="utf-8"?>
<formControlPr xmlns="http://schemas.microsoft.com/office/spreadsheetml/2009/9/main" objectType="Radio" checked="Checked" lockText="1" noThreeD="1"/>
</file>

<file path=xl/ctrlProps/ctrlProp107.xml><?xml version="1.0" encoding="utf-8"?>
<formControlPr xmlns="http://schemas.microsoft.com/office/spreadsheetml/2009/9/main" objectType="GBox" noThreeD="1"/>
</file>

<file path=xl/ctrlProps/ctrlProp108.xml><?xml version="1.0" encoding="utf-8"?>
<formControlPr xmlns="http://schemas.microsoft.com/office/spreadsheetml/2009/9/main" objectType="GBox" noThreeD="1"/>
</file>

<file path=xl/ctrlProps/ctrlProp109.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checked="Checked"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GBox" noThreeD="1"/>
</file>

<file path=xl/ctrlProps/ctrlProp113.xml><?xml version="1.0" encoding="utf-8"?>
<formControlPr xmlns="http://schemas.microsoft.com/office/spreadsheetml/2009/9/main" objectType="Radio" firstButton="1" lockText="1" noThreeD="1"/>
</file>

<file path=xl/ctrlProps/ctrlProp114.xml><?xml version="1.0" encoding="utf-8"?>
<formControlPr xmlns="http://schemas.microsoft.com/office/spreadsheetml/2009/9/main" objectType="Radio" checked="Checked"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GBox" noThreeD="1"/>
</file>

<file path=xl/ctrlProps/ctrlProp117.xml><?xml version="1.0" encoding="utf-8"?>
<formControlPr xmlns="http://schemas.microsoft.com/office/spreadsheetml/2009/9/main" objectType="GBox" noThreeD="1"/>
</file>

<file path=xl/ctrlProps/ctrlProp118.xml><?xml version="1.0" encoding="utf-8"?>
<formControlPr xmlns="http://schemas.microsoft.com/office/spreadsheetml/2009/9/main" objectType="Radio" checked="Checked" firstButton="1"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GBox" noThreeD="1"/>
</file>

<file path=xl/ctrlProps/ctrlProp120.xml><?xml version="1.0" encoding="utf-8"?>
<formControlPr xmlns="http://schemas.microsoft.com/office/spreadsheetml/2009/9/main" objectType="GBox" noThreeD="1"/>
</file>

<file path=xl/ctrlProps/ctrlProp121.xml><?xml version="1.0" encoding="utf-8"?>
<formControlPr xmlns="http://schemas.microsoft.com/office/spreadsheetml/2009/9/main" objectType="Radio" checked="Checked" firstButton="1"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GBox" noThreeD="1"/>
</file>

<file path=xl/ctrlProps/ctrlProp124.xml><?xml version="1.0" encoding="utf-8"?>
<formControlPr xmlns="http://schemas.microsoft.com/office/spreadsheetml/2009/9/main" objectType="Radio" firstButton="1" lockText="1" noThreeD="1"/>
</file>

<file path=xl/ctrlProps/ctrlProp125.xml><?xml version="1.0" encoding="utf-8"?>
<formControlPr xmlns="http://schemas.microsoft.com/office/spreadsheetml/2009/9/main" objectType="Radio" checked="Checked" lockText="1" noThreeD="1"/>
</file>

<file path=xl/ctrlProps/ctrlProp126.xml><?xml version="1.0" encoding="utf-8"?>
<formControlPr xmlns="http://schemas.microsoft.com/office/spreadsheetml/2009/9/main" objectType="GBox" noThreeD="1"/>
</file>

<file path=xl/ctrlProps/ctrlProp127.xml><?xml version="1.0" encoding="utf-8"?>
<formControlPr xmlns="http://schemas.microsoft.com/office/spreadsheetml/2009/9/main" objectType="Radio" firstButton="1" lockText="1" noThreeD="1"/>
</file>

<file path=xl/ctrlProps/ctrlProp128.xml><?xml version="1.0" encoding="utf-8"?>
<formControlPr xmlns="http://schemas.microsoft.com/office/spreadsheetml/2009/9/main" objectType="Radio"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checked="Checked" firstButton="1"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checked="Checked"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Radio" lockText="1" noThreeD="1"/>
</file>

<file path=xl/ctrlProps/ctrlProp140.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Radio" firstButton="1" lockText="1" noThreeD="1"/>
</file>

<file path=xl/ctrlProps/ctrlProp144.xml><?xml version="1.0" encoding="utf-8"?>
<formControlPr xmlns="http://schemas.microsoft.com/office/spreadsheetml/2009/9/main" objectType="Radio" checked="Checked"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checked="Checked" firstButton="1"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GBox" noThreeD="1"/>
</file>

<file path=xl/ctrlProps/ctrlProp15.xml><?xml version="1.0" encoding="utf-8"?>
<formControlPr xmlns="http://schemas.microsoft.com/office/spreadsheetml/2009/9/main" objectType="GBox" noThreeD="1"/>
</file>

<file path=xl/ctrlProps/ctrlProp16.xml><?xml version="1.0" encoding="utf-8"?>
<formControlPr xmlns="http://schemas.microsoft.com/office/spreadsheetml/2009/9/main" objectType="Radio" checked="Checked" firstButton="1"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GBox" noThreeD="1"/>
</file>

<file path=xl/ctrlProps/ctrlProp22.xml><?xml version="1.0" encoding="utf-8"?>
<formControlPr xmlns="http://schemas.microsoft.com/office/spreadsheetml/2009/9/main" objectType="Radio" firstButton="1" lockText="1" noThreeD="1"/>
</file>

<file path=xl/ctrlProps/ctrlProp23.xml><?xml version="1.0" encoding="utf-8"?>
<formControlPr xmlns="http://schemas.microsoft.com/office/spreadsheetml/2009/9/main" objectType="Radio" checked="Checked" lockText="1" noThreeD="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Radio" firstButton="1" lockText="1" noThreeD="1"/>
</file>

<file path=xl/ctrlProps/ctrlProp26.xml><?xml version="1.0" encoding="utf-8"?>
<formControlPr xmlns="http://schemas.microsoft.com/office/spreadsheetml/2009/9/main" objectType="Radio" checked="Checked" lockText="1" noThreeD="1"/>
</file>

<file path=xl/ctrlProps/ctrlProp27.xml><?xml version="1.0" encoding="utf-8"?>
<formControlPr xmlns="http://schemas.microsoft.com/office/spreadsheetml/2009/9/main" objectType="GBox" noThreeD="1"/>
</file>

<file path=xl/ctrlProps/ctrlProp28.xml><?xml version="1.0" encoding="utf-8"?>
<formControlPr xmlns="http://schemas.microsoft.com/office/spreadsheetml/2009/9/main" objectType="Radio" firstButton="1" lockText="1" noThreeD="1"/>
</file>

<file path=xl/ctrlProps/ctrlProp29.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GBox" noThreeD="1"/>
</file>

<file path=xl/ctrlProps/ctrlProp31.xml><?xml version="1.0" encoding="utf-8"?>
<formControlPr xmlns="http://schemas.microsoft.com/office/spreadsheetml/2009/9/main" objectType="Radio" checked="Checked" firstButton="1"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GBox" noThreeD="1"/>
</file>

<file path=xl/ctrlProps/ctrlProp34.xml><?xml version="1.0" encoding="utf-8"?>
<formControlPr xmlns="http://schemas.microsoft.com/office/spreadsheetml/2009/9/main" objectType="Radio" checked="Checked" firstButton="1"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Radio" checked="Checked" firstButton="1"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GBox" noThreeD="1"/>
</file>

<file path=xl/ctrlProps/ctrlProp4.xml><?xml version="1.0" encoding="utf-8"?>
<formControlPr xmlns="http://schemas.microsoft.com/office/spreadsheetml/2009/9/main" objectType="Radio" firstButton="1" lockText="1" noThreeD="1"/>
</file>

<file path=xl/ctrlProps/ctrlProp40.xml><?xml version="1.0" encoding="utf-8"?>
<formControlPr xmlns="http://schemas.microsoft.com/office/spreadsheetml/2009/9/main" objectType="Radio" checked="Checked" firstButton="1"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GBox" noThreeD="1"/>
</file>

<file path=xl/ctrlProps/ctrlProp43.xml><?xml version="1.0" encoding="utf-8"?>
<formControlPr xmlns="http://schemas.microsoft.com/office/spreadsheetml/2009/9/main" objectType="Radio" checked="Checked" firstButton="1"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GBox" noThreeD="1"/>
</file>

<file path=xl/ctrlProps/ctrlProp46.xml><?xml version="1.0" encoding="utf-8"?>
<formControlPr xmlns="http://schemas.microsoft.com/office/spreadsheetml/2009/9/main" objectType="Radio" firstButton="1" lockText="1" noThreeD="1"/>
</file>

<file path=xl/ctrlProps/ctrlProp47.xml><?xml version="1.0" encoding="utf-8"?>
<formControlPr xmlns="http://schemas.microsoft.com/office/spreadsheetml/2009/9/main" objectType="Radio" checked="Checked" lockText="1" noThreeD="1"/>
</file>

<file path=xl/ctrlProps/ctrlProp48.xml><?xml version="1.0" encoding="utf-8"?>
<formControlPr xmlns="http://schemas.microsoft.com/office/spreadsheetml/2009/9/main" objectType="GBox" noThreeD="1"/>
</file>

<file path=xl/ctrlProps/ctrlProp49.xml><?xml version="1.0" encoding="utf-8"?>
<formControlPr xmlns="http://schemas.microsoft.com/office/spreadsheetml/2009/9/main" objectType="Radio" firstButton="1" lockText="1" noThreeD="1"/>
</file>

<file path=xl/ctrlProps/ctrlProp5.xml><?xml version="1.0" encoding="utf-8"?>
<formControlPr xmlns="http://schemas.microsoft.com/office/spreadsheetml/2009/9/main" objectType="Radio" checked="Checked" lockText="1" noThreeD="1"/>
</file>

<file path=xl/ctrlProps/ctrlProp50.xml><?xml version="1.0" encoding="utf-8"?>
<formControlPr xmlns="http://schemas.microsoft.com/office/spreadsheetml/2009/9/main" objectType="Radio" checked="Checked" lockText="1" noThreeD="1"/>
</file>

<file path=xl/ctrlProps/ctrlProp51.xml><?xml version="1.0" encoding="utf-8"?>
<formControlPr xmlns="http://schemas.microsoft.com/office/spreadsheetml/2009/9/main" objectType="GBox" noThreeD="1"/>
</file>

<file path=xl/ctrlProps/ctrlProp52.xml><?xml version="1.0" encoding="utf-8"?>
<formControlPr xmlns="http://schemas.microsoft.com/office/spreadsheetml/2009/9/main" objectType="Radio" firstButton="1" lockText="1" noThreeD="1"/>
</file>

<file path=xl/ctrlProps/ctrlProp53.xml><?xml version="1.0" encoding="utf-8"?>
<formControlPr xmlns="http://schemas.microsoft.com/office/spreadsheetml/2009/9/main" objectType="Radio" checked="Checked" lockText="1" noThreeD="1"/>
</file>

<file path=xl/ctrlProps/ctrlProp54.xml><?xml version="1.0" encoding="utf-8"?>
<formControlPr xmlns="http://schemas.microsoft.com/office/spreadsheetml/2009/9/main" objectType="GBox" noThreeD="1"/>
</file>

<file path=xl/ctrlProps/ctrlProp55.xml><?xml version="1.0" encoding="utf-8"?>
<formControlPr xmlns="http://schemas.microsoft.com/office/spreadsheetml/2009/9/main" objectType="Radio" checked="Checked" firstButton="1"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GBox" noThreeD="1"/>
</file>

<file path=xl/ctrlProps/ctrlProp58.xml><?xml version="1.0" encoding="utf-8"?>
<formControlPr xmlns="http://schemas.microsoft.com/office/spreadsheetml/2009/9/main" objectType="Radio" firstButton="1" lockText="1" noThreeD="1"/>
</file>

<file path=xl/ctrlProps/ctrlProp59.xml><?xml version="1.0" encoding="utf-8"?>
<formControlPr xmlns="http://schemas.microsoft.com/office/spreadsheetml/2009/9/main" objectType="Radio" checked="Checked" lockText="1" noThreeD="1"/>
</file>

<file path=xl/ctrlProps/ctrlProp6.xml><?xml version="1.0" encoding="utf-8"?>
<formControlPr xmlns="http://schemas.microsoft.com/office/spreadsheetml/2009/9/main" objectType="GBox" noThreeD="1"/>
</file>

<file path=xl/ctrlProps/ctrlProp60.xml><?xml version="1.0" encoding="utf-8"?>
<formControlPr xmlns="http://schemas.microsoft.com/office/spreadsheetml/2009/9/main" objectType="GBox" noThreeD="1"/>
</file>

<file path=xl/ctrlProps/ctrlProp61.xml><?xml version="1.0" encoding="utf-8"?>
<formControlPr xmlns="http://schemas.microsoft.com/office/spreadsheetml/2009/9/main" objectType="Radio" firstButton="1" fmlaLink="Auswahlfelder!$B$47" lockText="1" noThreeD="1"/>
</file>

<file path=xl/ctrlProps/ctrlProp62.xml><?xml version="1.0" encoding="utf-8"?>
<formControlPr xmlns="http://schemas.microsoft.com/office/spreadsheetml/2009/9/main" objectType="Radio" checked="Checked" lockText="1" noThreeD="1"/>
</file>

<file path=xl/ctrlProps/ctrlProp63.xml><?xml version="1.0" encoding="utf-8"?>
<formControlPr xmlns="http://schemas.microsoft.com/office/spreadsheetml/2009/9/main" objectType="GBox" noThreeD="1"/>
</file>

<file path=xl/ctrlProps/ctrlProp64.xml><?xml version="1.0" encoding="utf-8"?>
<formControlPr xmlns="http://schemas.microsoft.com/office/spreadsheetml/2009/9/main" objectType="Radio" firstButton="1" lockText="1" noThreeD="1"/>
</file>

<file path=xl/ctrlProps/ctrlProp65.xml><?xml version="1.0" encoding="utf-8"?>
<formControlPr xmlns="http://schemas.microsoft.com/office/spreadsheetml/2009/9/main" objectType="Radio" checked="Checked" lockText="1" noThreeD="1"/>
</file>

<file path=xl/ctrlProps/ctrlProp66.xml><?xml version="1.0" encoding="utf-8"?>
<formControlPr xmlns="http://schemas.microsoft.com/office/spreadsheetml/2009/9/main" objectType="GBox" noThreeD="1"/>
</file>

<file path=xl/ctrlProps/ctrlProp67.xml><?xml version="1.0" encoding="utf-8"?>
<formControlPr xmlns="http://schemas.microsoft.com/office/spreadsheetml/2009/9/main" objectType="GBox" noThreeD="1"/>
</file>

<file path=xl/ctrlProps/ctrlProp68.xml><?xml version="1.0" encoding="utf-8"?>
<formControlPr xmlns="http://schemas.microsoft.com/office/spreadsheetml/2009/9/main" objectType="Radio" firstButton="1" lockText="1" noThreeD="1"/>
</file>

<file path=xl/ctrlProps/ctrlProp69.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Radio" firstButton="1" lockText="1" noThreeD="1"/>
</file>

<file path=xl/ctrlProps/ctrlProp70.xml><?xml version="1.0" encoding="utf-8"?>
<formControlPr xmlns="http://schemas.microsoft.com/office/spreadsheetml/2009/9/main" objectType="GBox" noThreeD="1"/>
</file>

<file path=xl/ctrlProps/ctrlProp71.xml><?xml version="1.0" encoding="utf-8"?>
<formControlPr xmlns="http://schemas.microsoft.com/office/spreadsheetml/2009/9/main" objectType="GBox" noThreeD="1"/>
</file>

<file path=xl/ctrlProps/ctrlProp72.xml><?xml version="1.0" encoding="utf-8"?>
<formControlPr xmlns="http://schemas.microsoft.com/office/spreadsheetml/2009/9/main" objectType="Radio" firstButton="1" lockText="1" noThreeD="1"/>
</file>

<file path=xl/ctrlProps/ctrlProp73.xml><?xml version="1.0" encoding="utf-8"?>
<formControlPr xmlns="http://schemas.microsoft.com/office/spreadsheetml/2009/9/main" objectType="Radio" checked="Checked" lockText="1" noThreeD="1"/>
</file>

<file path=xl/ctrlProps/ctrlProp74.xml><?xml version="1.0" encoding="utf-8"?>
<formControlPr xmlns="http://schemas.microsoft.com/office/spreadsheetml/2009/9/main" objectType="Radio" checked="Checked" firstButton="1"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GBox" noThreeD="1"/>
</file>

<file path=xl/ctrlProps/ctrlProp77.xml><?xml version="1.0" encoding="utf-8"?>
<formControlPr xmlns="http://schemas.microsoft.com/office/spreadsheetml/2009/9/main" objectType="Radio" firstButton="1" lockText="1" noThreeD="1"/>
</file>

<file path=xl/ctrlProps/ctrlProp78.xml><?xml version="1.0" encoding="utf-8"?>
<formControlPr xmlns="http://schemas.microsoft.com/office/spreadsheetml/2009/9/main" objectType="Radio" checked="Checked" lockText="1" noThreeD="1"/>
</file>

<file path=xl/ctrlProps/ctrlProp79.xml><?xml version="1.0" encoding="utf-8"?>
<formControlPr xmlns="http://schemas.microsoft.com/office/spreadsheetml/2009/9/main" objectType="GBox" noThreeD="1"/>
</file>

<file path=xl/ctrlProps/ctrlProp8.xml><?xml version="1.0" encoding="utf-8"?>
<formControlPr xmlns="http://schemas.microsoft.com/office/spreadsheetml/2009/9/main" objectType="Radio" checked="Checked"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Radio" checked="Checked" firstButton="1" lockText="1" noThreeD="1"/>
</file>

<file path=xl/ctrlProps/ctrlProp9.xml><?xml version="1.0" encoding="utf-8"?>
<formControlPr xmlns="http://schemas.microsoft.com/office/spreadsheetml/2009/9/main" objectType="GBox"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GBox" noThreeD="1"/>
</file>

<file path=xl/ctrlProps/ctrlProp92.xml><?xml version="1.0" encoding="utf-8"?>
<formControlPr xmlns="http://schemas.microsoft.com/office/spreadsheetml/2009/9/main" objectType="Radio" firstButton="1" lockText="1" noThreeD="1"/>
</file>

<file path=xl/ctrlProps/ctrlProp93.xml><?xml version="1.0" encoding="utf-8"?>
<formControlPr xmlns="http://schemas.microsoft.com/office/spreadsheetml/2009/9/main" objectType="Radio" checked="Checked" lockText="1" noThreeD="1"/>
</file>

<file path=xl/ctrlProps/ctrlProp94.xml><?xml version="1.0" encoding="utf-8"?>
<formControlPr xmlns="http://schemas.microsoft.com/office/spreadsheetml/2009/9/main" objectType="GBox" noThreeD="1"/>
</file>

<file path=xl/ctrlProps/ctrlProp95.xml><?xml version="1.0" encoding="utf-8"?>
<formControlPr xmlns="http://schemas.microsoft.com/office/spreadsheetml/2009/9/main" objectType="Radio" firstButton="1" lockText="1" noThreeD="1"/>
</file>

<file path=xl/ctrlProps/ctrlProp96.xml><?xml version="1.0" encoding="utf-8"?>
<formControlPr xmlns="http://schemas.microsoft.com/office/spreadsheetml/2009/9/main" objectType="Radio" checked="Checked" lockText="1"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Radio" checked="Checked" firstButton="1" lockText="1" noThreeD="1"/>
</file>

<file path=xl/ctrlProps/ctrlProp9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381000</xdr:colOff>
          <xdr:row>99</xdr:row>
          <xdr:rowOff>137160</xdr:rowOff>
        </xdr:from>
        <xdr:to>
          <xdr:col>2</xdr:col>
          <xdr:colOff>1268730</xdr:colOff>
          <xdr:row>101</xdr:row>
          <xdr:rowOff>0</xdr:rowOff>
        </xdr:to>
        <xdr:sp macro="" textlink="">
          <xdr:nvSpPr>
            <xdr:cNvPr id="1222" name="Auslegung" hidden="1">
              <a:extLst>
                <a:ext uri="{63B3BB69-23CF-44E3-9099-C40C66FF867C}">
                  <a14:compatExt spid="_x0000_s1222"/>
                </a:ext>
                <a:ext uri="{FF2B5EF4-FFF2-40B4-BE49-F238E27FC236}">
                  <a16:creationId xmlns:a16="http://schemas.microsoft.com/office/drawing/2014/main" id="{00000000-0008-0000-0000-0000C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Auslegung TG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103</xdr:row>
          <xdr:rowOff>144780</xdr:rowOff>
        </xdr:from>
        <xdr:to>
          <xdr:col>4</xdr:col>
          <xdr:colOff>750570</xdr:colOff>
          <xdr:row>104</xdr:row>
          <xdr:rowOff>163830</xdr:rowOff>
        </xdr:to>
        <xdr:sp macro="" textlink="">
          <xdr:nvSpPr>
            <xdr:cNvPr id="1456" name="ohne Verschraubung" hidden="1">
              <a:extLst>
                <a:ext uri="{63B3BB69-23CF-44E3-9099-C40C66FF867C}">
                  <a14:compatExt spid="_x0000_s1456"/>
                </a:ext>
                <a:ext uri="{FF2B5EF4-FFF2-40B4-BE49-F238E27FC236}">
                  <a16:creationId xmlns:a16="http://schemas.microsoft.com/office/drawing/2014/main" id="{00000000-0008-0000-0000-0000B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Verschr. lose mitgeliefert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60960</xdr:colOff>
          <xdr:row>0</xdr:row>
          <xdr:rowOff>7620</xdr:rowOff>
        </xdr:from>
        <xdr:to>
          <xdr:col>10</xdr:col>
          <xdr:colOff>769620</xdr:colOff>
          <xdr:row>1</xdr:row>
          <xdr:rowOff>152400</xdr:rowOff>
        </xdr:to>
        <xdr:sp macro="" textlink="">
          <xdr:nvSpPr>
            <xdr:cNvPr id="1603" name="Speichern" hidden="1">
              <a:extLst>
                <a:ext uri="{63B3BB69-23CF-44E3-9099-C40C66FF867C}">
                  <a14:compatExt spid="_x0000_s1603"/>
                </a:ext>
                <a:ext uri="{FF2B5EF4-FFF2-40B4-BE49-F238E27FC236}">
                  <a16:creationId xmlns:a16="http://schemas.microsoft.com/office/drawing/2014/main" id="{00000000-0008-0000-0000-00004306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it-IT" sz="1100" b="0" i="0" u="none" strike="noStrike" baseline="0">
                  <a:solidFill>
                    <a:srgbClr val="000000"/>
                  </a:solidFill>
                  <a:latin typeface="Arial"/>
                  <a:cs typeface="Arial"/>
                </a:rPr>
                <a:t>Speichern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213360</xdr:colOff>
          <xdr:row>35</xdr:row>
          <xdr:rowOff>114300</xdr:rowOff>
        </xdr:from>
        <xdr:to>
          <xdr:col>1</xdr:col>
          <xdr:colOff>609600</xdr:colOff>
          <xdr:row>37</xdr:row>
          <xdr:rowOff>0</xdr:rowOff>
        </xdr:to>
        <xdr:sp macro="" textlink="">
          <xdr:nvSpPr>
            <xdr:cNvPr id="1076" name="Option Button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792480</xdr:colOff>
          <xdr:row>35</xdr:row>
          <xdr:rowOff>114300</xdr:rowOff>
        </xdr:from>
        <xdr:to>
          <xdr:col>1</xdr:col>
          <xdr:colOff>1249680</xdr:colOff>
          <xdr:row>37</xdr:row>
          <xdr:rowOff>0</xdr:rowOff>
        </xdr:to>
        <xdr:sp macro="" textlink="">
          <xdr:nvSpPr>
            <xdr:cNvPr id="1077" name="Option Button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35</xdr:row>
          <xdr:rowOff>0</xdr:rowOff>
        </xdr:from>
        <xdr:to>
          <xdr:col>2</xdr:col>
          <xdr:colOff>0</xdr:colOff>
          <xdr:row>37</xdr:row>
          <xdr:rowOff>0</xdr:rowOff>
        </xdr:to>
        <xdr:sp macro="" textlink="">
          <xdr:nvSpPr>
            <xdr:cNvPr id="1078" name="Group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213360</xdr:colOff>
          <xdr:row>37</xdr:row>
          <xdr:rowOff>137160</xdr:rowOff>
        </xdr:from>
        <xdr:to>
          <xdr:col>1</xdr:col>
          <xdr:colOff>579120</xdr:colOff>
          <xdr:row>39</xdr:row>
          <xdr:rowOff>0</xdr:rowOff>
        </xdr:to>
        <xdr:sp macro="" textlink="">
          <xdr:nvSpPr>
            <xdr:cNvPr id="1083" name="Option Button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792480</xdr:colOff>
          <xdr:row>37</xdr:row>
          <xdr:rowOff>137160</xdr:rowOff>
        </xdr:from>
        <xdr:to>
          <xdr:col>1</xdr:col>
          <xdr:colOff>1249680</xdr:colOff>
          <xdr:row>38</xdr:row>
          <xdr:rowOff>182880</xdr:rowOff>
        </xdr:to>
        <xdr:sp macro="" textlink="">
          <xdr:nvSpPr>
            <xdr:cNvPr id="1084" name="Option Button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37</xdr:row>
          <xdr:rowOff>0</xdr:rowOff>
        </xdr:from>
        <xdr:to>
          <xdr:col>2</xdr:col>
          <xdr:colOff>0</xdr:colOff>
          <xdr:row>39</xdr:row>
          <xdr:rowOff>0</xdr:rowOff>
        </xdr:to>
        <xdr:sp macro="" textlink="">
          <xdr:nvSpPr>
            <xdr:cNvPr id="1085" name="Group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723900</xdr:colOff>
          <xdr:row>86</xdr:row>
          <xdr:rowOff>106680</xdr:rowOff>
        </xdr:from>
        <xdr:to>
          <xdr:col>4</xdr:col>
          <xdr:colOff>236220</xdr:colOff>
          <xdr:row>87</xdr:row>
          <xdr:rowOff>160020</xdr:rowOff>
        </xdr:to>
        <xdr:sp macro="" textlink="">
          <xdr:nvSpPr>
            <xdr:cNvPr id="1343" name="Option Button 319" hidden="1">
              <a:extLst>
                <a:ext uri="{63B3BB69-23CF-44E3-9099-C40C66FF867C}">
                  <a14:compatExt spid="_x0000_s1343"/>
                </a:ext>
                <a:ext uri="{FF2B5EF4-FFF2-40B4-BE49-F238E27FC236}">
                  <a16:creationId xmlns:a16="http://schemas.microsoft.com/office/drawing/2014/main" id="{00000000-0008-0000-0000-00003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365760</xdr:colOff>
          <xdr:row>86</xdr:row>
          <xdr:rowOff>106680</xdr:rowOff>
        </xdr:from>
        <xdr:to>
          <xdr:col>4</xdr:col>
          <xdr:colOff>769620</xdr:colOff>
          <xdr:row>87</xdr:row>
          <xdr:rowOff>160020</xdr:rowOff>
        </xdr:to>
        <xdr:sp macro="" textlink="">
          <xdr:nvSpPr>
            <xdr:cNvPr id="1344" name="Option Button 320" hidden="1">
              <a:extLst>
                <a:ext uri="{63B3BB69-23CF-44E3-9099-C40C66FF867C}">
                  <a14:compatExt spid="_x0000_s1344"/>
                </a:ext>
                <a:ext uri="{FF2B5EF4-FFF2-40B4-BE49-F238E27FC236}">
                  <a16:creationId xmlns:a16="http://schemas.microsoft.com/office/drawing/2014/main" id="{00000000-0008-0000-0000-00004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86</xdr:row>
          <xdr:rowOff>0</xdr:rowOff>
        </xdr:from>
        <xdr:to>
          <xdr:col>5</xdr:col>
          <xdr:colOff>0</xdr:colOff>
          <xdr:row>88</xdr:row>
          <xdr:rowOff>0</xdr:rowOff>
        </xdr:to>
        <xdr:sp macro="" textlink="">
          <xdr:nvSpPr>
            <xdr:cNvPr id="1345" name="Group Box 321" hidden="1">
              <a:extLst>
                <a:ext uri="{63B3BB69-23CF-44E3-9099-C40C66FF867C}">
                  <a14:compatExt spid="_x0000_s1345"/>
                </a:ext>
                <a:ext uri="{FF2B5EF4-FFF2-40B4-BE49-F238E27FC236}">
                  <a16:creationId xmlns:a16="http://schemas.microsoft.com/office/drawing/2014/main" id="{00000000-0008-0000-0000-000041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716280</xdr:colOff>
          <xdr:row>86</xdr:row>
          <xdr:rowOff>106680</xdr:rowOff>
        </xdr:from>
        <xdr:to>
          <xdr:col>6</xdr:col>
          <xdr:colOff>228600</xdr:colOff>
          <xdr:row>87</xdr:row>
          <xdr:rowOff>160020</xdr:rowOff>
        </xdr:to>
        <xdr:sp macro="" textlink="">
          <xdr:nvSpPr>
            <xdr:cNvPr id="1349" name="Option Button 325" hidden="1">
              <a:extLst>
                <a:ext uri="{63B3BB69-23CF-44E3-9099-C40C66FF867C}">
                  <a14:compatExt spid="_x0000_s1349"/>
                </a:ext>
                <a:ext uri="{FF2B5EF4-FFF2-40B4-BE49-F238E27FC236}">
                  <a16:creationId xmlns:a16="http://schemas.microsoft.com/office/drawing/2014/main" id="{00000000-0008-0000-0000-00004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350520</xdr:colOff>
          <xdr:row>86</xdr:row>
          <xdr:rowOff>106680</xdr:rowOff>
        </xdr:from>
        <xdr:to>
          <xdr:col>6</xdr:col>
          <xdr:colOff>754380</xdr:colOff>
          <xdr:row>87</xdr:row>
          <xdr:rowOff>160020</xdr:rowOff>
        </xdr:to>
        <xdr:sp macro="" textlink="">
          <xdr:nvSpPr>
            <xdr:cNvPr id="1350" name="Option Button 326" hidden="1">
              <a:extLst>
                <a:ext uri="{63B3BB69-23CF-44E3-9099-C40C66FF867C}">
                  <a14:compatExt spid="_x0000_s1350"/>
                </a:ext>
                <a:ext uri="{FF2B5EF4-FFF2-40B4-BE49-F238E27FC236}">
                  <a16:creationId xmlns:a16="http://schemas.microsoft.com/office/drawing/2014/main" id="{00000000-0008-0000-0000-00004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0</xdr:colOff>
          <xdr:row>86</xdr:row>
          <xdr:rowOff>0</xdr:rowOff>
        </xdr:from>
        <xdr:to>
          <xdr:col>7</xdr:col>
          <xdr:colOff>0</xdr:colOff>
          <xdr:row>88</xdr:row>
          <xdr:rowOff>0</xdr:rowOff>
        </xdr:to>
        <xdr:sp macro="" textlink="">
          <xdr:nvSpPr>
            <xdr:cNvPr id="1351" name="Group Box 327" hidden="1">
              <a:extLst>
                <a:ext uri="{63B3BB69-23CF-44E3-9099-C40C66FF867C}">
                  <a14:compatExt spid="_x0000_s1351"/>
                </a:ext>
                <a:ext uri="{FF2B5EF4-FFF2-40B4-BE49-F238E27FC236}">
                  <a16:creationId xmlns:a16="http://schemas.microsoft.com/office/drawing/2014/main" id="{00000000-0008-0000-0000-000047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708660</xdr:colOff>
          <xdr:row>86</xdr:row>
          <xdr:rowOff>106680</xdr:rowOff>
        </xdr:from>
        <xdr:to>
          <xdr:col>8</xdr:col>
          <xdr:colOff>228600</xdr:colOff>
          <xdr:row>87</xdr:row>
          <xdr:rowOff>160020</xdr:rowOff>
        </xdr:to>
        <xdr:sp macro="" textlink="">
          <xdr:nvSpPr>
            <xdr:cNvPr id="1353" name="Option Button 329" hidden="1">
              <a:extLst>
                <a:ext uri="{63B3BB69-23CF-44E3-9099-C40C66FF867C}">
                  <a14:compatExt spid="_x0000_s1353"/>
                </a:ext>
                <a:ext uri="{FF2B5EF4-FFF2-40B4-BE49-F238E27FC236}">
                  <a16:creationId xmlns:a16="http://schemas.microsoft.com/office/drawing/2014/main" id="{00000000-0008-0000-0000-00004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8</xdr:col>
          <xdr:colOff>350520</xdr:colOff>
          <xdr:row>86</xdr:row>
          <xdr:rowOff>106680</xdr:rowOff>
        </xdr:from>
        <xdr:to>
          <xdr:col>8</xdr:col>
          <xdr:colOff>762000</xdr:colOff>
          <xdr:row>87</xdr:row>
          <xdr:rowOff>160020</xdr:rowOff>
        </xdr:to>
        <xdr:sp macro="" textlink="">
          <xdr:nvSpPr>
            <xdr:cNvPr id="1354" name="Option Button 330" hidden="1">
              <a:extLst>
                <a:ext uri="{63B3BB69-23CF-44E3-9099-C40C66FF867C}">
                  <a14:compatExt spid="_x0000_s1354"/>
                </a:ext>
                <a:ext uri="{FF2B5EF4-FFF2-40B4-BE49-F238E27FC236}">
                  <a16:creationId xmlns:a16="http://schemas.microsoft.com/office/drawing/2014/main" id="{00000000-0008-0000-0000-00004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86</xdr:row>
          <xdr:rowOff>0</xdr:rowOff>
        </xdr:from>
        <xdr:to>
          <xdr:col>9</xdr:col>
          <xdr:colOff>0</xdr:colOff>
          <xdr:row>88</xdr:row>
          <xdr:rowOff>0</xdr:rowOff>
        </xdr:to>
        <xdr:sp macro="" textlink="">
          <xdr:nvSpPr>
            <xdr:cNvPr id="1355" name="Group Box 331" hidden="1">
              <a:extLst>
                <a:ext uri="{63B3BB69-23CF-44E3-9099-C40C66FF867C}">
                  <a14:compatExt spid="_x0000_s1355"/>
                </a:ext>
                <a:ext uri="{FF2B5EF4-FFF2-40B4-BE49-F238E27FC236}">
                  <a16:creationId xmlns:a16="http://schemas.microsoft.com/office/drawing/2014/main" id="{00000000-0008-0000-0000-00004B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716280</xdr:colOff>
          <xdr:row>88</xdr:row>
          <xdr:rowOff>106680</xdr:rowOff>
        </xdr:from>
        <xdr:to>
          <xdr:col>8</xdr:col>
          <xdr:colOff>228600</xdr:colOff>
          <xdr:row>89</xdr:row>
          <xdr:rowOff>137160</xdr:rowOff>
        </xdr:to>
        <xdr:sp macro="" textlink="">
          <xdr:nvSpPr>
            <xdr:cNvPr id="1361" name="Option Button 337" hidden="1">
              <a:extLst>
                <a:ext uri="{63B3BB69-23CF-44E3-9099-C40C66FF867C}">
                  <a14:compatExt spid="_x0000_s1361"/>
                </a:ext>
                <a:ext uri="{FF2B5EF4-FFF2-40B4-BE49-F238E27FC236}">
                  <a16:creationId xmlns:a16="http://schemas.microsoft.com/office/drawing/2014/main" id="{00000000-0008-0000-0000-00005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8</xdr:col>
          <xdr:colOff>350520</xdr:colOff>
          <xdr:row>88</xdr:row>
          <xdr:rowOff>106680</xdr:rowOff>
        </xdr:from>
        <xdr:to>
          <xdr:col>8</xdr:col>
          <xdr:colOff>762000</xdr:colOff>
          <xdr:row>89</xdr:row>
          <xdr:rowOff>137160</xdr:rowOff>
        </xdr:to>
        <xdr:sp macro="" textlink="">
          <xdr:nvSpPr>
            <xdr:cNvPr id="1362" name="Option Button 338" hidden="1">
              <a:extLst>
                <a:ext uri="{63B3BB69-23CF-44E3-9099-C40C66FF867C}">
                  <a14:compatExt spid="_x0000_s1362"/>
                </a:ext>
                <a:ext uri="{FF2B5EF4-FFF2-40B4-BE49-F238E27FC236}">
                  <a16:creationId xmlns:a16="http://schemas.microsoft.com/office/drawing/2014/main" id="{00000000-0008-0000-0000-00005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88</xdr:row>
          <xdr:rowOff>0</xdr:rowOff>
        </xdr:from>
        <xdr:to>
          <xdr:col>9</xdr:col>
          <xdr:colOff>0</xdr:colOff>
          <xdr:row>90</xdr:row>
          <xdr:rowOff>0</xdr:rowOff>
        </xdr:to>
        <xdr:sp macro="" textlink="">
          <xdr:nvSpPr>
            <xdr:cNvPr id="1363" name="Group Box 339" hidden="1">
              <a:extLst>
                <a:ext uri="{63B3BB69-23CF-44E3-9099-C40C66FF867C}">
                  <a14:compatExt spid="_x0000_s1363"/>
                </a:ext>
                <a:ext uri="{FF2B5EF4-FFF2-40B4-BE49-F238E27FC236}">
                  <a16:creationId xmlns:a16="http://schemas.microsoft.com/office/drawing/2014/main" id="{00000000-0008-0000-0000-000053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419100</xdr:colOff>
          <xdr:row>99</xdr:row>
          <xdr:rowOff>114300</xdr:rowOff>
        </xdr:from>
        <xdr:to>
          <xdr:col>1</xdr:col>
          <xdr:colOff>716280</xdr:colOff>
          <xdr:row>100</xdr:row>
          <xdr:rowOff>175260</xdr:rowOff>
        </xdr:to>
        <xdr:sp macro="" textlink="">
          <xdr:nvSpPr>
            <xdr:cNvPr id="1432" name="Option Button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838200</xdr:colOff>
          <xdr:row>99</xdr:row>
          <xdr:rowOff>114300</xdr:rowOff>
        </xdr:from>
        <xdr:to>
          <xdr:col>1</xdr:col>
          <xdr:colOff>1242060</xdr:colOff>
          <xdr:row>100</xdr:row>
          <xdr:rowOff>175260</xdr:rowOff>
        </xdr:to>
        <xdr:sp macro="" textlink="">
          <xdr:nvSpPr>
            <xdr:cNvPr id="1433" name="Option Button 409" hidden="1">
              <a:extLst>
                <a:ext uri="{63B3BB69-23CF-44E3-9099-C40C66FF867C}">
                  <a14:compatExt spid="_x0000_s1433"/>
                </a:ext>
                <a:ext uri="{FF2B5EF4-FFF2-40B4-BE49-F238E27FC236}">
                  <a16:creationId xmlns:a16="http://schemas.microsoft.com/office/drawing/2014/main" id="{00000000-0008-0000-00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99</xdr:row>
          <xdr:rowOff>0</xdr:rowOff>
        </xdr:from>
        <xdr:to>
          <xdr:col>2</xdr:col>
          <xdr:colOff>0</xdr:colOff>
          <xdr:row>101</xdr:row>
          <xdr:rowOff>0</xdr:rowOff>
        </xdr:to>
        <xdr:sp macro="" textlink="">
          <xdr:nvSpPr>
            <xdr:cNvPr id="1434" name="Group Box 410" hidden="1">
              <a:extLst>
                <a:ext uri="{63B3BB69-23CF-44E3-9099-C40C66FF867C}">
                  <a14:compatExt spid="_x0000_s1434"/>
                </a:ext>
                <a:ext uri="{FF2B5EF4-FFF2-40B4-BE49-F238E27FC236}">
                  <a16:creationId xmlns:a16="http://schemas.microsoft.com/office/drawing/2014/main" id="{00000000-0008-0000-0000-00009A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716280</xdr:colOff>
          <xdr:row>101</xdr:row>
          <xdr:rowOff>114300</xdr:rowOff>
        </xdr:from>
        <xdr:to>
          <xdr:col>8</xdr:col>
          <xdr:colOff>228600</xdr:colOff>
          <xdr:row>102</xdr:row>
          <xdr:rowOff>175260</xdr:rowOff>
        </xdr:to>
        <xdr:sp macro="" textlink="">
          <xdr:nvSpPr>
            <xdr:cNvPr id="1440" name="Option Button 416" hidden="1">
              <a:extLst>
                <a:ext uri="{63B3BB69-23CF-44E3-9099-C40C66FF867C}">
                  <a14:compatExt spid="_x0000_s1440"/>
                </a:ext>
                <a:ext uri="{FF2B5EF4-FFF2-40B4-BE49-F238E27FC236}">
                  <a16:creationId xmlns:a16="http://schemas.microsoft.com/office/drawing/2014/main" id="{00000000-0008-0000-00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350520</xdr:colOff>
          <xdr:row>101</xdr:row>
          <xdr:rowOff>114300</xdr:rowOff>
        </xdr:from>
        <xdr:to>
          <xdr:col>8</xdr:col>
          <xdr:colOff>762000</xdr:colOff>
          <xdr:row>102</xdr:row>
          <xdr:rowOff>175260</xdr:rowOff>
        </xdr:to>
        <xdr:sp macro="" textlink="">
          <xdr:nvSpPr>
            <xdr:cNvPr id="1441" name="Option Button 417" hidden="1">
              <a:extLst>
                <a:ext uri="{63B3BB69-23CF-44E3-9099-C40C66FF867C}">
                  <a14:compatExt spid="_x0000_s1441"/>
                </a:ext>
                <a:ext uri="{FF2B5EF4-FFF2-40B4-BE49-F238E27FC236}">
                  <a16:creationId xmlns:a16="http://schemas.microsoft.com/office/drawing/2014/main" id="{00000000-0008-0000-0000-0000A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101</xdr:row>
          <xdr:rowOff>0</xdr:rowOff>
        </xdr:from>
        <xdr:to>
          <xdr:col>9</xdr:col>
          <xdr:colOff>0</xdr:colOff>
          <xdr:row>103</xdr:row>
          <xdr:rowOff>0</xdr:rowOff>
        </xdr:to>
        <xdr:sp macro="" textlink="">
          <xdr:nvSpPr>
            <xdr:cNvPr id="1442" name="Group Box 418" hidden="1">
              <a:extLst>
                <a:ext uri="{63B3BB69-23CF-44E3-9099-C40C66FF867C}">
                  <a14:compatExt spid="_x0000_s1442"/>
                </a:ext>
                <a:ext uri="{FF2B5EF4-FFF2-40B4-BE49-F238E27FC236}">
                  <a16:creationId xmlns:a16="http://schemas.microsoft.com/office/drawing/2014/main" id="{00000000-0008-0000-0000-0000A2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419100</xdr:colOff>
          <xdr:row>103</xdr:row>
          <xdr:rowOff>114300</xdr:rowOff>
        </xdr:from>
        <xdr:to>
          <xdr:col>1</xdr:col>
          <xdr:colOff>716280</xdr:colOff>
          <xdr:row>104</xdr:row>
          <xdr:rowOff>175260</xdr:rowOff>
        </xdr:to>
        <xdr:sp macro="" textlink="">
          <xdr:nvSpPr>
            <xdr:cNvPr id="1444" name="Option Button 420" hidden="1">
              <a:extLst>
                <a:ext uri="{63B3BB69-23CF-44E3-9099-C40C66FF867C}">
                  <a14:compatExt spid="_x0000_s1444"/>
                </a:ext>
                <a:ext uri="{FF2B5EF4-FFF2-40B4-BE49-F238E27FC236}">
                  <a16:creationId xmlns:a16="http://schemas.microsoft.com/office/drawing/2014/main" id="{00000000-0008-0000-0000-0000A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838200</xdr:colOff>
          <xdr:row>103</xdr:row>
          <xdr:rowOff>114300</xdr:rowOff>
        </xdr:from>
        <xdr:to>
          <xdr:col>1</xdr:col>
          <xdr:colOff>1242060</xdr:colOff>
          <xdr:row>104</xdr:row>
          <xdr:rowOff>175260</xdr:rowOff>
        </xdr:to>
        <xdr:sp macro="" textlink="">
          <xdr:nvSpPr>
            <xdr:cNvPr id="1445" name="Option Button 421" hidden="1">
              <a:extLst>
                <a:ext uri="{63B3BB69-23CF-44E3-9099-C40C66FF867C}">
                  <a14:compatExt spid="_x0000_s1445"/>
                </a:ext>
                <a:ext uri="{FF2B5EF4-FFF2-40B4-BE49-F238E27FC236}">
                  <a16:creationId xmlns:a16="http://schemas.microsoft.com/office/drawing/2014/main" id="{00000000-0008-0000-0000-0000A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103</xdr:row>
          <xdr:rowOff>0</xdr:rowOff>
        </xdr:from>
        <xdr:to>
          <xdr:col>2</xdr:col>
          <xdr:colOff>0</xdr:colOff>
          <xdr:row>105</xdr:row>
          <xdr:rowOff>0</xdr:rowOff>
        </xdr:to>
        <xdr:sp macro="" textlink="">
          <xdr:nvSpPr>
            <xdr:cNvPr id="1446" name="Group Box 422" hidden="1">
              <a:extLst>
                <a:ext uri="{63B3BB69-23CF-44E3-9099-C40C66FF867C}">
                  <a14:compatExt spid="_x0000_s1446"/>
                </a:ext>
                <a:ext uri="{FF2B5EF4-FFF2-40B4-BE49-F238E27FC236}">
                  <a16:creationId xmlns:a16="http://schemas.microsoft.com/office/drawing/2014/main" id="{00000000-0008-0000-0000-0000A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716280</xdr:colOff>
          <xdr:row>130</xdr:row>
          <xdr:rowOff>114300</xdr:rowOff>
        </xdr:from>
        <xdr:to>
          <xdr:col>6</xdr:col>
          <xdr:colOff>228600</xdr:colOff>
          <xdr:row>131</xdr:row>
          <xdr:rowOff>175260</xdr:rowOff>
        </xdr:to>
        <xdr:sp macro="" textlink="">
          <xdr:nvSpPr>
            <xdr:cNvPr id="1506" name="Option Button 482" hidden="1">
              <a:extLst>
                <a:ext uri="{63B3BB69-23CF-44E3-9099-C40C66FF867C}">
                  <a14:compatExt spid="_x0000_s1506"/>
                </a:ext>
                <a:ext uri="{FF2B5EF4-FFF2-40B4-BE49-F238E27FC236}">
                  <a16:creationId xmlns:a16="http://schemas.microsoft.com/office/drawing/2014/main" id="{00000000-0008-0000-0000-0000E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350520</xdr:colOff>
          <xdr:row>130</xdr:row>
          <xdr:rowOff>114300</xdr:rowOff>
        </xdr:from>
        <xdr:to>
          <xdr:col>6</xdr:col>
          <xdr:colOff>762000</xdr:colOff>
          <xdr:row>131</xdr:row>
          <xdr:rowOff>175260</xdr:rowOff>
        </xdr:to>
        <xdr:sp macro="" textlink="">
          <xdr:nvSpPr>
            <xdr:cNvPr id="1507" name="Option Button 483" hidden="1">
              <a:extLst>
                <a:ext uri="{63B3BB69-23CF-44E3-9099-C40C66FF867C}">
                  <a14:compatExt spid="_x0000_s1507"/>
                </a:ext>
                <a:ext uri="{FF2B5EF4-FFF2-40B4-BE49-F238E27FC236}">
                  <a16:creationId xmlns:a16="http://schemas.microsoft.com/office/drawing/2014/main" id="{00000000-0008-0000-0000-0000E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130</xdr:row>
          <xdr:rowOff>0</xdr:rowOff>
        </xdr:from>
        <xdr:to>
          <xdr:col>7</xdr:col>
          <xdr:colOff>0</xdr:colOff>
          <xdr:row>132</xdr:row>
          <xdr:rowOff>0</xdr:rowOff>
        </xdr:to>
        <xdr:sp macro="" textlink="">
          <xdr:nvSpPr>
            <xdr:cNvPr id="1508" name="Group Box 484" hidden="1">
              <a:extLst>
                <a:ext uri="{63B3BB69-23CF-44E3-9099-C40C66FF867C}">
                  <a14:compatExt spid="_x0000_s1508"/>
                </a:ext>
                <a:ext uri="{FF2B5EF4-FFF2-40B4-BE49-F238E27FC236}">
                  <a16:creationId xmlns:a16="http://schemas.microsoft.com/office/drawing/2014/main" id="{00000000-0008-0000-0000-0000E4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60960</xdr:colOff>
          <xdr:row>97</xdr:row>
          <xdr:rowOff>137160</xdr:rowOff>
        </xdr:from>
        <xdr:to>
          <xdr:col>10</xdr:col>
          <xdr:colOff>350520</xdr:colOff>
          <xdr:row>99</xdr:row>
          <xdr:rowOff>0</xdr:rowOff>
        </xdr:to>
        <xdr:sp macro="" textlink="">
          <xdr:nvSpPr>
            <xdr:cNvPr id="1474" name="Option Button 450" hidden="1">
              <a:extLst>
                <a:ext uri="{63B3BB69-23CF-44E3-9099-C40C66FF867C}">
                  <a14:compatExt spid="_x0000_s1474"/>
                </a:ext>
                <a:ext uri="{FF2B5EF4-FFF2-40B4-BE49-F238E27FC236}">
                  <a16:creationId xmlns:a16="http://schemas.microsoft.com/office/drawing/2014/main" id="{00000000-0008-0000-0000-0000C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Al</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388620</xdr:colOff>
          <xdr:row>97</xdr:row>
          <xdr:rowOff>121920</xdr:rowOff>
        </xdr:from>
        <xdr:to>
          <xdr:col>11</xdr:col>
          <xdr:colOff>0</xdr:colOff>
          <xdr:row>99</xdr:row>
          <xdr:rowOff>0</xdr:rowOff>
        </xdr:to>
        <xdr:sp macro="" textlink="">
          <xdr:nvSpPr>
            <xdr:cNvPr id="1475" name="Option Button 451" hidden="1">
              <a:extLst>
                <a:ext uri="{63B3BB69-23CF-44E3-9099-C40C66FF867C}">
                  <a14:compatExt spid="_x0000_s1475"/>
                </a:ext>
                <a:ext uri="{FF2B5EF4-FFF2-40B4-BE49-F238E27FC236}">
                  <a16:creationId xmlns:a16="http://schemas.microsoft.com/office/drawing/2014/main" id="{00000000-0008-0000-0000-0000C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Cu</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97</xdr:row>
          <xdr:rowOff>0</xdr:rowOff>
        </xdr:from>
        <xdr:to>
          <xdr:col>11</xdr:col>
          <xdr:colOff>0</xdr:colOff>
          <xdr:row>99</xdr:row>
          <xdr:rowOff>0</xdr:rowOff>
        </xdr:to>
        <xdr:sp macro="" textlink="">
          <xdr:nvSpPr>
            <xdr:cNvPr id="1476" name="Group Box 452" hidden="1">
              <a:extLst>
                <a:ext uri="{63B3BB69-23CF-44E3-9099-C40C66FF867C}">
                  <a14:compatExt spid="_x0000_s1476"/>
                </a:ext>
                <a:ext uri="{FF2B5EF4-FFF2-40B4-BE49-F238E27FC236}">
                  <a16:creationId xmlns:a16="http://schemas.microsoft.com/office/drawing/2014/main" id="{00000000-0008-0000-0000-0000C4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716280</xdr:colOff>
          <xdr:row>130</xdr:row>
          <xdr:rowOff>114300</xdr:rowOff>
        </xdr:from>
        <xdr:to>
          <xdr:col>10</xdr:col>
          <xdr:colOff>228600</xdr:colOff>
          <xdr:row>131</xdr:row>
          <xdr:rowOff>175260</xdr:rowOff>
        </xdr:to>
        <xdr:sp macro="" textlink="">
          <xdr:nvSpPr>
            <xdr:cNvPr id="1510" name="Option Button 486" hidden="1">
              <a:extLst>
                <a:ext uri="{63B3BB69-23CF-44E3-9099-C40C66FF867C}">
                  <a14:compatExt spid="_x0000_s1510"/>
                </a:ext>
                <a:ext uri="{FF2B5EF4-FFF2-40B4-BE49-F238E27FC236}">
                  <a16:creationId xmlns:a16="http://schemas.microsoft.com/office/drawing/2014/main" id="{00000000-0008-0000-0000-0000E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350520</xdr:colOff>
          <xdr:row>130</xdr:row>
          <xdr:rowOff>114300</xdr:rowOff>
        </xdr:from>
        <xdr:to>
          <xdr:col>10</xdr:col>
          <xdr:colOff>762000</xdr:colOff>
          <xdr:row>131</xdr:row>
          <xdr:rowOff>175260</xdr:rowOff>
        </xdr:to>
        <xdr:sp macro="" textlink="">
          <xdr:nvSpPr>
            <xdr:cNvPr id="1511" name="Option Button 487" hidden="1">
              <a:extLst>
                <a:ext uri="{63B3BB69-23CF-44E3-9099-C40C66FF867C}">
                  <a14:compatExt spid="_x0000_s1511"/>
                </a:ext>
                <a:ext uri="{FF2B5EF4-FFF2-40B4-BE49-F238E27FC236}">
                  <a16:creationId xmlns:a16="http://schemas.microsoft.com/office/drawing/2014/main" id="{00000000-0008-0000-0000-0000E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130</xdr:row>
          <xdr:rowOff>0</xdr:rowOff>
        </xdr:from>
        <xdr:to>
          <xdr:col>11</xdr:col>
          <xdr:colOff>0</xdr:colOff>
          <xdr:row>132</xdr:row>
          <xdr:rowOff>0</xdr:rowOff>
        </xdr:to>
        <xdr:sp macro="" textlink="">
          <xdr:nvSpPr>
            <xdr:cNvPr id="1512" name="Group Box 488" hidden="1">
              <a:extLst>
                <a:ext uri="{63B3BB69-23CF-44E3-9099-C40C66FF867C}">
                  <a14:compatExt spid="_x0000_s1512"/>
                </a:ext>
                <a:ext uri="{FF2B5EF4-FFF2-40B4-BE49-F238E27FC236}">
                  <a16:creationId xmlns:a16="http://schemas.microsoft.com/office/drawing/2014/main" id="{00000000-0008-0000-0000-0000E8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419100</xdr:colOff>
          <xdr:row>121</xdr:row>
          <xdr:rowOff>114300</xdr:rowOff>
        </xdr:from>
        <xdr:to>
          <xdr:col>1</xdr:col>
          <xdr:colOff>716280</xdr:colOff>
          <xdr:row>122</xdr:row>
          <xdr:rowOff>175260</xdr:rowOff>
        </xdr:to>
        <xdr:sp macro="" textlink="">
          <xdr:nvSpPr>
            <xdr:cNvPr id="1514" name="Option Button 490" hidden="1">
              <a:extLst>
                <a:ext uri="{63B3BB69-23CF-44E3-9099-C40C66FF867C}">
                  <a14:compatExt spid="_x0000_s1514"/>
                </a:ext>
                <a:ext uri="{FF2B5EF4-FFF2-40B4-BE49-F238E27FC236}">
                  <a16:creationId xmlns:a16="http://schemas.microsoft.com/office/drawing/2014/main" id="{00000000-0008-0000-0000-0000E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838200</xdr:colOff>
          <xdr:row>121</xdr:row>
          <xdr:rowOff>114300</xdr:rowOff>
        </xdr:from>
        <xdr:to>
          <xdr:col>1</xdr:col>
          <xdr:colOff>1242060</xdr:colOff>
          <xdr:row>122</xdr:row>
          <xdr:rowOff>175260</xdr:rowOff>
        </xdr:to>
        <xdr:sp macro="" textlink="">
          <xdr:nvSpPr>
            <xdr:cNvPr id="1515" name="Option Button 491" hidden="1">
              <a:extLst>
                <a:ext uri="{63B3BB69-23CF-44E3-9099-C40C66FF867C}">
                  <a14:compatExt spid="_x0000_s1515"/>
                </a:ext>
                <a:ext uri="{FF2B5EF4-FFF2-40B4-BE49-F238E27FC236}">
                  <a16:creationId xmlns:a16="http://schemas.microsoft.com/office/drawing/2014/main" id="{00000000-0008-0000-0000-0000E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121</xdr:row>
          <xdr:rowOff>0</xdr:rowOff>
        </xdr:from>
        <xdr:to>
          <xdr:col>2</xdr:col>
          <xdr:colOff>0</xdr:colOff>
          <xdr:row>123</xdr:row>
          <xdr:rowOff>0</xdr:rowOff>
        </xdr:to>
        <xdr:sp macro="" textlink="">
          <xdr:nvSpPr>
            <xdr:cNvPr id="1516" name="Group Box 492" hidden="1">
              <a:extLst>
                <a:ext uri="{63B3BB69-23CF-44E3-9099-C40C66FF867C}">
                  <a14:compatExt spid="_x0000_s1516"/>
                </a:ext>
                <a:ext uri="{FF2B5EF4-FFF2-40B4-BE49-F238E27FC236}">
                  <a16:creationId xmlns:a16="http://schemas.microsoft.com/office/drawing/2014/main" id="{00000000-0008-0000-0000-0000EC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716280</xdr:colOff>
          <xdr:row>121</xdr:row>
          <xdr:rowOff>114300</xdr:rowOff>
        </xdr:from>
        <xdr:to>
          <xdr:col>4</xdr:col>
          <xdr:colOff>228600</xdr:colOff>
          <xdr:row>122</xdr:row>
          <xdr:rowOff>175260</xdr:rowOff>
        </xdr:to>
        <xdr:sp macro="" textlink="">
          <xdr:nvSpPr>
            <xdr:cNvPr id="1522" name="Option Button 498" hidden="1">
              <a:extLst>
                <a:ext uri="{63B3BB69-23CF-44E3-9099-C40C66FF867C}">
                  <a14:compatExt spid="_x0000_s1522"/>
                </a:ext>
                <a:ext uri="{FF2B5EF4-FFF2-40B4-BE49-F238E27FC236}">
                  <a16:creationId xmlns:a16="http://schemas.microsoft.com/office/drawing/2014/main" id="{00000000-0008-0000-0000-0000F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350520</xdr:colOff>
          <xdr:row>121</xdr:row>
          <xdr:rowOff>114300</xdr:rowOff>
        </xdr:from>
        <xdr:to>
          <xdr:col>4</xdr:col>
          <xdr:colOff>762000</xdr:colOff>
          <xdr:row>122</xdr:row>
          <xdr:rowOff>175260</xdr:rowOff>
        </xdr:to>
        <xdr:sp macro="" textlink="">
          <xdr:nvSpPr>
            <xdr:cNvPr id="1523" name="Option Button 499" hidden="1">
              <a:extLst>
                <a:ext uri="{63B3BB69-23CF-44E3-9099-C40C66FF867C}">
                  <a14:compatExt spid="_x0000_s1523"/>
                </a:ext>
                <a:ext uri="{FF2B5EF4-FFF2-40B4-BE49-F238E27FC236}">
                  <a16:creationId xmlns:a16="http://schemas.microsoft.com/office/drawing/2014/main" id="{00000000-0008-0000-0000-0000F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121</xdr:row>
          <xdr:rowOff>0</xdr:rowOff>
        </xdr:from>
        <xdr:to>
          <xdr:col>5</xdr:col>
          <xdr:colOff>0</xdr:colOff>
          <xdr:row>123</xdr:row>
          <xdr:rowOff>0</xdr:rowOff>
        </xdr:to>
        <xdr:sp macro="" textlink="">
          <xdr:nvSpPr>
            <xdr:cNvPr id="1524" name="Group Box 500" hidden="1">
              <a:extLst>
                <a:ext uri="{63B3BB69-23CF-44E3-9099-C40C66FF867C}">
                  <a14:compatExt spid="_x0000_s1524"/>
                </a:ext>
                <a:ext uri="{FF2B5EF4-FFF2-40B4-BE49-F238E27FC236}">
                  <a16:creationId xmlns:a16="http://schemas.microsoft.com/office/drawing/2014/main" id="{00000000-0008-0000-0000-0000F4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274320</xdr:colOff>
          <xdr:row>123</xdr:row>
          <xdr:rowOff>121920</xdr:rowOff>
        </xdr:from>
        <xdr:to>
          <xdr:col>2</xdr:col>
          <xdr:colOff>685800</xdr:colOff>
          <xdr:row>124</xdr:row>
          <xdr:rowOff>160020</xdr:rowOff>
        </xdr:to>
        <xdr:sp macro="" textlink="">
          <xdr:nvSpPr>
            <xdr:cNvPr id="1530" name="Option Button 506" hidden="1">
              <a:extLst>
                <a:ext uri="{63B3BB69-23CF-44E3-9099-C40C66FF867C}">
                  <a14:compatExt spid="_x0000_s1530"/>
                </a:ext>
                <a:ext uri="{FF2B5EF4-FFF2-40B4-BE49-F238E27FC236}">
                  <a16:creationId xmlns:a16="http://schemas.microsoft.com/office/drawing/2014/main" id="{00000000-0008-0000-0000-0000F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762000</xdr:colOff>
          <xdr:row>123</xdr:row>
          <xdr:rowOff>121920</xdr:rowOff>
        </xdr:from>
        <xdr:to>
          <xdr:col>2</xdr:col>
          <xdr:colOff>1219200</xdr:colOff>
          <xdr:row>124</xdr:row>
          <xdr:rowOff>160020</xdr:rowOff>
        </xdr:to>
        <xdr:sp macro="" textlink="">
          <xdr:nvSpPr>
            <xdr:cNvPr id="1531" name="Option Button 507" hidden="1">
              <a:extLst>
                <a:ext uri="{63B3BB69-23CF-44E3-9099-C40C66FF867C}">
                  <a14:compatExt spid="_x0000_s1531"/>
                </a:ext>
                <a:ext uri="{FF2B5EF4-FFF2-40B4-BE49-F238E27FC236}">
                  <a16:creationId xmlns:a16="http://schemas.microsoft.com/office/drawing/2014/main" id="{00000000-0008-0000-0000-0000F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123</xdr:row>
          <xdr:rowOff>0</xdr:rowOff>
        </xdr:from>
        <xdr:to>
          <xdr:col>3</xdr:col>
          <xdr:colOff>0</xdr:colOff>
          <xdr:row>125</xdr:row>
          <xdr:rowOff>0</xdr:rowOff>
        </xdr:to>
        <xdr:sp macro="" textlink="">
          <xdr:nvSpPr>
            <xdr:cNvPr id="1532" name="Group Box 508" hidden="1">
              <a:extLst>
                <a:ext uri="{63B3BB69-23CF-44E3-9099-C40C66FF867C}">
                  <a14:compatExt spid="_x0000_s1532"/>
                </a:ext>
                <a:ext uri="{FF2B5EF4-FFF2-40B4-BE49-F238E27FC236}">
                  <a16:creationId xmlns:a16="http://schemas.microsoft.com/office/drawing/2014/main" id="{00000000-0008-0000-0000-0000FC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716280</xdr:colOff>
          <xdr:row>123</xdr:row>
          <xdr:rowOff>114300</xdr:rowOff>
        </xdr:from>
        <xdr:to>
          <xdr:col>4</xdr:col>
          <xdr:colOff>228600</xdr:colOff>
          <xdr:row>124</xdr:row>
          <xdr:rowOff>175260</xdr:rowOff>
        </xdr:to>
        <xdr:sp macro="" textlink="">
          <xdr:nvSpPr>
            <xdr:cNvPr id="1534" name="Option Button 510" hidden="1">
              <a:extLst>
                <a:ext uri="{63B3BB69-23CF-44E3-9099-C40C66FF867C}">
                  <a14:compatExt spid="_x0000_s1534"/>
                </a:ext>
                <a:ext uri="{FF2B5EF4-FFF2-40B4-BE49-F238E27FC236}">
                  <a16:creationId xmlns:a16="http://schemas.microsoft.com/office/drawing/2014/main" id="{00000000-0008-0000-0000-0000F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350520</xdr:colOff>
          <xdr:row>123</xdr:row>
          <xdr:rowOff>114300</xdr:rowOff>
        </xdr:from>
        <xdr:to>
          <xdr:col>4</xdr:col>
          <xdr:colOff>762000</xdr:colOff>
          <xdr:row>124</xdr:row>
          <xdr:rowOff>175260</xdr:rowOff>
        </xdr:to>
        <xdr:sp macro="" textlink="">
          <xdr:nvSpPr>
            <xdr:cNvPr id="1535" name="Option Button 511" hidden="1">
              <a:extLst>
                <a:ext uri="{63B3BB69-23CF-44E3-9099-C40C66FF867C}">
                  <a14:compatExt spid="_x0000_s1535"/>
                </a:ext>
                <a:ext uri="{FF2B5EF4-FFF2-40B4-BE49-F238E27FC236}">
                  <a16:creationId xmlns:a16="http://schemas.microsoft.com/office/drawing/2014/main" id="{00000000-0008-0000-0000-0000F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123</xdr:row>
          <xdr:rowOff>0</xdr:rowOff>
        </xdr:from>
        <xdr:to>
          <xdr:col>5</xdr:col>
          <xdr:colOff>0</xdr:colOff>
          <xdr:row>125</xdr:row>
          <xdr:rowOff>0</xdr:rowOff>
        </xdr:to>
        <xdr:sp macro="" textlink="">
          <xdr:nvSpPr>
            <xdr:cNvPr id="1536" name="Group Box 512" hidden="1">
              <a:extLst>
                <a:ext uri="{63B3BB69-23CF-44E3-9099-C40C66FF867C}">
                  <a14:compatExt spid="_x0000_s1536"/>
                </a:ext>
                <a:ext uri="{FF2B5EF4-FFF2-40B4-BE49-F238E27FC236}">
                  <a16:creationId xmlns:a16="http://schemas.microsoft.com/office/drawing/2014/main" id="{00000000-0008-0000-0000-00000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716280</xdr:colOff>
          <xdr:row>123</xdr:row>
          <xdr:rowOff>114300</xdr:rowOff>
        </xdr:from>
        <xdr:to>
          <xdr:col>6</xdr:col>
          <xdr:colOff>228600</xdr:colOff>
          <xdr:row>124</xdr:row>
          <xdr:rowOff>175260</xdr:rowOff>
        </xdr:to>
        <xdr:sp macro="" textlink="">
          <xdr:nvSpPr>
            <xdr:cNvPr id="1538" name="Option Button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350520</xdr:colOff>
          <xdr:row>123</xdr:row>
          <xdr:rowOff>114300</xdr:rowOff>
        </xdr:from>
        <xdr:to>
          <xdr:col>6</xdr:col>
          <xdr:colOff>762000</xdr:colOff>
          <xdr:row>124</xdr:row>
          <xdr:rowOff>175260</xdr:rowOff>
        </xdr:to>
        <xdr:sp macro="" textlink="">
          <xdr:nvSpPr>
            <xdr:cNvPr id="1539" name="Option Button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123</xdr:row>
          <xdr:rowOff>0</xdr:rowOff>
        </xdr:from>
        <xdr:to>
          <xdr:col>7</xdr:col>
          <xdr:colOff>0</xdr:colOff>
          <xdr:row>125</xdr:row>
          <xdr:rowOff>0</xdr:rowOff>
        </xdr:to>
        <xdr:sp macro="" textlink="">
          <xdr:nvSpPr>
            <xdr:cNvPr id="1540" name="Group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419100</xdr:colOff>
          <xdr:row>123</xdr:row>
          <xdr:rowOff>114300</xdr:rowOff>
        </xdr:from>
        <xdr:to>
          <xdr:col>1</xdr:col>
          <xdr:colOff>716280</xdr:colOff>
          <xdr:row>124</xdr:row>
          <xdr:rowOff>175260</xdr:rowOff>
        </xdr:to>
        <xdr:sp macro="" textlink="">
          <xdr:nvSpPr>
            <xdr:cNvPr id="1546" name="Option Button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838200</xdr:colOff>
          <xdr:row>123</xdr:row>
          <xdr:rowOff>114300</xdr:rowOff>
        </xdr:from>
        <xdr:to>
          <xdr:col>1</xdr:col>
          <xdr:colOff>1242060</xdr:colOff>
          <xdr:row>124</xdr:row>
          <xdr:rowOff>175260</xdr:rowOff>
        </xdr:to>
        <xdr:sp macro="" textlink="">
          <xdr:nvSpPr>
            <xdr:cNvPr id="1547" name="Option Button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123</xdr:row>
          <xdr:rowOff>0</xdr:rowOff>
        </xdr:from>
        <xdr:to>
          <xdr:col>2</xdr:col>
          <xdr:colOff>0</xdr:colOff>
          <xdr:row>125</xdr:row>
          <xdr:rowOff>0</xdr:rowOff>
        </xdr:to>
        <xdr:sp macro="" textlink="">
          <xdr:nvSpPr>
            <xdr:cNvPr id="1548" name="Group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419100</xdr:colOff>
          <xdr:row>126</xdr:row>
          <xdr:rowOff>114300</xdr:rowOff>
        </xdr:from>
        <xdr:to>
          <xdr:col>1</xdr:col>
          <xdr:colOff>723900</xdr:colOff>
          <xdr:row>127</xdr:row>
          <xdr:rowOff>175260</xdr:rowOff>
        </xdr:to>
        <xdr:sp macro="" textlink="">
          <xdr:nvSpPr>
            <xdr:cNvPr id="1550" name="Option Button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845820</xdr:colOff>
          <xdr:row>126</xdr:row>
          <xdr:rowOff>114300</xdr:rowOff>
        </xdr:from>
        <xdr:to>
          <xdr:col>1</xdr:col>
          <xdr:colOff>1249680</xdr:colOff>
          <xdr:row>127</xdr:row>
          <xdr:rowOff>175260</xdr:rowOff>
        </xdr:to>
        <xdr:sp macro="" textlink="">
          <xdr:nvSpPr>
            <xdr:cNvPr id="1551" name="Option Button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126</xdr:row>
          <xdr:rowOff>0</xdr:rowOff>
        </xdr:from>
        <xdr:to>
          <xdr:col>2</xdr:col>
          <xdr:colOff>0</xdr:colOff>
          <xdr:row>128</xdr:row>
          <xdr:rowOff>0</xdr:rowOff>
        </xdr:to>
        <xdr:sp macro="" textlink="">
          <xdr:nvSpPr>
            <xdr:cNvPr id="1552" name="Group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274320</xdr:colOff>
          <xdr:row>126</xdr:row>
          <xdr:rowOff>121920</xdr:rowOff>
        </xdr:from>
        <xdr:to>
          <xdr:col>2</xdr:col>
          <xdr:colOff>685800</xdr:colOff>
          <xdr:row>127</xdr:row>
          <xdr:rowOff>160020</xdr:rowOff>
        </xdr:to>
        <xdr:sp macro="" textlink="">
          <xdr:nvSpPr>
            <xdr:cNvPr id="1558" name="Option Button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762000</xdr:colOff>
          <xdr:row>126</xdr:row>
          <xdr:rowOff>121920</xdr:rowOff>
        </xdr:from>
        <xdr:to>
          <xdr:col>2</xdr:col>
          <xdr:colOff>1219200</xdr:colOff>
          <xdr:row>127</xdr:row>
          <xdr:rowOff>160020</xdr:rowOff>
        </xdr:to>
        <xdr:sp macro="" textlink="">
          <xdr:nvSpPr>
            <xdr:cNvPr id="1559" name="Option Button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126</xdr:row>
          <xdr:rowOff>0</xdr:rowOff>
        </xdr:from>
        <xdr:to>
          <xdr:col>3</xdr:col>
          <xdr:colOff>0</xdr:colOff>
          <xdr:row>128</xdr:row>
          <xdr:rowOff>0</xdr:rowOff>
        </xdr:to>
        <xdr:sp macro="" textlink="">
          <xdr:nvSpPr>
            <xdr:cNvPr id="1560" name="Group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274320</xdr:colOff>
          <xdr:row>128</xdr:row>
          <xdr:rowOff>114300</xdr:rowOff>
        </xdr:from>
        <xdr:to>
          <xdr:col>2</xdr:col>
          <xdr:colOff>685800</xdr:colOff>
          <xdr:row>129</xdr:row>
          <xdr:rowOff>121920</xdr:rowOff>
        </xdr:to>
        <xdr:sp macro="" textlink="">
          <xdr:nvSpPr>
            <xdr:cNvPr id="1578" name="Option Button 554" hidden="1">
              <a:extLst>
                <a:ext uri="{63B3BB69-23CF-44E3-9099-C40C66FF867C}">
                  <a14:compatExt spid="_x0000_s1578"/>
                </a:ext>
                <a:ext uri="{FF2B5EF4-FFF2-40B4-BE49-F238E27FC236}">
                  <a16:creationId xmlns:a16="http://schemas.microsoft.com/office/drawing/2014/main" id="{00000000-0008-0000-0000-00002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762000</xdr:colOff>
          <xdr:row>128</xdr:row>
          <xdr:rowOff>114300</xdr:rowOff>
        </xdr:from>
        <xdr:to>
          <xdr:col>2</xdr:col>
          <xdr:colOff>1219200</xdr:colOff>
          <xdr:row>129</xdr:row>
          <xdr:rowOff>121920</xdr:rowOff>
        </xdr:to>
        <xdr:sp macro="" textlink="">
          <xdr:nvSpPr>
            <xdr:cNvPr id="1579" name="Option Button 555" hidden="1">
              <a:extLst>
                <a:ext uri="{63B3BB69-23CF-44E3-9099-C40C66FF867C}">
                  <a14:compatExt spid="_x0000_s1579"/>
                </a:ext>
                <a:ext uri="{FF2B5EF4-FFF2-40B4-BE49-F238E27FC236}">
                  <a16:creationId xmlns:a16="http://schemas.microsoft.com/office/drawing/2014/main" id="{00000000-0008-0000-0000-00002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128</xdr:row>
          <xdr:rowOff>0</xdr:rowOff>
        </xdr:from>
        <xdr:to>
          <xdr:col>3</xdr:col>
          <xdr:colOff>0</xdr:colOff>
          <xdr:row>130</xdr:row>
          <xdr:rowOff>0</xdr:rowOff>
        </xdr:to>
        <xdr:sp macro="" textlink="">
          <xdr:nvSpPr>
            <xdr:cNvPr id="1580" name="Group Box 556" hidden="1">
              <a:extLst>
                <a:ext uri="{63B3BB69-23CF-44E3-9099-C40C66FF867C}">
                  <a14:compatExt spid="_x0000_s1580"/>
                </a:ext>
                <a:ext uri="{FF2B5EF4-FFF2-40B4-BE49-F238E27FC236}">
                  <a16:creationId xmlns:a16="http://schemas.microsoft.com/office/drawing/2014/main" id="{00000000-0008-0000-0000-00002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130</xdr:row>
          <xdr:rowOff>0</xdr:rowOff>
        </xdr:from>
        <xdr:to>
          <xdr:col>5</xdr:col>
          <xdr:colOff>7620</xdr:colOff>
          <xdr:row>132</xdr:row>
          <xdr:rowOff>0</xdr:rowOff>
        </xdr:to>
        <xdr:sp macro="" textlink="">
          <xdr:nvSpPr>
            <xdr:cNvPr id="1581" name="Group Box 557" hidden="1">
              <a:extLst>
                <a:ext uri="{63B3BB69-23CF-44E3-9099-C40C66FF867C}">
                  <a14:compatExt spid="_x0000_s1581"/>
                </a:ext>
                <a:ext uri="{FF2B5EF4-FFF2-40B4-BE49-F238E27FC236}">
                  <a16:creationId xmlns:a16="http://schemas.microsoft.com/office/drawing/2014/main" id="{00000000-0008-0000-0000-00002D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716280</xdr:colOff>
          <xdr:row>128</xdr:row>
          <xdr:rowOff>106680</xdr:rowOff>
        </xdr:from>
        <xdr:to>
          <xdr:col>4</xdr:col>
          <xdr:colOff>228600</xdr:colOff>
          <xdr:row>129</xdr:row>
          <xdr:rowOff>137160</xdr:rowOff>
        </xdr:to>
        <xdr:sp macro="" textlink="">
          <xdr:nvSpPr>
            <xdr:cNvPr id="1586" name="Option Button 562" hidden="1">
              <a:extLst>
                <a:ext uri="{63B3BB69-23CF-44E3-9099-C40C66FF867C}">
                  <a14:compatExt spid="_x0000_s1586"/>
                </a:ext>
                <a:ext uri="{FF2B5EF4-FFF2-40B4-BE49-F238E27FC236}">
                  <a16:creationId xmlns:a16="http://schemas.microsoft.com/office/drawing/2014/main" id="{00000000-0008-0000-0000-00003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350520</xdr:colOff>
          <xdr:row>128</xdr:row>
          <xdr:rowOff>106680</xdr:rowOff>
        </xdr:from>
        <xdr:to>
          <xdr:col>4</xdr:col>
          <xdr:colOff>762000</xdr:colOff>
          <xdr:row>129</xdr:row>
          <xdr:rowOff>137160</xdr:rowOff>
        </xdr:to>
        <xdr:sp macro="" textlink="">
          <xdr:nvSpPr>
            <xdr:cNvPr id="1587" name="Option Button 563" hidden="1">
              <a:extLst>
                <a:ext uri="{63B3BB69-23CF-44E3-9099-C40C66FF867C}">
                  <a14:compatExt spid="_x0000_s1587"/>
                </a:ext>
                <a:ext uri="{FF2B5EF4-FFF2-40B4-BE49-F238E27FC236}">
                  <a16:creationId xmlns:a16="http://schemas.microsoft.com/office/drawing/2014/main" id="{00000000-0008-0000-0000-00003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128</xdr:row>
          <xdr:rowOff>0</xdr:rowOff>
        </xdr:from>
        <xdr:to>
          <xdr:col>5</xdr:col>
          <xdr:colOff>0</xdr:colOff>
          <xdr:row>130</xdr:row>
          <xdr:rowOff>0</xdr:rowOff>
        </xdr:to>
        <xdr:sp macro="" textlink="">
          <xdr:nvSpPr>
            <xdr:cNvPr id="1588" name="Group Box 564" hidden="1">
              <a:extLst>
                <a:ext uri="{63B3BB69-23CF-44E3-9099-C40C66FF867C}">
                  <a14:compatExt spid="_x0000_s1588"/>
                </a:ext>
                <a:ext uri="{FF2B5EF4-FFF2-40B4-BE49-F238E27FC236}">
                  <a16:creationId xmlns:a16="http://schemas.microsoft.com/office/drawing/2014/main" id="{00000000-0008-0000-0000-00003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128</xdr:row>
          <xdr:rowOff>0</xdr:rowOff>
        </xdr:from>
        <xdr:to>
          <xdr:col>7</xdr:col>
          <xdr:colOff>0</xdr:colOff>
          <xdr:row>130</xdr:row>
          <xdr:rowOff>0</xdr:rowOff>
        </xdr:to>
        <xdr:sp macro="" textlink="">
          <xdr:nvSpPr>
            <xdr:cNvPr id="1592" name="Group Box 568" hidden="1">
              <a:extLst>
                <a:ext uri="{63B3BB69-23CF-44E3-9099-C40C66FF867C}">
                  <a14:compatExt spid="_x0000_s1592"/>
                </a:ext>
                <a:ext uri="{FF2B5EF4-FFF2-40B4-BE49-F238E27FC236}">
                  <a16:creationId xmlns:a16="http://schemas.microsoft.com/office/drawing/2014/main" id="{00000000-0008-0000-0000-00003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716280</xdr:colOff>
          <xdr:row>128</xdr:row>
          <xdr:rowOff>106680</xdr:rowOff>
        </xdr:from>
        <xdr:to>
          <xdr:col>6</xdr:col>
          <xdr:colOff>228600</xdr:colOff>
          <xdr:row>129</xdr:row>
          <xdr:rowOff>137160</xdr:rowOff>
        </xdr:to>
        <xdr:sp macro="" textlink="">
          <xdr:nvSpPr>
            <xdr:cNvPr id="1590" name="Option Button 566" hidden="1">
              <a:extLst>
                <a:ext uri="{63B3BB69-23CF-44E3-9099-C40C66FF867C}">
                  <a14:compatExt spid="_x0000_s1590"/>
                </a:ext>
                <a:ext uri="{FF2B5EF4-FFF2-40B4-BE49-F238E27FC236}">
                  <a16:creationId xmlns:a16="http://schemas.microsoft.com/office/drawing/2014/main" id="{00000000-0008-0000-0000-00003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350520</xdr:colOff>
          <xdr:row>128</xdr:row>
          <xdr:rowOff>106680</xdr:rowOff>
        </xdr:from>
        <xdr:to>
          <xdr:col>6</xdr:col>
          <xdr:colOff>762000</xdr:colOff>
          <xdr:row>129</xdr:row>
          <xdr:rowOff>137160</xdr:rowOff>
        </xdr:to>
        <xdr:sp macro="" textlink="">
          <xdr:nvSpPr>
            <xdr:cNvPr id="1591" name="Option Button 567" hidden="1">
              <a:extLst>
                <a:ext uri="{63B3BB69-23CF-44E3-9099-C40C66FF867C}">
                  <a14:compatExt spid="_x0000_s1591"/>
                </a:ext>
                <a:ext uri="{FF2B5EF4-FFF2-40B4-BE49-F238E27FC236}">
                  <a16:creationId xmlns:a16="http://schemas.microsoft.com/office/drawing/2014/main" id="{00000000-0008-0000-0000-00003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716280</xdr:colOff>
          <xdr:row>128</xdr:row>
          <xdr:rowOff>106680</xdr:rowOff>
        </xdr:from>
        <xdr:to>
          <xdr:col>8</xdr:col>
          <xdr:colOff>228600</xdr:colOff>
          <xdr:row>129</xdr:row>
          <xdr:rowOff>137160</xdr:rowOff>
        </xdr:to>
        <xdr:sp macro="" textlink="">
          <xdr:nvSpPr>
            <xdr:cNvPr id="1594" name="Option Button 570" hidden="1">
              <a:extLst>
                <a:ext uri="{63B3BB69-23CF-44E3-9099-C40C66FF867C}">
                  <a14:compatExt spid="_x0000_s1594"/>
                </a:ext>
                <a:ext uri="{FF2B5EF4-FFF2-40B4-BE49-F238E27FC236}">
                  <a16:creationId xmlns:a16="http://schemas.microsoft.com/office/drawing/2014/main" id="{00000000-0008-0000-0000-00003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350520</xdr:colOff>
          <xdr:row>128</xdr:row>
          <xdr:rowOff>106680</xdr:rowOff>
        </xdr:from>
        <xdr:to>
          <xdr:col>8</xdr:col>
          <xdr:colOff>762000</xdr:colOff>
          <xdr:row>129</xdr:row>
          <xdr:rowOff>137160</xdr:rowOff>
        </xdr:to>
        <xdr:sp macro="" textlink="">
          <xdr:nvSpPr>
            <xdr:cNvPr id="1595" name="Option Button 571" hidden="1">
              <a:extLst>
                <a:ext uri="{63B3BB69-23CF-44E3-9099-C40C66FF867C}">
                  <a14:compatExt spid="_x0000_s1595"/>
                </a:ext>
                <a:ext uri="{FF2B5EF4-FFF2-40B4-BE49-F238E27FC236}">
                  <a16:creationId xmlns:a16="http://schemas.microsoft.com/office/drawing/2014/main" id="{00000000-0008-0000-0000-00003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128</xdr:row>
          <xdr:rowOff>0</xdr:rowOff>
        </xdr:from>
        <xdr:to>
          <xdr:col>9</xdr:col>
          <xdr:colOff>0</xdr:colOff>
          <xdr:row>130</xdr:row>
          <xdr:rowOff>0</xdr:rowOff>
        </xdr:to>
        <xdr:sp macro="" textlink="">
          <xdr:nvSpPr>
            <xdr:cNvPr id="1596" name="Group Box 572" hidden="1">
              <a:extLst>
                <a:ext uri="{63B3BB69-23CF-44E3-9099-C40C66FF867C}">
                  <a14:compatExt spid="_x0000_s1596"/>
                </a:ext>
                <a:ext uri="{FF2B5EF4-FFF2-40B4-BE49-F238E27FC236}">
                  <a16:creationId xmlns:a16="http://schemas.microsoft.com/office/drawing/2014/main" id="{00000000-0008-0000-0000-00003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716280</xdr:colOff>
          <xdr:row>128</xdr:row>
          <xdr:rowOff>106680</xdr:rowOff>
        </xdr:from>
        <xdr:to>
          <xdr:col>10</xdr:col>
          <xdr:colOff>228600</xdr:colOff>
          <xdr:row>129</xdr:row>
          <xdr:rowOff>137160</xdr:rowOff>
        </xdr:to>
        <xdr:sp macro="" textlink="">
          <xdr:nvSpPr>
            <xdr:cNvPr id="1598" name="Option Button 574" hidden="1">
              <a:extLst>
                <a:ext uri="{63B3BB69-23CF-44E3-9099-C40C66FF867C}">
                  <a14:compatExt spid="_x0000_s1598"/>
                </a:ext>
                <a:ext uri="{FF2B5EF4-FFF2-40B4-BE49-F238E27FC236}">
                  <a16:creationId xmlns:a16="http://schemas.microsoft.com/office/drawing/2014/main" id="{00000000-0008-0000-0000-00003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350520</xdr:colOff>
          <xdr:row>128</xdr:row>
          <xdr:rowOff>106680</xdr:rowOff>
        </xdr:from>
        <xdr:to>
          <xdr:col>10</xdr:col>
          <xdr:colOff>762000</xdr:colOff>
          <xdr:row>129</xdr:row>
          <xdr:rowOff>137160</xdr:rowOff>
        </xdr:to>
        <xdr:sp macro="" textlink="">
          <xdr:nvSpPr>
            <xdr:cNvPr id="1599" name="Option Button 575" hidden="1">
              <a:extLst>
                <a:ext uri="{63B3BB69-23CF-44E3-9099-C40C66FF867C}">
                  <a14:compatExt spid="_x0000_s1599"/>
                </a:ext>
                <a:ext uri="{FF2B5EF4-FFF2-40B4-BE49-F238E27FC236}">
                  <a16:creationId xmlns:a16="http://schemas.microsoft.com/office/drawing/2014/main" id="{00000000-0008-0000-0000-00003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128</xdr:row>
          <xdr:rowOff>0</xdr:rowOff>
        </xdr:from>
        <xdr:to>
          <xdr:col>11</xdr:col>
          <xdr:colOff>0</xdr:colOff>
          <xdr:row>130</xdr:row>
          <xdr:rowOff>0</xdr:rowOff>
        </xdr:to>
        <xdr:sp macro="" textlink="">
          <xdr:nvSpPr>
            <xdr:cNvPr id="1600" name="Group Box 576" hidden="1">
              <a:extLst>
                <a:ext uri="{63B3BB69-23CF-44E3-9099-C40C66FF867C}">
                  <a14:compatExt spid="_x0000_s1600"/>
                </a:ext>
                <a:ext uri="{FF2B5EF4-FFF2-40B4-BE49-F238E27FC236}">
                  <a16:creationId xmlns:a16="http://schemas.microsoft.com/office/drawing/2014/main" id="{00000000-0008-0000-0000-00004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99060</xdr:colOff>
          <xdr:row>39</xdr:row>
          <xdr:rowOff>7620</xdr:rowOff>
        </xdr:from>
        <xdr:to>
          <xdr:col>9</xdr:col>
          <xdr:colOff>670560</xdr:colOff>
          <xdr:row>40</xdr:row>
          <xdr:rowOff>68580</xdr:rowOff>
        </xdr:to>
        <xdr:sp macro="" textlink="">
          <xdr:nvSpPr>
            <xdr:cNvPr id="1614" name="NSF 2,2" descr="2,2xUN" hidden="1">
              <a:extLst>
                <a:ext uri="{63B3BB69-23CF-44E3-9099-C40C66FF867C}">
                  <a14:compatExt spid="_x0000_s1614"/>
                </a:ext>
                <a:ext uri="{FF2B5EF4-FFF2-40B4-BE49-F238E27FC236}">
                  <a16:creationId xmlns:a16="http://schemas.microsoft.com/office/drawing/2014/main" id="{00000000-0008-0000-0000-00004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2,2xUN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762000</xdr:colOff>
          <xdr:row>36</xdr:row>
          <xdr:rowOff>38100</xdr:rowOff>
        </xdr:from>
        <xdr:to>
          <xdr:col>10</xdr:col>
          <xdr:colOff>541020</xdr:colOff>
          <xdr:row>37</xdr:row>
          <xdr:rowOff>60960</xdr:rowOff>
        </xdr:to>
        <xdr:sp macro="" textlink="">
          <xdr:nvSpPr>
            <xdr:cNvPr id="1716" name="NSF 1,5" hidden="1">
              <a:extLst>
                <a:ext uri="{63B3BB69-23CF-44E3-9099-C40C66FF867C}">
                  <a14:compatExt spid="_x0000_s1716"/>
                </a:ext>
                <a:ext uri="{FF2B5EF4-FFF2-40B4-BE49-F238E27FC236}">
                  <a16:creationId xmlns:a16="http://schemas.microsoft.com/office/drawing/2014/main" id="{00000000-0008-0000-0000-0000B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1,5xUN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762000</xdr:colOff>
          <xdr:row>37</xdr:row>
          <xdr:rowOff>106680</xdr:rowOff>
        </xdr:from>
        <xdr:to>
          <xdr:col>10</xdr:col>
          <xdr:colOff>541020</xdr:colOff>
          <xdr:row>38</xdr:row>
          <xdr:rowOff>175260</xdr:rowOff>
        </xdr:to>
        <xdr:sp macro="" textlink="">
          <xdr:nvSpPr>
            <xdr:cNvPr id="1717" name="NSF 1,9" hidden="1">
              <a:extLst>
                <a:ext uri="{63B3BB69-23CF-44E3-9099-C40C66FF867C}">
                  <a14:compatExt spid="_x0000_s1717"/>
                </a:ext>
                <a:ext uri="{FF2B5EF4-FFF2-40B4-BE49-F238E27FC236}">
                  <a16:creationId xmlns:a16="http://schemas.microsoft.com/office/drawing/2014/main" id="{00000000-0008-0000-0000-0000B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1,9xUN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99060</xdr:colOff>
          <xdr:row>36</xdr:row>
          <xdr:rowOff>38100</xdr:rowOff>
        </xdr:from>
        <xdr:to>
          <xdr:col>9</xdr:col>
          <xdr:colOff>670560</xdr:colOff>
          <xdr:row>37</xdr:row>
          <xdr:rowOff>68580</xdr:rowOff>
        </xdr:to>
        <xdr:sp macro="" textlink="">
          <xdr:nvSpPr>
            <xdr:cNvPr id="1719" name="NSF 1,4" hidden="1">
              <a:extLst>
                <a:ext uri="{63B3BB69-23CF-44E3-9099-C40C66FF867C}">
                  <a14:compatExt spid="_x0000_s1719"/>
                </a:ext>
                <a:ext uri="{FF2B5EF4-FFF2-40B4-BE49-F238E27FC236}">
                  <a16:creationId xmlns:a16="http://schemas.microsoft.com/office/drawing/2014/main" id="{00000000-0008-0000-0000-0000B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1,4xUN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99060</xdr:colOff>
          <xdr:row>37</xdr:row>
          <xdr:rowOff>106680</xdr:rowOff>
        </xdr:from>
        <xdr:to>
          <xdr:col>9</xdr:col>
          <xdr:colOff>754380</xdr:colOff>
          <xdr:row>38</xdr:row>
          <xdr:rowOff>175260</xdr:rowOff>
        </xdr:to>
        <xdr:sp macro="" textlink="">
          <xdr:nvSpPr>
            <xdr:cNvPr id="1720" name="NSF 1,73" hidden="1">
              <a:extLst>
                <a:ext uri="{63B3BB69-23CF-44E3-9099-C40C66FF867C}">
                  <a14:compatExt spid="_x0000_s1720"/>
                </a:ext>
                <a:ext uri="{FF2B5EF4-FFF2-40B4-BE49-F238E27FC236}">
                  <a16:creationId xmlns:a16="http://schemas.microsoft.com/office/drawing/2014/main" id="{00000000-0008-0000-0000-0000B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1,73xUN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99060</xdr:colOff>
          <xdr:row>41</xdr:row>
          <xdr:rowOff>76200</xdr:rowOff>
        </xdr:from>
        <xdr:to>
          <xdr:col>9</xdr:col>
          <xdr:colOff>670560</xdr:colOff>
          <xdr:row>42</xdr:row>
          <xdr:rowOff>160020</xdr:rowOff>
        </xdr:to>
        <xdr:sp macro="" textlink="">
          <xdr:nvSpPr>
            <xdr:cNvPr id="1028" name="NSF Zeit 30s"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30 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762000</xdr:colOff>
          <xdr:row>43</xdr:row>
          <xdr:rowOff>0</xdr:rowOff>
        </xdr:from>
        <xdr:to>
          <xdr:col>10</xdr:col>
          <xdr:colOff>541020</xdr:colOff>
          <xdr:row>44</xdr:row>
          <xdr:rowOff>68580</xdr:rowOff>
        </xdr:to>
        <xdr:sp macro="" textlink="">
          <xdr:nvSpPr>
            <xdr:cNvPr id="1029" name="NSF Zeit 8h"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8 h</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762000</xdr:colOff>
          <xdr:row>41</xdr:row>
          <xdr:rowOff>76200</xdr:rowOff>
        </xdr:from>
        <xdr:to>
          <xdr:col>10</xdr:col>
          <xdr:colOff>495300</xdr:colOff>
          <xdr:row>42</xdr:row>
          <xdr:rowOff>144780</xdr:rowOff>
        </xdr:to>
        <xdr:sp macro="" textlink="">
          <xdr:nvSpPr>
            <xdr:cNvPr id="1072" name="NSF Zeit 60s"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60 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99060</xdr:colOff>
          <xdr:row>43</xdr:row>
          <xdr:rowOff>0</xdr:rowOff>
        </xdr:from>
        <xdr:to>
          <xdr:col>9</xdr:col>
          <xdr:colOff>670560</xdr:colOff>
          <xdr:row>44</xdr:row>
          <xdr:rowOff>68580</xdr:rowOff>
        </xdr:to>
        <xdr:sp macro="" textlink="">
          <xdr:nvSpPr>
            <xdr:cNvPr id="1283" name="NSF Zeit 4h" hidden="1">
              <a:extLst>
                <a:ext uri="{63B3BB69-23CF-44E3-9099-C40C66FF867C}">
                  <a14:compatExt spid="_x0000_s1283"/>
                </a:ext>
                <a:ext uri="{FF2B5EF4-FFF2-40B4-BE49-F238E27FC236}">
                  <a16:creationId xmlns:a16="http://schemas.microsoft.com/office/drawing/2014/main" id="{00000000-0008-0000-0000-00000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4 h</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426720</xdr:colOff>
          <xdr:row>114</xdr:row>
          <xdr:rowOff>114300</xdr:rowOff>
        </xdr:from>
        <xdr:to>
          <xdr:col>1</xdr:col>
          <xdr:colOff>769620</xdr:colOff>
          <xdr:row>115</xdr:row>
          <xdr:rowOff>175260</xdr:rowOff>
        </xdr:to>
        <xdr:sp macro="" textlink="">
          <xdr:nvSpPr>
            <xdr:cNvPr id="1758" name="Option Button 734" hidden="1">
              <a:extLst>
                <a:ext uri="{63B3BB69-23CF-44E3-9099-C40C66FF867C}">
                  <a14:compatExt spid="_x0000_s1758"/>
                </a:ext>
                <a:ext uri="{FF2B5EF4-FFF2-40B4-BE49-F238E27FC236}">
                  <a16:creationId xmlns:a16="http://schemas.microsoft.com/office/drawing/2014/main" id="{00000000-0008-0000-0000-0000D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800100</xdr:colOff>
          <xdr:row>114</xdr:row>
          <xdr:rowOff>114300</xdr:rowOff>
        </xdr:from>
        <xdr:to>
          <xdr:col>1</xdr:col>
          <xdr:colOff>1211580</xdr:colOff>
          <xdr:row>115</xdr:row>
          <xdr:rowOff>175260</xdr:rowOff>
        </xdr:to>
        <xdr:sp macro="" textlink="">
          <xdr:nvSpPr>
            <xdr:cNvPr id="1759" name="Option Button 735" hidden="1">
              <a:extLst>
                <a:ext uri="{63B3BB69-23CF-44E3-9099-C40C66FF867C}">
                  <a14:compatExt spid="_x0000_s1759"/>
                </a:ext>
                <a:ext uri="{FF2B5EF4-FFF2-40B4-BE49-F238E27FC236}">
                  <a16:creationId xmlns:a16="http://schemas.microsoft.com/office/drawing/2014/main" id="{00000000-0008-0000-0000-0000D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114</xdr:row>
          <xdr:rowOff>0</xdr:rowOff>
        </xdr:from>
        <xdr:to>
          <xdr:col>2</xdr:col>
          <xdr:colOff>0</xdr:colOff>
          <xdr:row>116</xdr:row>
          <xdr:rowOff>0</xdr:rowOff>
        </xdr:to>
        <xdr:sp macro="" textlink="">
          <xdr:nvSpPr>
            <xdr:cNvPr id="1760" name="Group Box 736" hidden="1">
              <a:extLst>
                <a:ext uri="{63B3BB69-23CF-44E3-9099-C40C66FF867C}">
                  <a14:compatExt spid="_x0000_s1760"/>
                </a:ext>
                <a:ext uri="{FF2B5EF4-FFF2-40B4-BE49-F238E27FC236}">
                  <a16:creationId xmlns:a16="http://schemas.microsoft.com/office/drawing/2014/main" id="{00000000-0008-0000-0000-0000E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731520</xdr:colOff>
          <xdr:row>114</xdr:row>
          <xdr:rowOff>114300</xdr:rowOff>
        </xdr:from>
        <xdr:to>
          <xdr:col>4</xdr:col>
          <xdr:colOff>251460</xdr:colOff>
          <xdr:row>115</xdr:row>
          <xdr:rowOff>144780</xdr:rowOff>
        </xdr:to>
        <xdr:sp macro="" textlink="">
          <xdr:nvSpPr>
            <xdr:cNvPr id="1770" name="Option Button 746" hidden="1">
              <a:extLst>
                <a:ext uri="{63B3BB69-23CF-44E3-9099-C40C66FF867C}">
                  <a14:compatExt spid="_x0000_s1770"/>
                </a:ext>
                <a:ext uri="{FF2B5EF4-FFF2-40B4-BE49-F238E27FC236}">
                  <a16:creationId xmlns:a16="http://schemas.microsoft.com/office/drawing/2014/main" id="{00000000-0008-0000-0000-0000E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350520</xdr:colOff>
          <xdr:row>114</xdr:row>
          <xdr:rowOff>106680</xdr:rowOff>
        </xdr:from>
        <xdr:to>
          <xdr:col>4</xdr:col>
          <xdr:colOff>762000</xdr:colOff>
          <xdr:row>115</xdr:row>
          <xdr:rowOff>137160</xdr:rowOff>
        </xdr:to>
        <xdr:sp macro="" textlink="">
          <xdr:nvSpPr>
            <xdr:cNvPr id="1771" name="Option Button 747" hidden="1">
              <a:extLst>
                <a:ext uri="{63B3BB69-23CF-44E3-9099-C40C66FF867C}">
                  <a14:compatExt spid="_x0000_s1771"/>
                </a:ext>
                <a:ext uri="{FF2B5EF4-FFF2-40B4-BE49-F238E27FC236}">
                  <a16:creationId xmlns:a16="http://schemas.microsoft.com/office/drawing/2014/main" id="{00000000-0008-0000-0000-0000E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114</xdr:row>
          <xdr:rowOff>0</xdr:rowOff>
        </xdr:from>
        <xdr:to>
          <xdr:col>5</xdr:col>
          <xdr:colOff>0</xdr:colOff>
          <xdr:row>116</xdr:row>
          <xdr:rowOff>0</xdr:rowOff>
        </xdr:to>
        <xdr:sp macro="" textlink="">
          <xdr:nvSpPr>
            <xdr:cNvPr id="1772" name="Group Box 748" hidden="1">
              <a:extLst>
                <a:ext uri="{63B3BB69-23CF-44E3-9099-C40C66FF867C}">
                  <a14:compatExt spid="_x0000_s1772"/>
                </a:ext>
                <a:ext uri="{FF2B5EF4-FFF2-40B4-BE49-F238E27FC236}">
                  <a16:creationId xmlns:a16="http://schemas.microsoft.com/office/drawing/2014/main" id="{00000000-0008-0000-0000-0000E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716280</xdr:colOff>
          <xdr:row>114</xdr:row>
          <xdr:rowOff>114300</xdr:rowOff>
        </xdr:from>
        <xdr:to>
          <xdr:col>6</xdr:col>
          <xdr:colOff>228600</xdr:colOff>
          <xdr:row>115</xdr:row>
          <xdr:rowOff>175260</xdr:rowOff>
        </xdr:to>
        <xdr:sp macro="" textlink="">
          <xdr:nvSpPr>
            <xdr:cNvPr id="1779" name="Option Button 755" hidden="1">
              <a:extLst>
                <a:ext uri="{63B3BB69-23CF-44E3-9099-C40C66FF867C}">
                  <a14:compatExt spid="_x0000_s1779"/>
                </a:ext>
                <a:ext uri="{FF2B5EF4-FFF2-40B4-BE49-F238E27FC236}">
                  <a16:creationId xmlns:a16="http://schemas.microsoft.com/office/drawing/2014/main" id="{00000000-0008-0000-0000-0000F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350520</xdr:colOff>
          <xdr:row>114</xdr:row>
          <xdr:rowOff>114300</xdr:rowOff>
        </xdr:from>
        <xdr:to>
          <xdr:col>6</xdr:col>
          <xdr:colOff>762000</xdr:colOff>
          <xdr:row>115</xdr:row>
          <xdr:rowOff>175260</xdr:rowOff>
        </xdr:to>
        <xdr:sp macro="" textlink="">
          <xdr:nvSpPr>
            <xdr:cNvPr id="1780" name="Option Button 756" hidden="1">
              <a:extLst>
                <a:ext uri="{63B3BB69-23CF-44E3-9099-C40C66FF867C}">
                  <a14:compatExt spid="_x0000_s1780"/>
                </a:ext>
                <a:ext uri="{FF2B5EF4-FFF2-40B4-BE49-F238E27FC236}">
                  <a16:creationId xmlns:a16="http://schemas.microsoft.com/office/drawing/2014/main" id="{00000000-0008-0000-0000-0000F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114</xdr:row>
          <xdr:rowOff>0</xdr:rowOff>
        </xdr:from>
        <xdr:to>
          <xdr:col>7</xdr:col>
          <xdr:colOff>0</xdr:colOff>
          <xdr:row>116</xdr:row>
          <xdr:rowOff>0</xdr:rowOff>
        </xdr:to>
        <xdr:sp macro="" textlink="">
          <xdr:nvSpPr>
            <xdr:cNvPr id="1781" name="Group Box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716280</xdr:colOff>
          <xdr:row>114</xdr:row>
          <xdr:rowOff>106680</xdr:rowOff>
        </xdr:from>
        <xdr:to>
          <xdr:col>10</xdr:col>
          <xdr:colOff>228600</xdr:colOff>
          <xdr:row>115</xdr:row>
          <xdr:rowOff>137160</xdr:rowOff>
        </xdr:to>
        <xdr:sp macro="" textlink="">
          <xdr:nvSpPr>
            <xdr:cNvPr id="1782" name="Option Button 758" hidden="1">
              <a:extLst>
                <a:ext uri="{63B3BB69-23CF-44E3-9099-C40C66FF867C}">
                  <a14:compatExt spid="_x0000_s1782"/>
                </a:ext>
                <a:ext uri="{FF2B5EF4-FFF2-40B4-BE49-F238E27FC236}">
                  <a16:creationId xmlns:a16="http://schemas.microsoft.com/office/drawing/2014/main" id="{00000000-0008-0000-0000-0000F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350520</xdr:colOff>
          <xdr:row>114</xdr:row>
          <xdr:rowOff>106680</xdr:rowOff>
        </xdr:from>
        <xdr:to>
          <xdr:col>10</xdr:col>
          <xdr:colOff>762000</xdr:colOff>
          <xdr:row>115</xdr:row>
          <xdr:rowOff>137160</xdr:rowOff>
        </xdr:to>
        <xdr:sp macro="" textlink="">
          <xdr:nvSpPr>
            <xdr:cNvPr id="1783" name="Option Button 759" hidden="1">
              <a:extLst>
                <a:ext uri="{63B3BB69-23CF-44E3-9099-C40C66FF867C}">
                  <a14:compatExt spid="_x0000_s1783"/>
                </a:ext>
                <a:ext uri="{FF2B5EF4-FFF2-40B4-BE49-F238E27FC236}">
                  <a16:creationId xmlns:a16="http://schemas.microsoft.com/office/drawing/2014/main" id="{00000000-0008-0000-0000-0000F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114</xdr:row>
          <xdr:rowOff>0</xdr:rowOff>
        </xdr:from>
        <xdr:to>
          <xdr:col>11</xdr:col>
          <xdr:colOff>0</xdr:colOff>
          <xdr:row>116</xdr:row>
          <xdr:rowOff>0</xdr:rowOff>
        </xdr:to>
        <xdr:sp macro="" textlink="">
          <xdr:nvSpPr>
            <xdr:cNvPr id="1784" name="Group Box 760" hidden="1">
              <a:extLst>
                <a:ext uri="{63B3BB69-23CF-44E3-9099-C40C66FF867C}">
                  <a14:compatExt spid="_x0000_s1784"/>
                </a:ext>
                <a:ext uri="{FF2B5EF4-FFF2-40B4-BE49-F238E27FC236}">
                  <a16:creationId xmlns:a16="http://schemas.microsoft.com/office/drawing/2014/main" id="{00000000-0008-0000-0000-0000F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114</xdr:row>
          <xdr:rowOff>0</xdr:rowOff>
        </xdr:from>
        <xdr:to>
          <xdr:col>9</xdr:col>
          <xdr:colOff>0</xdr:colOff>
          <xdr:row>116</xdr:row>
          <xdr:rowOff>0</xdr:rowOff>
        </xdr:to>
        <xdr:sp macro="" textlink="">
          <xdr:nvSpPr>
            <xdr:cNvPr id="1787" name="Group Box 763" hidden="1">
              <a:extLst>
                <a:ext uri="{63B3BB69-23CF-44E3-9099-C40C66FF867C}">
                  <a14:compatExt spid="_x0000_s1787"/>
                </a:ext>
                <a:ext uri="{FF2B5EF4-FFF2-40B4-BE49-F238E27FC236}">
                  <a16:creationId xmlns:a16="http://schemas.microsoft.com/office/drawing/2014/main" id="{00000000-0008-0000-0000-0000FB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502920</xdr:colOff>
          <xdr:row>97</xdr:row>
          <xdr:rowOff>121920</xdr:rowOff>
        </xdr:from>
        <xdr:to>
          <xdr:col>2</xdr:col>
          <xdr:colOff>845820</xdr:colOff>
          <xdr:row>99</xdr:row>
          <xdr:rowOff>0</xdr:rowOff>
        </xdr:to>
        <xdr:sp macro="" textlink="">
          <xdr:nvSpPr>
            <xdr:cNvPr id="1797" name="Option Button 773" hidden="1">
              <a:extLst>
                <a:ext uri="{63B3BB69-23CF-44E3-9099-C40C66FF867C}">
                  <a14:compatExt spid="_x0000_s1797"/>
                </a:ext>
                <a:ext uri="{FF2B5EF4-FFF2-40B4-BE49-F238E27FC236}">
                  <a16:creationId xmlns:a16="http://schemas.microsoft.com/office/drawing/2014/main" id="{00000000-0008-0000-0000-00000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868680</xdr:colOff>
          <xdr:row>97</xdr:row>
          <xdr:rowOff>114300</xdr:rowOff>
        </xdr:from>
        <xdr:to>
          <xdr:col>2</xdr:col>
          <xdr:colOff>1264920</xdr:colOff>
          <xdr:row>99</xdr:row>
          <xdr:rowOff>0</xdr:rowOff>
        </xdr:to>
        <xdr:sp macro="" textlink="">
          <xdr:nvSpPr>
            <xdr:cNvPr id="1798" name="Option Button 774" hidden="1">
              <a:extLst>
                <a:ext uri="{63B3BB69-23CF-44E3-9099-C40C66FF867C}">
                  <a14:compatExt spid="_x0000_s1798"/>
                </a:ext>
                <a:ext uri="{FF2B5EF4-FFF2-40B4-BE49-F238E27FC236}">
                  <a16:creationId xmlns:a16="http://schemas.microsoft.com/office/drawing/2014/main" id="{00000000-0008-0000-0000-00000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97</xdr:row>
          <xdr:rowOff>0</xdr:rowOff>
        </xdr:from>
        <xdr:to>
          <xdr:col>3</xdr:col>
          <xdr:colOff>0</xdr:colOff>
          <xdr:row>99</xdr:row>
          <xdr:rowOff>0</xdr:rowOff>
        </xdr:to>
        <xdr:sp macro="" textlink="">
          <xdr:nvSpPr>
            <xdr:cNvPr id="1799" name="Group Box 775" hidden="1">
              <a:extLst>
                <a:ext uri="{63B3BB69-23CF-44E3-9099-C40C66FF867C}">
                  <a14:compatExt spid="_x0000_s1799"/>
                </a:ext>
                <a:ext uri="{FF2B5EF4-FFF2-40B4-BE49-F238E27FC236}">
                  <a16:creationId xmlns:a16="http://schemas.microsoft.com/office/drawing/2014/main" id="{00000000-0008-0000-0000-00000707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419100</xdr:colOff>
          <xdr:row>97</xdr:row>
          <xdr:rowOff>121920</xdr:rowOff>
        </xdr:from>
        <xdr:to>
          <xdr:col>1</xdr:col>
          <xdr:colOff>762000</xdr:colOff>
          <xdr:row>99</xdr:row>
          <xdr:rowOff>0</xdr:rowOff>
        </xdr:to>
        <xdr:sp macro="" textlink="">
          <xdr:nvSpPr>
            <xdr:cNvPr id="1805" name="Option Button 781" hidden="1">
              <a:extLst>
                <a:ext uri="{63B3BB69-23CF-44E3-9099-C40C66FF867C}">
                  <a14:compatExt spid="_x0000_s1805"/>
                </a:ext>
                <a:ext uri="{FF2B5EF4-FFF2-40B4-BE49-F238E27FC236}">
                  <a16:creationId xmlns:a16="http://schemas.microsoft.com/office/drawing/2014/main" id="{00000000-0008-0000-0000-00000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groß</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845820</xdr:colOff>
          <xdr:row>97</xdr:row>
          <xdr:rowOff>121920</xdr:rowOff>
        </xdr:from>
        <xdr:to>
          <xdr:col>1</xdr:col>
          <xdr:colOff>1257300</xdr:colOff>
          <xdr:row>99</xdr:row>
          <xdr:rowOff>0</xdr:rowOff>
        </xdr:to>
        <xdr:sp macro="" textlink="">
          <xdr:nvSpPr>
            <xdr:cNvPr id="1806" name="Option Button 782" hidden="1">
              <a:extLst>
                <a:ext uri="{63B3BB69-23CF-44E3-9099-C40C66FF867C}">
                  <a14:compatExt spid="_x0000_s1806"/>
                </a:ext>
                <a:ext uri="{FF2B5EF4-FFF2-40B4-BE49-F238E27FC236}">
                  <a16:creationId xmlns:a16="http://schemas.microsoft.com/office/drawing/2014/main" id="{00000000-0008-0000-0000-00000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klein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97</xdr:row>
          <xdr:rowOff>0</xdr:rowOff>
        </xdr:from>
        <xdr:to>
          <xdr:col>2</xdr:col>
          <xdr:colOff>0</xdr:colOff>
          <xdr:row>99</xdr:row>
          <xdr:rowOff>0</xdr:rowOff>
        </xdr:to>
        <xdr:sp macro="" textlink="">
          <xdr:nvSpPr>
            <xdr:cNvPr id="1807" name="Group Box 783" hidden="1">
              <a:extLst>
                <a:ext uri="{63B3BB69-23CF-44E3-9099-C40C66FF867C}">
                  <a14:compatExt spid="_x0000_s1807"/>
                </a:ext>
                <a:ext uri="{FF2B5EF4-FFF2-40B4-BE49-F238E27FC236}">
                  <a16:creationId xmlns:a16="http://schemas.microsoft.com/office/drawing/2014/main" id="{00000000-0008-0000-0000-00000F07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88</xdr:row>
          <xdr:rowOff>0</xdr:rowOff>
        </xdr:from>
        <xdr:to>
          <xdr:col>5</xdr:col>
          <xdr:colOff>0</xdr:colOff>
          <xdr:row>90</xdr:row>
          <xdr:rowOff>0</xdr:rowOff>
        </xdr:to>
        <xdr:sp macro="" textlink="">
          <xdr:nvSpPr>
            <xdr:cNvPr id="1681" name="Group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175260</xdr:colOff>
          <xdr:row>88</xdr:row>
          <xdr:rowOff>106680</xdr:rowOff>
        </xdr:from>
        <xdr:to>
          <xdr:col>3</xdr:col>
          <xdr:colOff>601980</xdr:colOff>
          <xdr:row>90</xdr:row>
          <xdr:rowOff>0</xdr:rowOff>
        </xdr:to>
        <xdr:sp macro="" textlink="">
          <xdr:nvSpPr>
            <xdr:cNvPr id="1679" name="WIKA"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Wika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350520</xdr:colOff>
          <xdr:row>88</xdr:row>
          <xdr:rowOff>114300</xdr:rowOff>
        </xdr:from>
        <xdr:to>
          <xdr:col>4</xdr:col>
          <xdr:colOff>762000</xdr:colOff>
          <xdr:row>90</xdr:row>
          <xdr:rowOff>0</xdr:rowOff>
        </xdr:to>
        <xdr:sp macro="" textlink="">
          <xdr:nvSpPr>
            <xdr:cNvPr id="1680" name="frei"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frei</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640080</xdr:colOff>
          <xdr:row>88</xdr:row>
          <xdr:rowOff>106680</xdr:rowOff>
        </xdr:from>
        <xdr:to>
          <xdr:col>4</xdr:col>
          <xdr:colOff>342900</xdr:colOff>
          <xdr:row>90</xdr:row>
          <xdr:rowOff>0</xdr:rowOff>
        </xdr:to>
        <xdr:sp macro="" textlink="">
          <xdr:nvSpPr>
            <xdr:cNvPr id="1819" name="Trafag" hidden="1">
              <a:extLst>
                <a:ext uri="{63B3BB69-23CF-44E3-9099-C40C66FF867C}">
                  <a14:compatExt spid="_x0000_s1819"/>
                </a:ext>
                <a:ext uri="{FF2B5EF4-FFF2-40B4-BE49-F238E27FC236}">
                  <a16:creationId xmlns:a16="http://schemas.microsoft.com/office/drawing/2014/main" id="{00000000-0008-0000-0000-00001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Trafag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88</xdr:row>
          <xdr:rowOff>0</xdr:rowOff>
        </xdr:from>
        <xdr:to>
          <xdr:col>3</xdr:col>
          <xdr:colOff>0</xdr:colOff>
          <xdr:row>90</xdr:row>
          <xdr:rowOff>0</xdr:rowOff>
        </xdr:to>
        <xdr:sp macro="" textlink="">
          <xdr:nvSpPr>
            <xdr:cNvPr id="1826" name="DW-Schaltkontakte" hidden="1">
              <a:extLst>
                <a:ext uri="{63B3BB69-23CF-44E3-9099-C40C66FF867C}">
                  <a14:compatExt spid="_x0000_s1826"/>
                </a:ext>
                <a:ext uri="{FF2B5EF4-FFF2-40B4-BE49-F238E27FC236}">
                  <a16:creationId xmlns:a16="http://schemas.microsoft.com/office/drawing/2014/main" id="{00000000-0008-0000-0000-00002207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632460</xdr:colOff>
          <xdr:row>88</xdr:row>
          <xdr:rowOff>144780</xdr:rowOff>
        </xdr:from>
        <xdr:to>
          <xdr:col>2</xdr:col>
          <xdr:colOff>22860</xdr:colOff>
          <xdr:row>90</xdr:row>
          <xdr:rowOff>7620</xdr:rowOff>
        </xdr:to>
        <xdr:sp macro="" textlink="">
          <xdr:nvSpPr>
            <xdr:cNvPr id="1828" name="Schließer"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schließend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579120</xdr:colOff>
          <xdr:row>88</xdr:row>
          <xdr:rowOff>152400</xdr:rowOff>
        </xdr:from>
        <xdr:to>
          <xdr:col>3</xdr:col>
          <xdr:colOff>7620</xdr:colOff>
          <xdr:row>90</xdr:row>
          <xdr:rowOff>7620</xdr:rowOff>
        </xdr:to>
        <xdr:sp macro="" textlink="">
          <xdr:nvSpPr>
            <xdr:cNvPr id="1829" name="Wechsler"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wechselnd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30480</xdr:colOff>
          <xdr:row>88</xdr:row>
          <xdr:rowOff>137160</xdr:rowOff>
        </xdr:from>
        <xdr:to>
          <xdr:col>2</xdr:col>
          <xdr:colOff>609600</xdr:colOff>
          <xdr:row>90</xdr:row>
          <xdr:rowOff>7620</xdr:rowOff>
        </xdr:to>
        <xdr:sp macro="" textlink="">
          <xdr:nvSpPr>
            <xdr:cNvPr id="1830" name="Öffner"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öffnend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97</xdr:row>
          <xdr:rowOff>0</xdr:rowOff>
        </xdr:from>
        <xdr:to>
          <xdr:col>11</xdr:col>
          <xdr:colOff>0</xdr:colOff>
          <xdr:row>99</xdr:row>
          <xdr:rowOff>0</xdr:rowOff>
        </xdr:to>
        <xdr:sp macro="" textlink="">
          <xdr:nvSpPr>
            <xdr:cNvPr id="1421" name="Group Box 397" hidden="1">
              <a:extLst>
                <a:ext uri="{63B3BB69-23CF-44E3-9099-C40C66FF867C}">
                  <a14:compatExt spid="_x0000_s1421"/>
                </a:ext>
                <a:ext uri="{FF2B5EF4-FFF2-40B4-BE49-F238E27FC236}">
                  <a16:creationId xmlns:a16="http://schemas.microsoft.com/office/drawing/2014/main" id="{00000000-0008-0000-0000-00008D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86</xdr:row>
          <xdr:rowOff>0</xdr:rowOff>
        </xdr:from>
        <xdr:to>
          <xdr:col>10</xdr:col>
          <xdr:colOff>784860</xdr:colOff>
          <xdr:row>88</xdr:row>
          <xdr:rowOff>0</xdr:rowOff>
        </xdr:to>
        <xdr:sp macro="" textlink="">
          <xdr:nvSpPr>
            <xdr:cNvPr id="1359" name="Group Box 335" hidden="1">
              <a:extLst>
                <a:ext uri="{63B3BB69-23CF-44E3-9099-C40C66FF867C}">
                  <a14:compatExt spid="_x0000_s1359"/>
                </a:ext>
                <a:ext uri="{FF2B5EF4-FFF2-40B4-BE49-F238E27FC236}">
                  <a16:creationId xmlns:a16="http://schemas.microsoft.com/office/drawing/2014/main" id="{00000000-0008-0000-0000-00004F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708660</xdr:colOff>
          <xdr:row>86</xdr:row>
          <xdr:rowOff>106680</xdr:rowOff>
        </xdr:from>
        <xdr:to>
          <xdr:col>10</xdr:col>
          <xdr:colOff>220980</xdr:colOff>
          <xdr:row>87</xdr:row>
          <xdr:rowOff>160020</xdr:rowOff>
        </xdr:to>
        <xdr:sp macro="" textlink="">
          <xdr:nvSpPr>
            <xdr:cNvPr id="1357" name="Option Button 333" hidden="1">
              <a:extLst>
                <a:ext uri="{63B3BB69-23CF-44E3-9099-C40C66FF867C}">
                  <a14:compatExt spid="_x0000_s1357"/>
                </a:ext>
                <a:ext uri="{FF2B5EF4-FFF2-40B4-BE49-F238E27FC236}">
                  <a16:creationId xmlns:a16="http://schemas.microsoft.com/office/drawing/2014/main" id="{00000000-0008-0000-0000-00004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342900</xdr:colOff>
          <xdr:row>86</xdr:row>
          <xdr:rowOff>106680</xdr:rowOff>
        </xdr:from>
        <xdr:to>
          <xdr:col>10</xdr:col>
          <xdr:colOff>754380</xdr:colOff>
          <xdr:row>87</xdr:row>
          <xdr:rowOff>160020</xdr:rowOff>
        </xdr:to>
        <xdr:sp macro="" textlink="">
          <xdr:nvSpPr>
            <xdr:cNvPr id="1358" name="Option Button 334" hidden="1">
              <a:extLst>
                <a:ext uri="{63B3BB69-23CF-44E3-9099-C40C66FF867C}">
                  <a14:compatExt spid="_x0000_s1358"/>
                </a:ext>
                <a:ext uri="{FF2B5EF4-FFF2-40B4-BE49-F238E27FC236}">
                  <a16:creationId xmlns:a16="http://schemas.microsoft.com/office/drawing/2014/main" id="{00000000-0008-0000-0000-00004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0</xdr:colOff>
          <xdr:row>92</xdr:row>
          <xdr:rowOff>0</xdr:rowOff>
        </xdr:from>
        <xdr:to>
          <xdr:col>7</xdr:col>
          <xdr:colOff>0</xdr:colOff>
          <xdr:row>94</xdr:row>
          <xdr:rowOff>0</xdr:rowOff>
        </xdr:to>
        <xdr:sp macro="" textlink="">
          <xdr:nvSpPr>
            <xdr:cNvPr id="1687" name="Group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335280</xdr:colOff>
          <xdr:row>92</xdr:row>
          <xdr:rowOff>99060</xdr:rowOff>
        </xdr:from>
        <xdr:to>
          <xdr:col>6</xdr:col>
          <xdr:colOff>30480</xdr:colOff>
          <xdr:row>93</xdr:row>
          <xdr:rowOff>175260</xdr:rowOff>
        </xdr:to>
        <xdr:sp macro="" textlink="">
          <xdr:nvSpPr>
            <xdr:cNvPr id="1685" name="Option Button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DN8</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182880</xdr:colOff>
          <xdr:row>92</xdr:row>
          <xdr:rowOff>106680</xdr:rowOff>
        </xdr:from>
        <xdr:to>
          <xdr:col>6</xdr:col>
          <xdr:colOff>746760</xdr:colOff>
          <xdr:row>93</xdr:row>
          <xdr:rowOff>175260</xdr:rowOff>
        </xdr:to>
        <xdr:sp macro="" textlink="">
          <xdr:nvSpPr>
            <xdr:cNvPr id="1686" name="Option Button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DN20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99</xdr:row>
          <xdr:rowOff>0</xdr:rowOff>
        </xdr:from>
        <xdr:to>
          <xdr:col>9</xdr:col>
          <xdr:colOff>0</xdr:colOff>
          <xdr:row>101</xdr:row>
          <xdr:rowOff>0</xdr:rowOff>
        </xdr:to>
        <xdr:sp macro="" textlink="">
          <xdr:nvSpPr>
            <xdr:cNvPr id="1412" name="Group Box 388" hidden="1">
              <a:extLst>
                <a:ext uri="{63B3BB69-23CF-44E3-9099-C40C66FF867C}">
                  <a14:compatExt spid="_x0000_s1412"/>
                </a:ext>
                <a:ext uri="{FF2B5EF4-FFF2-40B4-BE49-F238E27FC236}">
                  <a16:creationId xmlns:a16="http://schemas.microsoft.com/office/drawing/2014/main" id="{00000000-0008-0000-0000-000084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144780</xdr:colOff>
          <xdr:row>99</xdr:row>
          <xdr:rowOff>121920</xdr:rowOff>
        </xdr:from>
        <xdr:to>
          <xdr:col>8</xdr:col>
          <xdr:colOff>449580</xdr:colOff>
          <xdr:row>101</xdr:row>
          <xdr:rowOff>0</xdr:rowOff>
        </xdr:to>
        <xdr:sp macro="" textlink="">
          <xdr:nvSpPr>
            <xdr:cNvPr id="1410" name="Option Button 386" hidden="1">
              <a:extLst>
                <a:ext uri="{63B3BB69-23CF-44E3-9099-C40C66FF867C}">
                  <a14:compatExt spid="_x0000_s1410"/>
                </a:ext>
                <a:ext uri="{FF2B5EF4-FFF2-40B4-BE49-F238E27FC236}">
                  <a16:creationId xmlns:a16="http://schemas.microsoft.com/office/drawing/2014/main" id="{00000000-0008-0000-0000-00008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8</xdr:col>
          <xdr:colOff>480060</xdr:colOff>
          <xdr:row>99</xdr:row>
          <xdr:rowOff>114300</xdr:rowOff>
        </xdr:from>
        <xdr:to>
          <xdr:col>8</xdr:col>
          <xdr:colOff>883920</xdr:colOff>
          <xdr:row>100</xdr:row>
          <xdr:rowOff>175260</xdr:rowOff>
        </xdr:to>
        <xdr:sp macro="" textlink="">
          <xdr:nvSpPr>
            <xdr:cNvPr id="1411" name="Option Button 387" hidden="1">
              <a:extLst>
                <a:ext uri="{63B3BB69-23CF-44E3-9099-C40C66FF867C}">
                  <a14:compatExt spid="_x0000_s1411"/>
                </a:ext>
                <a:ext uri="{FF2B5EF4-FFF2-40B4-BE49-F238E27FC236}">
                  <a16:creationId xmlns:a16="http://schemas.microsoft.com/office/drawing/2014/main" id="{00000000-0008-0000-0000-00008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92</xdr:row>
          <xdr:rowOff>0</xdr:rowOff>
        </xdr:from>
        <xdr:to>
          <xdr:col>5</xdr:col>
          <xdr:colOff>0</xdr:colOff>
          <xdr:row>94</xdr:row>
          <xdr:rowOff>0</xdr:rowOff>
        </xdr:to>
        <xdr:sp macro="" textlink="">
          <xdr:nvSpPr>
            <xdr:cNvPr id="1831" name="Group Box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807720</xdr:colOff>
          <xdr:row>92</xdr:row>
          <xdr:rowOff>106680</xdr:rowOff>
        </xdr:from>
        <xdr:to>
          <xdr:col>1</xdr:col>
          <xdr:colOff>1242060</xdr:colOff>
          <xdr:row>93</xdr:row>
          <xdr:rowOff>144780</xdr:rowOff>
        </xdr:to>
        <xdr:sp macro="" textlink="">
          <xdr:nvSpPr>
            <xdr:cNvPr id="1661" name="Option Button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AD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7620</xdr:colOff>
          <xdr:row>92</xdr:row>
          <xdr:rowOff>106680</xdr:rowOff>
        </xdr:from>
        <xdr:to>
          <xdr:col>2</xdr:col>
          <xdr:colOff>441960</xdr:colOff>
          <xdr:row>93</xdr:row>
          <xdr:rowOff>144780</xdr:rowOff>
        </xdr:to>
        <xdr:sp macro="" textlink="">
          <xdr:nvSpPr>
            <xdr:cNvPr id="1662" name="Option Button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EN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480060</xdr:colOff>
          <xdr:row>92</xdr:row>
          <xdr:rowOff>114300</xdr:rowOff>
        </xdr:from>
        <xdr:to>
          <xdr:col>2</xdr:col>
          <xdr:colOff>883920</xdr:colOff>
          <xdr:row>93</xdr:row>
          <xdr:rowOff>144780</xdr:rowOff>
        </xdr:to>
        <xdr:sp macro="" textlink="">
          <xdr:nvSpPr>
            <xdr:cNvPr id="1663" name="Option Button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SVTI</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190500</xdr:colOff>
          <xdr:row>92</xdr:row>
          <xdr:rowOff>114300</xdr:rowOff>
        </xdr:from>
        <xdr:to>
          <xdr:col>4</xdr:col>
          <xdr:colOff>236220</xdr:colOff>
          <xdr:row>93</xdr:row>
          <xdr:rowOff>144780</xdr:rowOff>
        </xdr:to>
        <xdr:sp macro="" textlink="">
          <xdr:nvSpPr>
            <xdr:cNvPr id="1665" name="Option Button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APAVE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38100</xdr:colOff>
          <xdr:row>92</xdr:row>
          <xdr:rowOff>106680</xdr:rowOff>
        </xdr:from>
        <xdr:to>
          <xdr:col>4</xdr:col>
          <xdr:colOff>723900</xdr:colOff>
          <xdr:row>93</xdr:row>
          <xdr:rowOff>144780</xdr:rowOff>
        </xdr:to>
        <xdr:sp macro="" textlink="">
          <xdr:nvSpPr>
            <xdr:cNvPr id="1833" name="Option Button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CAN/CSA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937260</xdr:colOff>
          <xdr:row>92</xdr:row>
          <xdr:rowOff>114300</xdr:rowOff>
        </xdr:from>
        <xdr:to>
          <xdr:col>3</xdr:col>
          <xdr:colOff>213360</xdr:colOff>
          <xdr:row>93</xdr:row>
          <xdr:rowOff>144780</xdr:rowOff>
        </xdr:to>
        <xdr:sp macro="" textlink="">
          <xdr:nvSpPr>
            <xdr:cNvPr id="1834" name="Option Button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ISPESL</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9</xdr:col>
          <xdr:colOff>76200</xdr:colOff>
          <xdr:row>32</xdr:row>
          <xdr:rowOff>144780</xdr:rowOff>
        </xdr:from>
        <xdr:to>
          <xdr:col>9</xdr:col>
          <xdr:colOff>670560</xdr:colOff>
          <xdr:row>34</xdr:row>
          <xdr:rowOff>22860</xdr:rowOff>
        </xdr:to>
        <xdr:sp macro="" textlink="">
          <xdr:nvSpPr>
            <xdr:cNvPr id="1718" name="NSF1,2" hidden="1">
              <a:extLst>
                <a:ext uri="{63B3BB69-23CF-44E3-9099-C40C66FF867C}">
                  <a14:compatExt spid="_x0000_s1718"/>
                </a:ext>
                <a:ext uri="{FF2B5EF4-FFF2-40B4-BE49-F238E27FC236}">
                  <a16:creationId xmlns:a16="http://schemas.microsoft.com/office/drawing/2014/main" id="{00000000-0008-0000-0000-0000B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1,2xUN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76200</xdr:colOff>
          <xdr:row>31</xdr:row>
          <xdr:rowOff>68580</xdr:rowOff>
        </xdr:from>
        <xdr:to>
          <xdr:col>9</xdr:col>
          <xdr:colOff>670560</xdr:colOff>
          <xdr:row>32</xdr:row>
          <xdr:rowOff>99060</xdr:rowOff>
        </xdr:to>
        <xdr:sp macro="" textlink="">
          <xdr:nvSpPr>
            <xdr:cNvPr id="1836" name="NSF1,0"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1,0xUN</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22860</xdr:colOff>
          <xdr:row>31</xdr:row>
          <xdr:rowOff>68580</xdr:rowOff>
        </xdr:from>
        <xdr:to>
          <xdr:col>10</xdr:col>
          <xdr:colOff>609600</xdr:colOff>
          <xdr:row>32</xdr:row>
          <xdr:rowOff>99060</xdr:rowOff>
        </xdr:to>
        <xdr:sp macro="" textlink="">
          <xdr:nvSpPr>
            <xdr:cNvPr id="1837" name="NSF1,1"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1,1xUN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335280</xdr:colOff>
          <xdr:row>97</xdr:row>
          <xdr:rowOff>121920</xdr:rowOff>
        </xdr:from>
        <xdr:to>
          <xdr:col>10</xdr:col>
          <xdr:colOff>114300</xdr:colOff>
          <xdr:row>99</xdr:row>
          <xdr:rowOff>0</xdr:rowOff>
        </xdr:to>
        <xdr:sp macro="" textlink="">
          <xdr:nvSpPr>
            <xdr:cNvPr id="1867" name="Option Button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ohne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0</xdr:col>
          <xdr:colOff>45720</xdr:colOff>
          <xdr:row>117</xdr:row>
          <xdr:rowOff>7620</xdr:rowOff>
        </xdr:from>
        <xdr:to>
          <xdr:col>1</xdr:col>
          <xdr:colOff>830580</xdr:colOff>
          <xdr:row>118</xdr:row>
          <xdr:rowOff>0</xdr:rowOff>
        </xdr:to>
        <xdr:sp macro="" textlink="">
          <xdr:nvSpPr>
            <xdr:cNvPr id="1871" name="NSF1,1" hidden="1">
              <a:extLst>
                <a:ext uri="{63B3BB69-23CF-44E3-9099-C40C66FF867C}">
                  <a14:compatExt spid="_x0000_s1871"/>
                </a:ext>
                <a:ext uri="{FF2B5EF4-FFF2-40B4-BE49-F238E27FC236}">
                  <a16:creationId xmlns:a16="http://schemas.microsoft.com/office/drawing/2014/main" id="{00000000-0008-0000-0000-00004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Schockindikatoren</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373380</xdr:colOff>
          <xdr:row>117</xdr:row>
          <xdr:rowOff>7620</xdr:rowOff>
        </xdr:from>
        <xdr:to>
          <xdr:col>5</xdr:col>
          <xdr:colOff>571500</xdr:colOff>
          <xdr:row>118</xdr:row>
          <xdr:rowOff>0</xdr:rowOff>
        </xdr:to>
        <xdr:sp macro="" textlink="">
          <xdr:nvSpPr>
            <xdr:cNvPr id="1872" name="NSF1,1"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Routinetestprotokoll</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883920</xdr:colOff>
          <xdr:row>117</xdr:row>
          <xdr:rowOff>7620</xdr:rowOff>
        </xdr:from>
        <xdr:to>
          <xdr:col>2</xdr:col>
          <xdr:colOff>685800</xdr:colOff>
          <xdr:row>118</xdr:row>
          <xdr:rowOff>0</xdr:rowOff>
        </xdr:to>
        <xdr:sp macro="" textlink="">
          <xdr:nvSpPr>
            <xdr:cNvPr id="1873" name="NSF1,1"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Wandlerpass</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533400</xdr:colOff>
          <xdr:row>117</xdr:row>
          <xdr:rowOff>7620</xdr:rowOff>
        </xdr:from>
        <xdr:to>
          <xdr:col>3</xdr:col>
          <xdr:colOff>297180</xdr:colOff>
          <xdr:row>118</xdr:row>
          <xdr:rowOff>0</xdr:rowOff>
        </xdr:to>
        <xdr:sp macro="" textlink="">
          <xdr:nvSpPr>
            <xdr:cNvPr id="1874" name="NSF1,1"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Handbuch</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1287780</xdr:colOff>
          <xdr:row>117</xdr:row>
          <xdr:rowOff>7620</xdr:rowOff>
        </xdr:from>
        <xdr:to>
          <xdr:col>4</xdr:col>
          <xdr:colOff>259080</xdr:colOff>
          <xdr:row>118</xdr:row>
          <xdr:rowOff>0</xdr:rowOff>
        </xdr:to>
        <xdr:sp macro="" textlink="">
          <xdr:nvSpPr>
            <xdr:cNvPr id="1875" name="NSF1,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Kontraktunterlagen</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144780</xdr:colOff>
          <xdr:row>117</xdr:row>
          <xdr:rowOff>22860</xdr:rowOff>
        </xdr:from>
        <xdr:to>
          <xdr:col>7</xdr:col>
          <xdr:colOff>0</xdr:colOff>
          <xdr:row>118</xdr:row>
          <xdr:rowOff>0</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Sonstiges: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464820</xdr:colOff>
          <xdr:row>114</xdr:row>
          <xdr:rowOff>121920</xdr:rowOff>
        </xdr:from>
        <xdr:to>
          <xdr:col>8</xdr:col>
          <xdr:colOff>220980</xdr:colOff>
          <xdr:row>116</xdr:row>
          <xdr:rowOff>0</xdr:rowOff>
        </xdr:to>
        <xdr:sp macro="" textlink="">
          <xdr:nvSpPr>
            <xdr:cNvPr id="1883" name="Option Button 859" hidden="1">
              <a:extLst>
                <a:ext uri="{63B3BB69-23CF-44E3-9099-C40C66FF867C}">
                  <a14:compatExt spid="_x0000_s1883"/>
                </a:ext>
                <a:ext uri="{FF2B5EF4-FFF2-40B4-BE49-F238E27FC236}">
                  <a16:creationId xmlns:a16="http://schemas.microsoft.com/office/drawing/2014/main" id="{00000000-0008-0000-0000-00005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dwg</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182880</xdr:colOff>
          <xdr:row>114</xdr:row>
          <xdr:rowOff>114300</xdr:rowOff>
        </xdr:from>
        <xdr:to>
          <xdr:col>8</xdr:col>
          <xdr:colOff>830580</xdr:colOff>
          <xdr:row>116</xdr:row>
          <xdr:rowOff>0</xdr:rowOff>
        </xdr:to>
        <xdr:sp macro="" textlink="">
          <xdr:nvSpPr>
            <xdr:cNvPr id="1884" name="Option Button 860" hidden="1">
              <a:extLst>
                <a:ext uri="{63B3BB69-23CF-44E3-9099-C40C66FF867C}">
                  <a14:compatExt spid="_x0000_s1884"/>
                </a:ext>
                <a:ext uri="{FF2B5EF4-FFF2-40B4-BE49-F238E27FC236}">
                  <a16:creationId xmlns:a16="http://schemas.microsoft.com/office/drawing/2014/main" id="{00000000-0008-0000-0000-00005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pdf+dwg</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7620</xdr:colOff>
          <xdr:row>114</xdr:row>
          <xdr:rowOff>121920</xdr:rowOff>
        </xdr:from>
        <xdr:to>
          <xdr:col>7</xdr:col>
          <xdr:colOff>556260</xdr:colOff>
          <xdr:row>116</xdr:row>
          <xdr:rowOff>0</xdr:rowOff>
        </xdr:to>
        <xdr:sp macro="" textlink="">
          <xdr:nvSpPr>
            <xdr:cNvPr id="1885" name="Option Button 861" hidden="1">
              <a:extLst>
                <a:ext uri="{63B3BB69-23CF-44E3-9099-C40C66FF867C}">
                  <a14:compatExt spid="_x0000_s1885"/>
                </a:ext>
                <a:ext uri="{FF2B5EF4-FFF2-40B4-BE49-F238E27FC236}">
                  <a16:creationId xmlns:a16="http://schemas.microsoft.com/office/drawing/2014/main" id="{00000000-0008-0000-0000-00005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pdf</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731520</xdr:colOff>
          <xdr:row>116</xdr:row>
          <xdr:rowOff>114300</xdr:rowOff>
        </xdr:from>
        <xdr:to>
          <xdr:col>8</xdr:col>
          <xdr:colOff>251460</xdr:colOff>
          <xdr:row>117</xdr:row>
          <xdr:rowOff>144780</xdr:rowOff>
        </xdr:to>
        <xdr:sp macro="" textlink="">
          <xdr:nvSpPr>
            <xdr:cNvPr id="1896" name="Option Button 872" hidden="1">
              <a:extLst>
                <a:ext uri="{63B3BB69-23CF-44E3-9099-C40C66FF867C}">
                  <a14:compatExt spid="_x0000_s1896"/>
                </a:ext>
                <a:ext uri="{FF2B5EF4-FFF2-40B4-BE49-F238E27FC236}">
                  <a16:creationId xmlns:a16="http://schemas.microsoft.com/office/drawing/2014/main" id="{00000000-0008-0000-0000-00006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Ja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350520</xdr:colOff>
          <xdr:row>116</xdr:row>
          <xdr:rowOff>106680</xdr:rowOff>
        </xdr:from>
        <xdr:to>
          <xdr:col>8</xdr:col>
          <xdr:colOff>762000</xdr:colOff>
          <xdr:row>117</xdr:row>
          <xdr:rowOff>137160</xdr:rowOff>
        </xdr:to>
        <xdr:sp macro="" textlink="">
          <xdr:nvSpPr>
            <xdr:cNvPr id="1897" name="Option Button 873" hidden="1">
              <a:extLst>
                <a:ext uri="{63B3BB69-23CF-44E3-9099-C40C66FF867C}">
                  <a14:compatExt spid="_x0000_s1897"/>
                </a:ext>
                <a:ext uri="{FF2B5EF4-FFF2-40B4-BE49-F238E27FC236}">
                  <a16:creationId xmlns:a16="http://schemas.microsoft.com/office/drawing/2014/main" id="{00000000-0008-0000-0000-00006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it-IT" sz="800" b="0" i="0" u="none" strike="noStrike" baseline="0">
                  <a:solidFill>
                    <a:srgbClr val="000000"/>
                  </a:solidFill>
                  <a:latin typeface="Tahoma"/>
                  <a:ea typeface="Tahoma"/>
                  <a:cs typeface="Tahoma"/>
                </a:rPr>
                <a:t>Nein</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116</xdr:row>
          <xdr:rowOff>0</xdr:rowOff>
        </xdr:from>
        <xdr:to>
          <xdr:col>9</xdr:col>
          <xdr:colOff>0</xdr:colOff>
          <xdr:row>118</xdr:row>
          <xdr:rowOff>0</xdr:rowOff>
        </xdr:to>
        <xdr:sp macro="" textlink="">
          <xdr:nvSpPr>
            <xdr:cNvPr id="1898" name="Group Box 874" hidden="1">
              <a:extLst>
                <a:ext uri="{63B3BB69-23CF-44E3-9099-C40C66FF867C}">
                  <a14:compatExt spid="_x0000_s1898"/>
                </a:ext>
                <a:ext uri="{FF2B5EF4-FFF2-40B4-BE49-F238E27FC236}">
                  <a16:creationId xmlns:a16="http://schemas.microsoft.com/office/drawing/2014/main" id="{00000000-0008-0000-0000-00006A07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editAs="oneCell">
    <xdr:from>
      <xdr:col>0</xdr:col>
      <xdr:colOff>0</xdr:colOff>
      <xdr:row>135</xdr:row>
      <xdr:rowOff>26669</xdr:rowOff>
    </xdr:from>
    <xdr:to>
      <xdr:col>10</xdr:col>
      <xdr:colOff>701040</xdr:colOff>
      <xdr:row>160</xdr:row>
      <xdr:rowOff>74050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25239344"/>
          <a:ext cx="9391650" cy="443840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odeltabelle" displayName="Modeltabelle" ref="A1:J263" totalsRowShown="0" headerRowDxfId="11" dataDxfId="10" headerRowCellStyle="Standard 2">
  <autoFilter ref="A1:J263" xr:uid="{00000000-0009-0000-0100-000001000000}"/>
  <tableColumns count="10">
    <tableColumn id="1" xr3:uid="{00000000-0010-0000-0000-000001000000}" name="SAP Teile-bezeichnung" dataDxfId="9"/>
    <tableColumn id="2" xr3:uid="{00000000-0010-0000-0000-000002000000}" name="Wandlertyp" dataDxfId="8"/>
    <tableColumn id="10" xr3:uid="{00000000-0010-0000-0000-00000A000000}" name="Bezeichnung Typenschild" dataDxfId="7"/>
    <tableColumn id="3" xr3:uid="{00000000-0010-0000-0000-000003000000}" name="Gruppe" dataDxfId="6"/>
    <tableColumn id="4" xr3:uid="{00000000-0010-0000-0000-000004000000}" name="kV_x000a_Ebene" dataDxfId="5"/>
    <tableColumn id="5" xr3:uid="{00000000-0010-0000-0000-000005000000}" name="Schlagweite" dataDxfId="4"/>
    <tableColumn id="6" xr3:uid="{00000000-0010-0000-0000-000006000000}" name="BIL" dataDxfId="3"/>
    <tableColumn id="7" xr3:uid="{00000000-0010-0000-0000-000007000000}" name="Stehwechsel" dataDxfId="2"/>
    <tableColumn id="8" xr3:uid="{00000000-0010-0000-0000-000008000000}" name="Schaltstoß-spannung" dataDxfId="1"/>
    <tableColumn id="9" xr3:uid="{00000000-0010-0000-0000-000009000000}" name="chopped" dataDxfId="0">
      <calculatedColumnFormula>G2*1.15</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38" Type="http://schemas.openxmlformats.org/officeDocument/2006/relationships/ctrlProp" Target="../ctrlProps/ctrlProp135.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144" Type="http://schemas.openxmlformats.org/officeDocument/2006/relationships/ctrlProp" Target="../ctrlProps/ctrlProp141.xml"/><Relationship Id="rId149" Type="http://schemas.openxmlformats.org/officeDocument/2006/relationships/ctrlProp" Target="../ctrlProps/ctrlProp146.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139" Type="http://schemas.openxmlformats.org/officeDocument/2006/relationships/ctrlProp" Target="../ctrlProps/ctrlProp136.xml"/><Relationship Id="rId80" Type="http://schemas.openxmlformats.org/officeDocument/2006/relationships/ctrlProp" Target="../ctrlProps/ctrlProp77.xml"/><Relationship Id="rId85" Type="http://schemas.openxmlformats.org/officeDocument/2006/relationships/ctrlProp" Target="../ctrlProps/ctrlProp82.xml"/><Relationship Id="rId150" Type="http://schemas.openxmlformats.org/officeDocument/2006/relationships/ctrlProp" Target="../ctrlProps/ctrlProp147.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124" Type="http://schemas.openxmlformats.org/officeDocument/2006/relationships/ctrlProp" Target="../ctrlProps/ctrlProp121.xml"/><Relationship Id="rId129" Type="http://schemas.openxmlformats.org/officeDocument/2006/relationships/ctrlProp" Target="../ctrlProps/ctrlProp126.xml"/><Relationship Id="rId137" Type="http://schemas.openxmlformats.org/officeDocument/2006/relationships/ctrlProp" Target="../ctrlProps/ctrlProp13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32" Type="http://schemas.openxmlformats.org/officeDocument/2006/relationships/ctrlProp" Target="../ctrlProps/ctrlProp129.xml"/><Relationship Id="rId140" Type="http://schemas.openxmlformats.org/officeDocument/2006/relationships/ctrlProp" Target="../ctrlProps/ctrlProp137.xml"/><Relationship Id="rId145" Type="http://schemas.openxmlformats.org/officeDocument/2006/relationships/ctrlProp" Target="../ctrlProps/ctrlProp14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19" Type="http://schemas.openxmlformats.org/officeDocument/2006/relationships/ctrlProp" Target="../ctrlProps/ctrlProp116.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30" Type="http://schemas.openxmlformats.org/officeDocument/2006/relationships/ctrlProp" Target="../ctrlProps/ctrlProp127.xml"/><Relationship Id="rId135" Type="http://schemas.openxmlformats.org/officeDocument/2006/relationships/ctrlProp" Target="../ctrlProps/ctrlProp132.xml"/><Relationship Id="rId143" Type="http://schemas.openxmlformats.org/officeDocument/2006/relationships/ctrlProp" Target="../ctrlProps/ctrlProp140.xml"/><Relationship Id="rId148" Type="http://schemas.openxmlformats.org/officeDocument/2006/relationships/ctrlProp" Target="../ctrlProps/ctrlProp145.xml"/><Relationship Id="rId151" Type="http://schemas.openxmlformats.org/officeDocument/2006/relationships/ctrlProp" Target="../ctrlProps/ctrlProp14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141" Type="http://schemas.openxmlformats.org/officeDocument/2006/relationships/ctrlProp" Target="../ctrlProps/ctrlProp138.xml"/><Relationship Id="rId146" Type="http://schemas.openxmlformats.org/officeDocument/2006/relationships/ctrlProp" Target="../ctrlProps/ctrlProp143.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61" Type="http://schemas.openxmlformats.org/officeDocument/2006/relationships/ctrlProp" Target="../ctrlProps/ctrlProp58.xml"/><Relationship Id="rId82" Type="http://schemas.openxmlformats.org/officeDocument/2006/relationships/ctrlProp" Target="../ctrlProps/ctrlProp79.xml"/><Relationship Id="rId152" Type="http://schemas.openxmlformats.org/officeDocument/2006/relationships/comments" Target="../comments1.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R141"/>
  <sheetViews>
    <sheetView tabSelected="1" topLeftCell="A64" zoomScaleNormal="100" zoomScaleSheetLayoutView="100" workbookViewId="0">
      <selection activeCell="A96" sqref="A96:K96"/>
    </sheetView>
  </sheetViews>
  <sheetFormatPr defaultColWidth="11" defaultRowHeight="13.8" x14ac:dyDescent="0.25"/>
  <cols>
    <col min="1" max="1" width="3.69921875" style="10" customWidth="1"/>
    <col min="2" max="2" width="17.3984375" style="10" customWidth="1"/>
    <col min="3" max="3" width="17.09765625" style="10" customWidth="1"/>
    <col min="4" max="4" width="10.3984375" style="11" customWidth="1"/>
    <col min="5" max="5" width="11.3984375" style="10" customWidth="1"/>
    <col min="6" max="6" width="10.3984375" style="10" customWidth="1"/>
    <col min="7" max="7" width="11.09765625" style="10" customWidth="1"/>
    <col min="8" max="8" width="10.3984375" style="10" customWidth="1"/>
    <col min="9" max="9" width="11.69921875" style="10" customWidth="1"/>
    <col min="10" max="11" width="10.3984375" style="10" customWidth="1"/>
    <col min="12" max="12" width="11" style="5" hidden="1" customWidth="1"/>
    <col min="13" max="13" width="10" style="418" customWidth="1"/>
    <col min="14" max="14" width="65.8984375" style="418" customWidth="1"/>
    <col min="15" max="15" width="11.59765625" style="5" customWidth="1"/>
    <col min="16" max="16384" width="11" style="5"/>
  </cols>
  <sheetData>
    <row r="1" spans="1:15" s="4" customFormat="1" ht="11.25" customHeight="1" thickTop="1" x14ac:dyDescent="0.25">
      <c r="A1" s="686" t="s">
        <v>26</v>
      </c>
      <c r="B1" s="687"/>
      <c r="C1" s="688"/>
      <c r="D1" s="665" t="s">
        <v>7</v>
      </c>
      <c r="E1" s="666"/>
      <c r="F1" s="270" t="s">
        <v>22</v>
      </c>
      <c r="G1" s="695" t="s">
        <v>587</v>
      </c>
      <c r="H1" s="696"/>
      <c r="I1" s="696"/>
      <c r="J1" s="696"/>
      <c r="K1" s="697"/>
      <c r="M1" s="417"/>
      <c r="N1" s="417"/>
    </row>
    <row r="2" spans="1:15" s="4" customFormat="1" ht="15" customHeight="1" x14ac:dyDescent="0.25">
      <c r="A2" s="710" t="s">
        <v>1170</v>
      </c>
      <c r="B2" s="711"/>
      <c r="C2" s="510"/>
      <c r="D2" s="728">
        <v>2101000073</v>
      </c>
      <c r="E2" s="694"/>
      <c r="F2" s="268">
        <v>20</v>
      </c>
      <c r="G2" s="698"/>
      <c r="H2" s="699"/>
      <c r="I2" s="699"/>
      <c r="J2" s="699"/>
      <c r="K2" s="700"/>
      <c r="M2" s="374" t="s">
        <v>1151</v>
      </c>
      <c r="N2" s="423" t="s">
        <v>1165</v>
      </c>
      <c r="O2" s="428"/>
    </row>
    <row r="3" spans="1:15" s="15" customFormat="1" ht="12" x14ac:dyDescent="0.2">
      <c r="A3" s="689" t="s">
        <v>43</v>
      </c>
      <c r="B3" s="622"/>
      <c r="C3" s="685"/>
      <c r="D3" s="690" t="s">
        <v>1139</v>
      </c>
      <c r="E3" s="691"/>
      <c r="F3" s="692"/>
      <c r="G3" s="684" t="s">
        <v>41</v>
      </c>
      <c r="H3" s="622"/>
      <c r="I3" s="622"/>
      <c r="J3" s="684" t="str">
        <f>Auswahlfelder!B1</f>
        <v>Verantwortlichkeit 
Plan:</v>
      </c>
      <c r="K3" s="720"/>
      <c r="M3" s="374" t="s">
        <v>1138</v>
      </c>
      <c r="N3" s="423" t="s">
        <v>1161</v>
      </c>
      <c r="O3" s="49"/>
    </row>
    <row r="4" spans="1:15" s="6" customFormat="1" ht="15" customHeight="1" x14ac:dyDescent="0.25">
      <c r="A4" s="723"/>
      <c r="B4" s="724"/>
      <c r="C4" s="725"/>
      <c r="D4" s="658" t="s">
        <v>1140</v>
      </c>
      <c r="E4" s="659"/>
      <c r="F4" s="660"/>
      <c r="G4" s="715" t="s">
        <v>51</v>
      </c>
      <c r="H4" s="727"/>
      <c r="I4" s="694"/>
      <c r="J4" s="721"/>
      <c r="K4" s="722"/>
      <c r="M4" s="374" t="s">
        <v>1133</v>
      </c>
      <c r="N4" s="423" t="s">
        <v>1162</v>
      </c>
      <c r="O4" s="429"/>
    </row>
    <row r="5" spans="1:15" s="15" customFormat="1" ht="11.25" customHeight="1" x14ac:dyDescent="0.2">
      <c r="A5" s="689" t="s">
        <v>25</v>
      </c>
      <c r="B5" s="685"/>
      <c r="C5" s="18" t="s">
        <v>23</v>
      </c>
      <c r="D5" s="18" t="s">
        <v>8</v>
      </c>
      <c r="E5" s="684" t="s">
        <v>31</v>
      </c>
      <c r="F5" s="685"/>
      <c r="G5" s="684" t="s">
        <v>6</v>
      </c>
      <c r="H5" s="685"/>
      <c r="I5" s="19" t="s">
        <v>30</v>
      </c>
      <c r="J5" s="704" t="s">
        <v>24</v>
      </c>
      <c r="K5" s="726"/>
      <c r="M5" s="420"/>
      <c r="N5" s="420" t="str">
        <f>Auswahlfelder!C44</f>
        <v/>
      </c>
      <c r="O5" s="49"/>
    </row>
    <row r="6" spans="1:15" s="6" customFormat="1" ht="15" customHeight="1" x14ac:dyDescent="0.25">
      <c r="A6" s="693" t="s">
        <v>80</v>
      </c>
      <c r="B6" s="694"/>
      <c r="C6" s="344" t="s">
        <v>1171</v>
      </c>
      <c r="D6" s="345" t="s">
        <v>1172</v>
      </c>
      <c r="E6" s="717"/>
      <c r="F6" s="718"/>
      <c r="G6" s="715" t="s">
        <v>1175</v>
      </c>
      <c r="H6" s="694"/>
      <c r="I6" s="356"/>
      <c r="J6" s="715" t="s">
        <v>1176</v>
      </c>
      <c r="K6" s="716"/>
      <c r="M6" s="419"/>
      <c r="N6" s="419"/>
      <c r="O6" s="429"/>
    </row>
    <row r="7" spans="1:15" s="6" customFormat="1" ht="11.25" customHeight="1" x14ac:dyDescent="0.25">
      <c r="A7" s="703" t="s">
        <v>450</v>
      </c>
      <c r="B7" s="704"/>
      <c r="C7" s="247" t="s">
        <v>907</v>
      </c>
      <c r="D7" s="675" t="s">
        <v>908</v>
      </c>
      <c r="E7" s="622"/>
      <c r="F7" s="685"/>
      <c r="G7" s="675" t="s">
        <v>965</v>
      </c>
      <c r="H7" s="607"/>
      <c r="I7" s="501" t="s">
        <v>912</v>
      </c>
      <c r="J7" s="678"/>
      <c r="K7" s="679"/>
      <c r="M7" s="419"/>
      <c r="N7" s="419"/>
      <c r="O7" s="429"/>
    </row>
    <row r="8" spans="1:15" s="6" customFormat="1" ht="15" customHeight="1" thickBot="1" x14ac:dyDescent="0.3">
      <c r="A8" s="705" t="s">
        <v>95</v>
      </c>
      <c r="B8" s="706"/>
      <c r="C8" s="269" t="s">
        <v>1173</v>
      </c>
      <c r="D8" s="676"/>
      <c r="E8" s="719"/>
      <c r="F8" s="677"/>
      <c r="G8" s="676" t="e">
        <f>IF(Auswahlfelder!C2='DB GIF'!F20,CONCATENATE(Auswahlfelder!C44,IF(VLOOKUP(C8,Modellliste!A1:E263,3,FALSE)=0,"",VLOOKUP(C8,Modellliste!A1:E263,3,FALSE))),CONCATENATE(LEFT(D8,4),F20))</f>
        <v>#N/A</v>
      </c>
      <c r="H8" s="677"/>
      <c r="I8" s="680"/>
      <c r="J8" s="681"/>
      <c r="K8" s="682"/>
      <c r="M8" s="419"/>
      <c r="N8" s="421"/>
      <c r="O8" s="429"/>
    </row>
    <row r="9" spans="1:15" s="6" customFormat="1" ht="11.25" customHeight="1" thickTop="1" thickBot="1" x14ac:dyDescent="0.3">
      <c r="A9" s="371"/>
      <c r="B9" s="371"/>
      <c r="C9" s="371"/>
      <c r="D9" s="371"/>
      <c r="E9" s="371"/>
      <c r="F9" s="371"/>
      <c r="G9" s="372"/>
      <c r="H9" s="372"/>
      <c r="I9" s="372"/>
      <c r="J9" s="372"/>
      <c r="K9" s="372"/>
      <c r="M9" s="419"/>
      <c r="N9" s="419"/>
      <c r="O9" s="429"/>
    </row>
    <row r="10" spans="1:15" s="15" customFormat="1" ht="11.25" customHeight="1" x14ac:dyDescent="0.25">
      <c r="A10" s="23" t="s">
        <v>28</v>
      </c>
      <c r="B10" s="610" t="s">
        <v>11</v>
      </c>
      <c r="C10" s="667"/>
      <c r="D10" s="667"/>
      <c r="E10" s="611"/>
      <c r="F10" s="610" t="s">
        <v>10</v>
      </c>
      <c r="G10" s="611"/>
      <c r="H10" s="24" t="s">
        <v>9</v>
      </c>
      <c r="I10" s="714" t="s">
        <v>753</v>
      </c>
      <c r="J10" s="611"/>
      <c r="K10" s="25" t="s">
        <v>9</v>
      </c>
      <c r="M10" s="420"/>
      <c r="N10" s="419"/>
      <c r="O10" s="49"/>
    </row>
    <row r="11" spans="1:15" s="174" customFormat="1" ht="13.2" x14ac:dyDescent="0.25">
      <c r="A11" s="172">
        <v>0</v>
      </c>
      <c r="B11" s="649"/>
      <c r="C11" s="649"/>
      <c r="D11" s="649"/>
      <c r="E11" s="649"/>
      <c r="F11" s="663" t="s">
        <v>81</v>
      </c>
      <c r="G11" s="664"/>
      <c r="H11" s="251"/>
      <c r="I11" s="712"/>
      <c r="J11" s="713"/>
      <c r="K11" s="353"/>
      <c r="M11" s="421"/>
      <c r="N11" s="421"/>
      <c r="O11" s="430"/>
    </row>
    <row r="12" spans="1:15" s="174" customFormat="1" ht="13.2" x14ac:dyDescent="0.25">
      <c r="A12" s="175" t="str">
        <f>IF(B12="","",A11+1)</f>
        <v/>
      </c>
      <c r="B12" s="652"/>
      <c r="C12" s="652"/>
      <c r="D12" s="652"/>
      <c r="E12" s="652"/>
      <c r="F12" s="661"/>
      <c r="G12" s="662"/>
      <c r="H12" s="251"/>
      <c r="I12" s="663"/>
      <c r="J12" s="664"/>
      <c r="K12" s="173"/>
      <c r="M12" s="421"/>
      <c r="N12" s="421"/>
      <c r="O12" s="430"/>
    </row>
    <row r="13" spans="1:15" s="174" customFormat="1" thickBot="1" x14ac:dyDescent="0.3">
      <c r="A13" s="176" t="str">
        <f>IF(B13="","",#REF!+1)</f>
        <v/>
      </c>
      <c r="B13" s="709"/>
      <c r="C13" s="709"/>
      <c r="D13" s="709"/>
      <c r="E13" s="709"/>
      <c r="F13" s="707"/>
      <c r="G13" s="708"/>
      <c r="H13" s="177"/>
      <c r="I13" s="650"/>
      <c r="J13" s="651"/>
      <c r="K13" s="178"/>
      <c r="M13" s="421"/>
      <c r="N13" s="421"/>
      <c r="O13" s="430"/>
    </row>
    <row r="14" spans="1:15" s="9" customFormat="1" x14ac:dyDescent="0.25">
      <c r="A14" s="371"/>
      <c r="B14" s="371"/>
      <c r="C14" s="371"/>
      <c r="D14" s="373"/>
      <c r="E14" s="373"/>
      <c r="F14" s="373"/>
      <c r="G14" s="373"/>
      <c r="H14" s="373"/>
      <c r="I14" s="373"/>
      <c r="J14" s="373"/>
      <c r="K14" s="374" t="str">
        <f>M2</f>
        <v>V 1.2_Jun 20</v>
      </c>
      <c r="M14" s="422"/>
      <c r="N14" s="422"/>
      <c r="O14" s="431"/>
    </row>
    <row r="15" spans="1:15" s="9" customFormat="1" x14ac:dyDescent="0.25">
      <c r="A15" s="626" t="s">
        <v>1011</v>
      </c>
      <c r="B15" s="626"/>
      <c r="C15" s="626"/>
      <c r="D15" s="626"/>
      <c r="E15" s="626"/>
      <c r="F15" s="626"/>
      <c r="G15" s="626"/>
      <c r="H15" s="626"/>
      <c r="I15" s="626"/>
      <c r="J15" s="626"/>
      <c r="K15" s="626"/>
      <c r="M15" s="422"/>
      <c r="N15" s="422"/>
      <c r="O15" s="431"/>
    </row>
    <row r="16" spans="1:15" s="9" customFormat="1" x14ac:dyDescent="0.25">
      <c r="A16" s="614" t="s">
        <v>986</v>
      </c>
      <c r="B16" s="615"/>
      <c r="C16" s="278"/>
      <c r="D16" s="616" t="s">
        <v>987</v>
      </c>
      <c r="E16" s="617"/>
      <c r="F16" s="618">
        <v>75338</v>
      </c>
      <c r="G16" s="619"/>
      <c r="H16" s="616" t="s">
        <v>1136</v>
      </c>
      <c r="I16" s="617"/>
      <c r="J16" s="769"/>
      <c r="K16" s="770"/>
      <c r="M16" s="447" t="s">
        <v>1154</v>
      </c>
      <c r="N16" s="448" t="s">
        <v>1152</v>
      </c>
      <c r="O16" s="432"/>
    </row>
    <row r="17" spans="1:15" s="9" customFormat="1" ht="15.75" customHeight="1" x14ac:dyDescent="0.25">
      <c r="A17" s="21"/>
      <c r="B17" s="21"/>
      <c r="C17" s="21"/>
      <c r="D17" s="767" t="e">
        <f>IF(F20&lt;&gt;Auswahlfelder!C2,"Achtung!Bezeichnung Typenschild abweichend!","")</f>
        <v>#N/A</v>
      </c>
      <c r="E17" s="768"/>
      <c r="F17" s="768"/>
      <c r="G17" s="768"/>
      <c r="H17" s="768"/>
      <c r="I17" s="768"/>
      <c r="J17" s="768"/>
      <c r="K17" s="768"/>
      <c r="M17" s="422"/>
      <c r="N17" s="422"/>
      <c r="O17" s="431"/>
    </row>
    <row r="18" spans="1:15" s="9" customFormat="1" ht="14.4" thickBot="1" x14ac:dyDescent="0.3">
      <c r="A18" s="620" t="s">
        <v>27</v>
      </c>
      <c r="B18" s="620"/>
      <c r="C18" s="620"/>
      <c r="D18" s="627" t="e">
        <f>IF(F20&gt;=Auswahlfelder!C2+4,"Achtung! Umax des ausgewählten Produkts passt nicht mit der ausgewählten Betriebsspannung zusammen!","")</f>
        <v>#N/A</v>
      </c>
      <c r="E18" s="628"/>
      <c r="F18" s="628"/>
      <c r="G18" s="628"/>
      <c r="H18" s="628"/>
      <c r="I18" s="628"/>
      <c r="J18" s="628"/>
      <c r="K18" s="628"/>
      <c r="M18" s="422"/>
      <c r="N18" s="422"/>
      <c r="O18" s="431"/>
    </row>
    <row r="19" spans="1:15" s="15" customFormat="1" ht="11.25" customHeight="1" x14ac:dyDescent="0.25">
      <c r="A19" s="668" t="s">
        <v>462</v>
      </c>
      <c r="B19" s="669"/>
      <c r="C19" s="439"/>
      <c r="D19" s="670" t="s">
        <v>467</v>
      </c>
      <c r="E19" s="671"/>
      <c r="F19" s="670" t="s">
        <v>32</v>
      </c>
      <c r="G19" s="671"/>
      <c r="H19" s="670" t="s">
        <v>464</v>
      </c>
      <c r="I19" s="671"/>
      <c r="J19" s="670" t="s">
        <v>465</v>
      </c>
      <c r="K19" s="683"/>
      <c r="M19" s="422"/>
      <c r="N19" s="421"/>
    </row>
    <row r="20" spans="1:15" s="9" customFormat="1" x14ac:dyDescent="0.25">
      <c r="A20" s="612"/>
      <c r="B20" s="613"/>
      <c r="C20" s="438"/>
      <c r="D20" s="529" t="s">
        <v>1174</v>
      </c>
      <c r="E20" s="625"/>
      <c r="F20" s="631">
        <v>245</v>
      </c>
      <c r="G20" s="674"/>
      <c r="H20" s="672">
        <v>50</v>
      </c>
      <c r="I20" s="673"/>
      <c r="J20" s="629">
        <v>1000</v>
      </c>
      <c r="K20" s="630"/>
      <c r="L20" s="36"/>
      <c r="M20" s="447" t="s">
        <v>1154</v>
      </c>
      <c r="N20" s="448" t="s">
        <v>1153</v>
      </c>
    </row>
    <row r="21" spans="1:15" s="9" customFormat="1" ht="11.25" customHeight="1" x14ac:dyDescent="0.25">
      <c r="A21" s="621" t="s">
        <v>466</v>
      </c>
      <c r="B21" s="622"/>
      <c r="C21" s="358"/>
      <c r="D21" s="623" t="s">
        <v>468</v>
      </c>
      <c r="E21" s="624"/>
      <c r="F21" s="623" t="s">
        <v>471</v>
      </c>
      <c r="G21" s="624"/>
      <c r="H21" s="623" t="s">
        <v>469</v>
      </c>
      <c r="I21" s="624"/>
      <c r="J21" s="623" t="s">
        <v>470</v>
      </c>
      <c r="K21" s="731"/>
      <c r="M21" s="422"/>
      <c r="N21" s="421"/>
    </row>
    <row r="22" spans="1:15" s="9" customFormat="1" x14ac:dyDescent="0.25">
      <c r="A22" s="612" t="s">
        <v>1177</v>
      </c>
      <c r="B22" s="613"/>
      <c r="C22" s="67"/>
      <c r="D22" s="529"/>
      <c r="E22" s="625"/>
      <c r="F22" s="631">
        <v>1050</v>
      </c>
      <c r="G22" s="632"/>
      <c r="H22" s="729">
        <v>460</v>
      </c>
      <c r="I22" s="632"/>
      <c r="J22" s="729" t="s">
        <v>13</v>
      </c>
      <c r="K22" s="730"/>
      <c r="M22" s="422"/>
      <c r="N22" s="421"/>
    </row>
    <row r="23" spans="1:15" s="9" customFormat="1" ht="11.25" customHeight="1" x14ac:dyDescent="0.25">
      <c r="A23" s="621" t="s">
        <v>474</v>
      </c>
      <c r="B23" s="622"/>
      <c r="C23" s="358" t="s">
        <v>475</v>
      </c>
      <c r="D23" s="623" t="s">
        <v>476</v>
      </c>
      <c r="E23" s="624"/>
      <c r="F23" s="623" t="s">
        <v>472</v>
      </c>
      <c r="G23" s="624"/>
      <c r="H23" s="623" t="s">
        <v>573</v>
      </c>
      <c r="I23" s="624"/>
      <c r="J23" s="623" t="s">
        <v>473</v>
      </c>
      <c r="K23" s="731"/>
      <c r="M23" s="422"/>
      <c r="N23" s="421"/>
    </row>
    <row r="24" spans="1:15" s="9" customFormat="1" x14ac:dyDescent="0.25">
      <c r="A24" s="737"/>
      <c r="B24" s="738"/>
      <c r="C24" s="68"/>
      <c r="D24" s="526" t="s">
        <v>481</v>
      </c>
      <c r="E24" s="625"/>
      <c r="F24" s="732"/>
      <c r="G24" s="733"/>
      <c r="H24" s="734">
        <v>3</v>
      </c>
      <c r="I24" s="733"/>
      <c r="J24" s="729"/>
      <c r="K24" s="730"/>
      <c r="M24" s="422"/>
      <c r="N24" s="421"/>
      <c r="O24" s="451"/>
    </row>
    <row r="25" spans="1:15" s="9" customFormat="1" ht="11.25" customHeight="1" x14ac:dyDescent="0.25">
      <c r="A25" s="606" t="s">
        <v>684</v>
      </c>
      <c r="B25" s="654"/>
      <c r="C25" s="607"/>
      <c r="D25" s="623" t="s">
        <v>486</v>
      </c>
      <c r="E25" s="624"/>
      <c r="F25" s="741" t="s">
        <v>577</v>
      </c>
      <c r="G25" s="624"/>
      <c r="H25" s="623" t="s">
        <v>477</v>
      </c>
      <c r="I25" s="624"/>
      <c r="J25" s="623" t="s">
        <v>478</v>
      </c>
      <c r="K25" s="731"/>
      <c r="M25" s="422"/>
      <c r="N25" s="421"/>
    </row>
    <row r="26" spans="1:15" s="9" customFormat="1" x14ac:dyDescent="0.25">
      <c r="A26" s="655" t="s">
        <v>1033</v>
      </c>
      <c r="B26" s="656"/>
      <c r="C26" s="657"/>
      <c r="D26" s="634" t="s">
        <v>1178</v>
      </c>
      <c r="E26" s="635"/>
      <c r="F26" s="636"/>
      <c r="G26" s="637"/>
      <c r="H26" s="638">
        <f>IF(VLOOKUP(D24,Auswahlfelder!B16:C24,2,FALSE)=0,"",VLOOKUP(D24,Auswahlfelder!B16:C24,2,FALSE))</f>
        <v>25</v>
      </c>
      <c r="I26" s="639"/>
      <c r="J26" s="735" t="s">
        <v>13</v>
      </c>
      <c r="K26" s="736"/>
      <c r="M26" s="422"/>
      <c r="N26" s="452"/>
    </row>
    <row r="27" spans="1:15" s="9" customFormat="1" ht="12.75" customHeight="1" x14ac:dyDescent="0.25">
      <c r="A27" s="462" t="s">
        <v>1142</v>
      </c>
      <c r="B27" s="463"/>
      <c r="C27" s="463"/>
      <c r="D27" s="463"/>
      <c r="E27" s="463"/>
      <c r="F27" s="463"/>
      <c r="G27" s="463"/>
      <c r="H27" s="463"/>
      <c r="I27" s="463"/>
      <c r="J27" s="463"/>
      <c r="K27" s="464"/>
      <c r="M27" s="422"/>
      <c r="N27" s="421"/>
    </row>
    <row r="28" spans="1:15" s="9" customFormat="1" ht="40.5" customHeight="1" thickBot="1" x14ac:dyDescent="0.3">
      <c r="A28" s="520"/>
      <c r="B28" s="521"/>
      <c r="C28" s="521"/>
      <c r="D28" s="521"/>
      <c r="E28" s="521"/>
      <c r="F28" s="521"/>
      <c r="G28" s="521"/>
      <c r="H28" s="521"/>
      <c r="I28" s="521"/>
      <c r="J28" s="521"/>
      <c r="K28" s="522"/>
      <c r="M28" s="422"/>
      <c r="N28" s="421"/>
    </row>
    <row r="29" spans="1:15" s="9" customFormat="1" ht="14.4" thickBot="1" x14ac:dyDescent="0.3">
      <c r="A29" s="367" t="s">
        <v>503</v>
      </c>
      <c r="B29" s="368"/>
      <c r="C29" s="361"/>
      <c r="D29" s="362"/>
      <c r="E29" s="369"/>
      <c r="F29" s="369"/>
      <c r="G29" s="369"/>
      <c r="H29" s="369"/>
      <c r="I29" s="369"/>
      <c r="J29" s="369"/>
      <c r="K29" s="370"/>
      <c r="M29" s="422"/>
      <c r="N29" s="422"/>
    </row>
    <row r="30" spans="1:15" s="15" customFormat="1" ht="10.199999999999999" x14ac:dyDescent="0.2">
      <c r="A30" s="739" t="s">
        <v>512</v>
      </c>
      <c r="B30" s="740"/>
      <c r="C30" s="376"/>
      <c r="D30" s="642" t="s">
        <v>508</v>
      </c>
      <c r="E30" s="643"/>
      <c r="F30" s="643"/>
      <c r="G30" s="643"/>
      <c r="H30" s="643"/>
      <c r="I30" s="644"/>
      <c r="J30" s="382" t="s">
        <v>1071</v>
      </c>
      <c r="K30" s="383"/>
      <c r="M30" s="420"/>
      <c r="N30" s="420"/>
    </row>
    <row r="31" spans="1:15" s="9" customFormat="1" x14ac:dyDescent="0.25">
      <c r="A31" s="640"/>
      <c r="B31" s="641"/>
      <c r="C31" s="271"/>
      <c r="D31" s="249" t="s">
        <v>504</v>
      </c>
      <c r="E31" s="249" t="s">
        <v>505</v>
      </c>
      <c r="F31" s="249" t="s">
        <v>506</v>
      </c>
      <c r="G31" s="249" t="s">
        <v>507</v>
      </c>
      <c r="H31" s="250" t="s">
        <v>588</v>
      </c>
      <c r="I31" s="342" t="s">
        <v>1</v>
      </c>
      <c r="J31" s="37"/>
      <c r="K31" s="39"/>
      <c r="M31" s="422"/>
      <c r="N31" s="422"/>
    </row>
    <row r="32" spans="1:15" s="9" customFormat="1" x14ac:dyDescent="0.25">
      <c r="A32" s="550" t="s">
        <v>510</v>
      </c>
      <c r="B32" s="551"/>
      <c r="C32" s="377" t="s">
        <v>691</v>
      </c>
      <c r="D32" s="233"/>
      <c r="E32" s="233"/>
      <c r="F32" s="233"/>
      <c r="G32" s="233"/>
      <c r="H32" s="233"/>
      <c r="I32" s="233"/>
      <c r="J32" s="37"/>
      <c r="K32" s="39"/>
      <c r="M32" s="422"/>
      <c r="N32" s="422"/>
    </row>
    <row r="33" spans="1:14" s="9" customFormat="1" x14ac:dyDescent="0.25">
      <c r="A33" s="653" t="s">
        <v>909</v>
      </c>
      <c r="B33" s="646"/>
      <c r="C33" s="170" t="s">
        <v>692</v>
      </c>
      <c r="D33" s="234" t="s">
        <v>1179</v>
      </c>
      <c r="E33" s="234"/>
      <c r="F33" s="234"/>
      <c r="G33" s="347"/>
      <c r="H33" s="234"/>
      <c r="I33" s="347"/>
      <c r="J33" s="37"/>
      <c r="K33" s="39"/>
      <c r="M33" s="422"/>
      <c r="N33" s="422"/>
    </row>
    <row r="34" spans="1:14" s="15" customFormat="1" ht="11.25" customHeight="1" x14ac:dyDescent="0.2">
      <c r="A34" s="550" t="s">
        <v>515</v>
      </c>
      <c r="B34" s="551"/>
      <c r="C34" s="378" t="s">
        <v>509</v>
      </c>
      <c r="D34" s="233"/>
      <c r="E34" s="233"/>
      <c r="F34" s="233"/>
      <c r="G34" s="233"/>
      <c r="H34" s="233"/>
      <c r="I34" s="233"/>
      <c r="J34" s="38"/>
      <c r="K34" s="40"/>
      <c r="M34" s="420"/>
      <c r="N34" s="420"/>
    </row>
    <row r="35" spans="1:14" s="9" customFormat="1" x14ac:dyDescent="0.25">
      <c r="A35" s="653"/>
      <c r="B35" s="646"/>
      <c r="C35" s="170" t="s">
        <v>692</v>
      </c>
      <c r="D35" s="234" t="s">
        <v>1180</v>
      </c>
      <c r="E35" s="348"/>
      <c r="F35" s="348"/>
      <c r="G35" s="348"/>
      <c r="H35" s="348"/>
      <c r="I35" s="348"/>
      <c r="J35" s="179"/>
      <c r="K35" s="180"/>
      <c r="M35" s="422"/>
      <c r="N35" s="422"/>
    </row>
    <row r="36" spans="1:14" s="15" customFormat="1" ht="11.25" customHeight="1" x14ac:dyDescent="0.2">
      <c r="A36" s="550" t="s">
        <v>513</v>
      </c>
      <c r="B36" s="551"/>
      <c r="C36" s="378" t="s">
        <v>4</v>
      </c>
      <c r="D36" s="518">
        <v>100000</v>
      </c>
      <c r="E36" s="518"/>
      <c r="F36" s="518"/>
      <c r="G36" s="518"/>
      <c r="H36" s="518"/>
      <c r="I36" s="518"/>
      <c r="J36" s="380" t="s">
        <v>725</v>
      </c>
      <c r="K36" s="381"/>
      <c r="M36" s="420"/>
      <c r="N36" s="420"/>
    </row>
    <row r="37" spans="1:14" s="9" customFormat="1" x14ac:dyDescent="0.25">
      <c r="A37" s="647"/>
      <c r="B37" s="648"/>
      <c r="C37" s="170" t="s">
        <v>695</v>
      </c>
      <c r="D37" s="519"/>
      <c r="E37" s="519"/>
      <c r="F37" s="519"/>
      <c r="G37" s="519"/>
      <c r="H37" s="519"/>
      <c r="I37" s="519"/>
      <c r="J37" s="37"/>
      <c r="K37" s="39"/>
      <c r="M37" s="422"/>
      <c r="N37" s="422"/>
    </row>
    <row r="38" spans="1:14" s="15" customFormat="1" ht="11.25" customHeight="1" x14ac:dyDescent="0.2">
      <c r="A38" s="550" t="s">
        <v>514</v>
      </c>
      <c r="B38" s="551"/>
      <c r="C38" s="378" t="s">
        <v>497</v>
      </c>
      <c r="D38" s="633">
        <v>0.03</v>
      </c>
      <c r="E38" s="518"/>
      <c r="F38" s="518"/>
      <c r="G38" s="518"/>
      <c r="H38" s="518"/>
      <c r="I38" s="518"/>
      <c r="J38" s="38"/>
      <c r="K38" s="40"/>
      <c r="M38" s="420"/>
      <c r="N38" s="420"/>
    </row>
    <row r="39" spans="1:14" s="9" customFormat="1" x14ac:dyDescent="0.25">
      <c r="A39" s="647"/>
      <c r="B39" s="648"/>
      <c r="C39" s="170"/>
      <c r="D39" s="519"/>
      <c r="E39" s="519"/>
      <c r="F39" s="519"/>
      <c r="G39" s="519"/>
      <c r="H39" s="519"/>
      <c r="I39" s="519"/>
      <c r="J39" s="37"/>
      <c r="K39" s="39"/>
      <c r="M39" s="422"/>
      <c r="N39" s="422"/>
    </row>
    <row r="40" spans="1:14" s="15" customFormat="1" ht="11.25" customHeight="1" x14ac:dyDescent="0.2">
      <c r="A40" s="550" t="s">
        <v>516</v>
      </c>
      <c r="B40" s="551"/>
      <c r="C40" s="379" t="s">
        <v>693</v>
      </c>
      <c r="D40" s="499">
        <f>D36</f>
        <v>100000</v>
      </c>
      <c r="E40" s="499"/>
      <c r="F40" s="499"/>
      <c r="G40" s="499"/>
      <c r="H40" s="499"/>
      <c r="I40" s="602"/>
      <c r="J40" s="38"/>
      <c r="K40" s="40"/>
      <c r="M40" s="420"/>
      <c r="N40" s="420"/>
    </row>
    <row r="41" spans="1:14" s="9" customFormat="1" x14ac:dyDescent="0.25">
      <c r="A41" s="645"/>
      <c r="B41" s="646"/>
      <c r="C41" s="453" t="s">
        <v>1132</v>
      </c>
      <c r="D41" s="500"/>
      <c r="E41" s="500"/>
      <c r="F41" s="500"/>
      <c r="G41" s="500"/>
      <c r="H41" s="500"/>
      <c r="I41" s="603"/>
      <c r="J41" s="37"/>
      <c r="K41" s="39"/>
      <c r="M41" s="447" t="s">
        <v>1154</v>
      </c>
      <c r="N41" s="448" t="s">
        <v>1164</v>
      </c>
    </row>
    <row r="42" spans="1:14" s="15" customFormat="1" ht="11.25" customHeight="1" x14ac:dyDescent="0.2">
      <c r="A42" s="167"/>
      <c r="B42" s="165"/>
      <c r="C42" s="134" t="s">
        <v>511</v>
      </c>
      <c r="D42" s="602"/>
      <c r="E42" s="602"/>
      <c r="F42" s="602"/>
      <c r="G42" s="602"/>
      <c r="H42" s="602"/>
      <c r="I42" s="499"/>
      <c r="J42" s="38"/>
      <c r="K42" s="40"/>
      <c r="M42" s="420"/>
      <c r="N42" s="420"/>
    </row>
    <row r="43" spans="1:14" s="9" customFormat="1" x14ac:dyDescent="0.25">
      <c r="A43" s="163"/>
      <c r="B43" s="166"/>
      <c r="C43" s="170" t="s">
        <v>694</v>
      </c>
      <c r="D43" s="603"/>
      <c r="E43" s="603"/>
      <c r="F43" s="603"/>
      <c r="G43" s="603"/>
      <c r="H43" s="603"/>
      <c r="I43" s="500"/>
      <c r="J43" s="37"/>
      <c r="K43" s="39"/>
      <c r="M43" s="422"/>
      <c r="N43" s="422"/>
    </row>
    <row r="44" spans="1:14" s="15" customFormat="1" ht="11.25" customHeight="1" x14ac:dyDescent="0.25">
      <c r="A44" s="163"/>
      <c r="B44" s="166"/>
      <c r="C44" s="134" t="s">
        <v>34</v>
      </c>
      <c r="D44" s="518"/>
      <c r="E44" s="518"/>
      <c r="F44" s="518"/>
      <c r="G44" s="518"/>
      <c r="H44" s="518"/>
      <c r="I44" s="602"/>
      <c r="J44" s="42"/>
      <c r="K44" s="43"/>
      <c r="M44" s="422"/>
      <c r="N44" s="420"/>
    </row>
    <row r="45" spans="1:14" s="9" customFormat="1" x14ac:dyDescent="0.25">
      <c r="A45" s="164"/>
      <c r="B45" s="159"/>
      <c r="C45" s="69"/>
      <c r="D45" s="519"/>
      <c r="E45" s="519"/>
      <c r="F45" s="519"/>
      <c r="G45" s="519"/>
      <c r="H45" s="519"/>
      <c r="I45" s="603"/>
      <c r="J45" s="12"/>
      <c r="K45" s="41"/>
      <c r="M45" s="422"/>
      <c r="N45" s="422"/>
    </row>
    <row r="46" spans="1:14" s="9" customFormat="1" x14ac:dyDescent="0.25">
      <c r="A46" s="462" t="s">
        <v>1143</v>
      </c>
      <c r="B46" s="463"/>
      <c r="C46" s="463"/>
      <c r="D46" s="463"/>
      <c r="E46" s="463"/>
      <c r="F46" s="463"/>
      <c r="G46" s="463"/>
      <c r="H46" s="463"/>
      <c r="I46" s="463"/>
      <c r="J46" s="463"/>
      <c r="K46" s="464"/>
      <c r="M46" s="422"/>
      <c r="N46" s="422"/>
    </row>
    <row r="47" spans="1:14" s="9" customFormat="1" ht="40.5" customHeight="1" thickBot="1" x14ac:dyDescent="0.3">
      <c r="A47" s="520"/>
      <c r="B47" s="521"/>
      <c r="C47" s="521"/>
      <c r="D47" s="521"/>
      <c r="E47" s="521"/>
      <c r="F47" s="521"/>
      <c r="G47" s="521"/>
      <c r="H47" s="521"/>
      <c r="I47" s="521"/>
      <c r="J47" s="521"/>
      <c r="K47" s="522"/>
      <c r="M47" s="422"/>
      <c r="N47" s="422"/>
    </row>
    <row r="48" spans="1:14" s="9" customFormat="1" ht="14.4" thickBot="1" x14ac:dyDescent="0.3">
      <c r="A48" s="604" t="s">
        <v>493</v>
      </c>
      <c r="B48" s="605"/>
      <c r="C48" s="605"/>
      <c r="D48" s="605"/>
      <c r="E48" s="364"/>
      <c r="F48" s="364"/>
      <c r="G48" s="364"/>
      <c r="H48" s="364"/>
      <c r="I48" s="364"/>
      <c r="J48" s="364"/>
      <c r="K48" s="365"/>
      <c r="M48" s="422"/>
      <c r="N48" s="422"/>
    </row>
    <row r="49" spans="1:18" s="15" customFormat="1" ht="11.25" customHeight="1" x14ac:dyDescent="0.25">
      <c r="A49" s="507" t="s">
        <v>501</v>
      </c>
      <c r="B49" s="508"/>
      <c r="C49" s="366"/>
      <c r="D49" s="746" t="s">
        <v>495</v>
      </c>
      <c r="E49" s="747"/>
      <c r="F49" s="747"/>
      <c r="G49" s="747"/>
      <c r="H49" s="747"/>
      <c r="I49" s="747"/>
      <c r="J49" s="747"/>
      <c r="K49" s="748"/>
      <c r="M49" s="422"/>
      <c r="N49" s="420"/>
    </row>
    <row r="50" spans="1:18" s="174" customFormat="1" x14ac:dyDescent="0.25">
      <c r="A50" s="509"/>
      <c r="B50" s="510"/>
      <c r="C50" s="181"/>
      <c r="D50" s="182" t="s">
        <v>15</v>
      </c>
      <c r="E50" s="182" t="s">
        <v>16</v>
      </c>
      <c r="F50" s="182" t="s">
        <v>17</v>
      </c>
      <c r="G50" s="182" t="s">
        <v>18</v>
      </c>
      <c r="H50" s="182" t="s">
        <v>19</v>
      </c>
      <c r="I50" s="182" t="s">
        <v>21</v>
      </c>
      <c r="J50" s="182" t="s">
        <v>20</v>
      </c>
      <c r="K50" s="183"/>
      <c r="M50" s="422"/>
      <c r="N50" s="421"/>
    </row>
    <row r="51" spans="1:18" s="15" customFormat="1" ht="11.25" customHeight="1" x14ac:dyDescent="0.2">
      <c r="A51" s="354" t="s">
        <v>502</v>
      </c>
      <c r="B51" s="355"/>
      <c r="C51" s="359" t="s">
        <v>681</v>
      </c>
      <c r="D51" s="231" t="str">
        <f>IFERROR(VLOOKUP(D52,'bedingte Auswahlfelder'!$N$2:$R$22,5,FALSE),"")</f>
        <v/>
      </c>
      <c r="E51" s="231" t="str">
        <f>IFERROR(VLOOKUP(E52,'bedingte Auswahlfelder'!$N$2:$R$22,5,FALSE),"")</f>
        <v/>
      </c>
      <c r="F51" s="231"/>
      <c r="G51" s="231" t="str">
        <f>IFERROR(VLOOKUP(G52,'bedingte Auswahlfelder'!$N$2:$R$22,5,FALSE),"")</f>
        <v/>
      </c>
      <c r="H51" s="231" t="str">
        <f>IFERROR(VLOOKUP(H52,'bedingte Auswahlfelder'!$N$2:$R$22,5,FALSE),"")</f>
        <v/>
      </c>
      <c r="I51" s="231" t="str">
        <f>IFERROR(VLOOKUP(I52,'bedingte Auswahlfelder'!$N$2:$R$22,5,FALSE),"")</f>
        <v/>
      </c>
      <c r="J51" s="231" t="str">
        <f>IFERROR(VLOOKUP(J52,'bedingte Auswahlfelder'!$N$2:$R$22,5,FALSE),"")</f>
        <v/>
      </c>
      <c r="K51" s="511"/>
      <c r="M51" s="420"/>
      <c r="N51" s="420"/>
    </row>
    <row r="52" spans="1:18" s="174" customFormat="1" ht="13.2" x14ac:dyDescent="0.25">
      <c r="A52" s="513"/>
      <c r="B52" s="514"/>
      <c r="C52" s="184" t="s">
        <v>601</v>
      </c>
      <c r="D52" s="185"/>
      <c r="E52" s="185"/>
      <c r="F52" s="185"/>
      <c r="G52" s="185"/>
      <c r="H52" s="185"/>
      <c r="I52" s="185"/>
      <c r="J52" s="185"/>
      <c r="K52" s="512"/>
      <c r="M52" s="421"/>
      <c r="N52" s="421"/>
    </row>
    <row r="53" spans="1:18" s="9" customFormat="1" x14ac:dyDescent="0.25">
      <c r="A53" s="606" t="s">
        <v>1130</v>
      </c>
      <c r="B53" s="607"/>
      <c r="C53" s="357" t="s">
        <v>494</v>
      </c>
      <c r="D53" s="460"/>
      <c r="E53" s="460"/>
      <c r="F53" s="460"/>
      <c r="G53" s="460"/>
      <c r="H53" s="460"/>
      <c r="I53" s="460"/>
      <c r="J53" s="460"/>
      <c r="K53" s="511"/>
      <c r="M53" s="422"/>
      <c r="N53" s="422"/>
    </row>
    <row r="54" spans="1:18" s="174" customFormat="1" ht="13.2" x14ac:dyDescent="0.25">
      <c r="A54" s="608"/>
      <c r="B54" s="609"/>
      <c r="C54" s="170" t="s">
        <v>696</v>
      </c>
      <c r="D54" s="461"/>
      <c r="E54" s="461"/>
      <c r="F54" s="461"/>
      <c r="G54" s="461"/>
      <c r="H54" s="461"/>
      <c r="I54" s="461"/>
      <c r="J54" s="461"/>
      <c r="K54" s="512"/>
      <c r="M54" s="421"/>
      <c r="N54" s="421"/>
    </row>
    <row r="55" spans="1:18" s="15" customFormat="1" ht="11.25" customHeight="1" x14ac:dyDescent="0.25">
      <c r="A55" s="501" t="s">
        <v>1128</v>
      </c>
      <c r="B55" s="502"/>
      <c r="C55" s="357" t="s">
        <v>496</v>
      </c>
      <c r="D55" s="505"/>
      <c r="E55" s="505"/>
      <c r="F55" s="505"/>
      <c r="G55" s="505"/>
      <c r="H55" s="505"/>
      <c r="I55" s="505"/>
      <c r="J55" s="505" t="s">
        <v>687</v>
      </c>
      <c r="K55" s="511"/>
      <c r="M55" s="420"/>
      <c r="N55" s="420"/>
      <c r="P55" s="9"/>
    </row>
    <row r="56" spans="1:18" s="174" customFormat="1" ht="12.75" customHeight="1" x14ac:dyDescent="0.25">
      <c r="A56" s="503"/>
      <c r="B56" s="504"/>
      <c r="C56" s="170" t="s">
        <v>696</v>
      </c>
      <c r="D56" s="506"/>
      <c r="E56" s="506"/>
      <c r="F56" s="506"/>
      <c r="G56" s="506"/>
      <c r="H56" s="506"/>
      <c r="I56" s="506"/>
      <c r="J56" s="506"/>
      <c r="K56" s="512"/>
      <c r="M56" s="421"/>
      <c r="N56" s="421"/>
    </row>
    <row r="57" spans="1:18" s="15" customFormat="1" ht="11.25" customHeight="1" x14ac:dyDescent="0.25">
      <c r="A57" s="501" t="s">
        <v>1127</v>
      </c>
      <c r="B57" s="502"/>
      <c r="C57" s="144" t="s">
        <v>697</v>
      </c>
      <c r="D57" s="260"/>
      <c r="E57" s="260"/>
      <c r="F57" s="260"/>
      <c r="G57" s="260"/>
      <c r="H57" s="260"/>
      <c r="I57" s="260"/>
      <c r="J57" s="260" t="str">
        <f>IFERROR(VLOOKUP(J52,'bedingte Auswahlfelder'!$N$3:$S$22,6,FALSE),"")</f>
        <v/>
      </c>
      <c r="K57" s="556"/>
      <c r="M57" s="420"/>
      <c r="N57" s="420"/>
      <c r="P57" s="9"/>
    </row>
    <row r="58" spans="1:18" s="9" customFormat="1" x14ac:dyDescent="0.25">
      <c r="A58" s="756" t="s">
        <v>1163</v>
      </c>
      <c r="B58" s="757"/>
      <c r="C58" s="145" t="s">
        <v>698</v>
      </c>
      <c r="D58" s="241"/>
      <c r="E58" s="241"/>
      <c r="F58" s="241"/>
      <c r="G58" s="241"/>
      <c r="H58" s="241"/>
      <c r="I58" s="241"/>
      <c r="J58" s="241"/>
      <c r="K58" s="558"/>
      <c r="M58" s="447" t="s">
        <v>1154</v>
      </c>
      <c r="N58" s="448" t="s">
        <v>1137</v>
      </c>
      <c r="R58" s="5"/>
    </row>
    <row r="59" spans="1:18" s="15" customFormat="1" ht="11.25" customHeight="1" x14ac:dyDescent="0.25">
      <c r="A59" s="754" t="s">
        <v>45</v>
      </c>
      <c r="B59" s="755"/>
      <c r="C59" s="359" t="str">
        <f>IF(C52='bedingte Auswahlfelder'!Q2,"Leistung:",IF(C52='bedingte Auswahlfelder'!O2,"Leistung:","Bürde:"))</f>
        <v>Leistung:</v>
      </c>
      <c r="D59" s="495"/>
      <c r="E59" s="495"/>
      <c r="F59" s="495"/>
      <c r="G59" s="495"/>
      <c r="H59" s="495"/>
      <c r="I59" s="495"/>
      <c r="J59" s="495"/>
      <c r="K59" s="497"/>
      <c r="M59" s="420"/>
      <c r="N59" s="420"/>
      <c r="P59" s="9"/>
    </row>
    <row r="60" spans="1:18" s="174" customFormat="1" ht="13.2" x14ac:dyDescent="0.25">
      <c r="A60" s="186"/>
      <c r="B60" s="187"/>
      <c r="C60" s="170" t="s">
        <v>695</v>
      </c>
      <c r="D60" s="496"/>
      <c r="E60" s="496"/>
      <c r="F60" s="496"/>
      <c r="G60" s="496"/>
      <c r="H60" s="496"/>
      <c r="I60" s="496"/>
      <c r="J60" s="496"/>
      <c r="K60" s="498"/>
      <c r="M60" s="421"/>
      <c r="N60" s="421"/>
    </row>
    <row r="61" spans="1:18" s="15" customFormat="1" ht="11.25" customHeight="1" x14ac:dyDescent="0.25">
      <c r="A61" s="130"/>
      <c r="B61" s="131"/>
      <c r="C61" s="359" t="s">
        <v>498</v>
      </c>
      <c r="D61" s="598"/>
      <c r="E61" s="598"/>
      <c r="F61" s="598"/>
      <c r="G61" s="598"/>
      <c r="H61" s="598"/>
      <c r="I61" s="598"/>
      <c r="J61" s="598" t="s">
        <v>687</v>
      </c>
      <c r="K61" s="475"/>
      <c r="M61" s="420"/>
      <c r="N61" s="422"/>
      <c r="P61" s="9"/>
    </row>
    <row r="62" spans="1:18" s="174" customFormat="1" ht="13.2" x14ac:dyDescent="0.25">
      <c r="A62" s="186"/>
      <c r="B62" s="187"/>
      <c r="C62" s="170" t="s">
        <v>712</v>
      </c>
      <c r="D62" s="599"/>
      <c r="E62" s="599"/>
      <c r="F62" s="599"/>
      <c r="G62" s="599"/>
      <c r="H62" s="599"/>
      <c r="I62" s="599"/>
      <c r="J62" s="599"/>
      <c r="K62" s="476"/>
      <c r="M62" s="421"/>
      <c r="N62" s="421"/>
    </row>
    <row r="63" spans="1:18" s="15" customFormat="1" ht="11.25" customHeight="1" x14ac:dyDescent="0.25">
      <c r="A63" s="186"/>
      <c r="B63" s="187"/>
      <c r="C63" s="359" t="s">
        <v>686</v>
      </c>
      <c r="D63" s="751"/>
      <c r="E63" s="751"/>
      <c r="F63" s="751"/>
      <c r="G63" s="751"/>
      <c r="H63" s="751"/>
      <c r="I63" s="751"/>
      <c r="J63" s="751"/>
      <c r="K63" s="749"/>
      <c r="M63" s="420"/>
      <c r="N63" s="422"/>
      <c r="P63" s="9"/>
    </row>
    <row r="64" spans="1:18" s="174" customFormat="1" ht="13.2" x14ac:dyDescent="0.25">
      <c r="A64" s="186"/>
      <c r="B64" s="187"/>
      <c r="C64" s="170" t="s">
        <v>713</v>
      </c>
      <c r="D64" s="752"/>
      <c r="E64" s="752"/>
      <c r="F64" s="752"/>
      <c r="G64" s="752"/>
      <c r="H64" s="752"/>
      <c r="I64" s="752"/>
      <c r="J64" s="752"/>
      <c r="K64" s="750"/>
      <c r="M64" s="421"/>
      <c r="N64" s="421"/>
    </row>
    <row r="65" spans="1:16" s="9" customFormat="1" x14ac:dyDescent="0.25">
      <c r="A65" s="186"/>
      <c r="B65" s="187"/>
      <c r="C65" s="359" t="s">
        <v>715</v>
      </c>
      <c r="D65" s="231"/>
      <c r="E65" s="231"/>
      <c r="F65" s="231" t="str">
        <f>IFERROR(VLOOKUP('DB GIF'!F52,'bedingte Auswahlfelder'!$N$3:$U$22,8,FALSE),"")</f>
        <v/>
      </c>
      <c r="G65" s="231" t="str">
        <f>IFERROR(VLOOKUP('DB GIF'!G52,'bedingte Auswahlfelder'!$N$3:$U$22,8,FALSE),"")</f>
        <v/>
      </c>
      <c r="H65" s="231" t="str">
        <f>IFERROR(VLOOKUP('DB GIF'!H52,'bedingte Auswahlfelder'!$N$3:$U$22,8,FALSE),"")</f>
        <v/>
      </c>
      <c r="I65" s="231" t="str">
        <f>IFERROR(VLOOKUP('DB GIF'!I52,'bedingte Auswahlfelder'!$N$3:$U$22,8,FALSE),"")</f>
        <v/>
      </c>
      <c r="J65" s="231" t="str">
        <f>IFERROR(VLOOKUP('DB GIF'!J52,'bedingte Auswahlfelder'!$N$3:$U$22,8,FALSE),"")</f>
        <v/>
      </c>
      <c r="K65" s="160"/>
      <c r="M65" s="422"/>
      <c r="N65" s="422"/>
    </row>
    <row r="66" spans="1:16" s="174" customFormat="1" ht="27.75" customHeight="1" x14ac:dyDescent="0.25">
      <c r="A66" s="186"/>
      <c r="B66" s="187"/>
      <c r="C66" s="170" t="s">
        <v>730</v>
      </c>
      <c r="D66" s="196"/>
      <c r="E66" s="196"/>
      <c r="F66" s="196"/>
      <c r="G66" s="196"/>
      <c r="H66" s="196"/>
      <c r="I66" s="196"/>
      <c r="J66" s="196"/>
      <c r="K66" s="248"/>
      <c r="M66" s="421"/>
      <c r="N66" s="421"/>
    </row>
    <row r="67" spans="1:16" s="9" customFormat="1" x14ac:dyDescent="0.25">
      <c r="A67" s="186"/>
      <c r="B67" s="187"/>
      <c r="C67" s="359" t="s">
        <v>716</v>
      </c>
      <c r="D67" s="231"/>
      <c r="E67" s="231"/>
      <c r="F67" s="231"/>
      <c r="G67" s="231"/>
      <c r="H67" s="231"/>
      <c r="I67" s="231"/>
      <c r="J67" s="231"/>
      <c r="K67" s="160"/>
      <c r="M67" s="422"/>
      <c r="N67" s="422"/>
    </row>
    <row r="68" spans="1:16" s="174" customFormat="1" x14ac:dyDescent="0.25">
      <c r="A68" s="186"/>
      <c r="B68" s="187"/>
      <c r="C68" s="170" t="s">
        <v>724</v>
      </c>
      <c r="D68" s="196"/>
      <c r="E68" s="196"/>
      <c r="F68" s="196"/>
      <c r="G68" s="196"/>
      <c r="H68" s="196"/>
      <c r="I68" s="196"/>
      <c r="J68" s="196"/>
      <c r="K68" s="188"/>
      <c r="M68" s="421"/>
      <c r="N68" s="421"/>
    </row>
    <row r="69" spans="1:16" s="15" customFormat="1" ht="11.25" customHeight="1" x14ac:dyDescent="0.25">
      <c r="A69" s="186"/>
      <c r="B69" s="187"/>
      <c r="C69" s="357" t="s">
        <v>499</v>
      </c>
      <c r="D69" s="559"/>
      <c r="E69" s="559"/>
      <c r="F69" s="559"/>
      <c r="G69" s="559"/>
      <c r="H69" s="559"/>
      <c r="I69" s="559"/>
      <c r="J69" s="559"/>
      <c r="K69" s="556"/>
      <c r="M69" s="420"/>
      <c r="N69" s="420"/>
      <c r="P69" s="9"/>
    </row>
    <row r="70" spans="1:16" s="174" customFormat="1" ht="13.2" x14ac:dyDescent="0.25">
      <c r="A70" s="186"/>
      <c r="B70" s="187"/>
      <c r="C70" s="170" t="s">
        <v>500</v>
      </c>
      <c r="D70" s="560"/>
      <c r="E70" s="560"/>
      <c r="F70" s="560"/>
      <c r="G70" s="560"/>
      <c r="H70" s="560"/>
      <c r="I70" s="560"/>
      <c r="J70" s="560"/>
      <c r="K70" s="558"/>
      <c r="M70" s="421"/>
      <c r="N70" s="421"/>
    </row>
    <row r="71" spans="1:16" s="15" customFormat="1" ht="11.25" customHeight="1" x14ac:dyDescent="0.2">
      <c r="A71" s="186"/>
      <c r="B71" s="187"/>
      <c r="C71" s="359" t="s">
        <v>714</v>
      </c>
      <c r="D71" s="559"/>
      <c r="E71" s="559"/>
      <c r="F71" s="559"/>
      <c r="G71" s="559"/>
      <c r="H71" s="559"/>
      <c r="I71" s="559"/>
      <c r="J71" s="559"/>
      <c r="K71" s="556"/>
      <c r="M71" s="420"/>
      <c r="N71" s="420"/>
    </row>
    <row r="72" spans="1:16" s="174" customFormat="1" ht="13.2" x14ac:dyDescent="0.25">
      <c r="A72" s="186"/>
      <c r="B72" s="187"/>
      <c r="C72" s="170" t="s">
        <v>685</v>
      </c>
      <c r="D72" s="560"/>
      <c r="E72" s="560"/>
      <c r="F72" s="560"/>
      <c r="G72" s="560"/>
      <c r="H72" s="560"/>
      <c r="I72" s="560"/>
      <c r="J72" s="560"/>
      <c r="K72" s="558"/>
      <c r="M72" s="421"/>
      <c r="N72" s="421"/>
    </row>
    <row r="73" spans="1:16" s="191" customFormat="1" ht="11.25" customHeight="1" x14ac:dyDescent="0.2">
      <c r="A73" s="189"/>
      <c r="B73" s="190"/>
      <c r="C73" s="359" t="s">
        <v>721</v>
      </c>
      <c r="D73" s="232"/>
      <c r="E73" s="232"/>
      <c r="F73" s="232" t="str">
        <f>IFERROR(VLOOKUP('DB GIF'!F52,'bedingte Auswahlfelder'!$N$3:$T$22,"7",FALSE),"")</f>
        <v/>
      </c>
      <c r="G73" s="232" t="str">
        <f>IFERROR(VLOOKUP('DB GIF'!G52,'bedingte Auswahlfelder'!$N$3:$T$22,"7",FALSE),"")</f>
        <v/>
      </c>
      <c r="H73" s="232" t="str">
        <f>IFERROR(VLOOKUP('DB GIF'!H52,'bedingte Auswahlfelder'!$N$3:$T$22,"7",FALSE),"")</f>
        <v/>
      </c>
      <c r="I73" s="232" t="str">
        <f>IFERROR(VLOOKUP('DB GIF'!I52,'bedingte Auswahlfelder'!$N$3:$T$22,"7",FALSE),"")</f>
        <v/>
      </c>
      <c r="J73" s="232" t="str">
        <f>IFERROR(VLOOKUP('DB GIF'!J52,'bedingte Auswahlfelder'!$N$3:$T$22,"7",FALSE),"")</f>
        <v/>
      </c>
      <c r="K73" s="556"/>
      <c r="M73" s="423"/>
      <c r="N73" s="423"/>
    </row>
    <row r="74" spans="1:16" s="174" customFormat="1" ht="11.25" customHeight="1" x14ac:dyDescent="0.25">
      <c r="A74" s="186"/>
      <c r="B74" s="187"/>
      <c r="C74" s="171" t="s">
        <v>722</v>
      </c>
      <c r="D74" s="242"/>
      <c r="E74" s="242"/>
      <c r="F74" s="242"/>
      <c r="G74" s="242"/>
      <c r="H74" s="242"/>
      <c r="I74" s="242"/>
      <c r="J74" s="242"/>
      <c r="K74" s="557"/>
      <c r="M74" s="421"/>
      <c r="N74" s="421"/>
    </row>
    <row r="75" spans="1:16" s="174" customFormat="1" ht="13.2" x14ac:dyDescent="0.25">
      <c r="A75" s="186"/>
      <c r="B75" s="187"/>
      <c r="C75" s="171" t="s">
        <v>723</v>
      </c>
      <c r="D75" s="234"/>
      <c r="E75" s="234"/>
      <c r="F75" s="234"/>
      <c r="G75" s="234"/>
      <c r="H75" s="234"/>
      <c r="I75" s="234"/>
      <c r="J75" s="234"/>
      <c r="K75" s="558"/>
      <c r="M75" s="421"/>
      <c r="N75" s="421"/>
    </row>
    <row r="76" spans="1:16" s="9" customFormat="1" x14ac:dyDescent="0.25">
      <c r="A76" s="130"/>
      <c r="B76" s="162" t="s">
        <v>718</v>
      </c>
      <c r="C76" s="359" t="s">
        <v>717</v>
      </c>
      <c r="D76" s="197"/>
      <c r="E76" s="197"/>
      <c r="F76" s="197"/>
      <c r="G76" s="197"/>
      <c r="H76" s="197"/>
      <c r="I76" s="197"/>
      <c r="J76" s="197"/>
      <c r="K76" s="161"/>
      <c r="M76" s="422"/>
      <c r="N76" s="422"/>
    </row>
    <row r="77" spans="1:16" s="9" customFormat="1" x14ac:dyDescent="0.25">
      <c r="A77" s="130"/>
      <c r="B77" s="131"/>
      <c r="C77" s="171" t="s">
        <v>733</v>
      </c>
      <c r="D77" s="198"/>
      <c r="E77" s="198"/>
      <c r="F77" s="198"/>
      <c r="G77" s="198"/>
      <c r="H77" s="198"/>
      <c r="I77" s="198"/>
      <c r="J77" s="198"/>
      <c r="K77" s="161"/>
      <c r="M77" s="422"/>
      <c r="N77" s="422"/>
    </row>
    <row r="78" spans="1:16" s="9" customFormat="1" x14ac:dyDescent="0.25">
      <c r="A78" s="130"/>
      <c r="B78" s="131"/>
      <c r="C78" s="171" t="s">
        <v>732</v>
      </c>
      <c r="D78" s="198"/>
      <c r="E78" s="198"/>
      <c r="F78" s="198"/>
      <c r="G78" s="198"/>
      <c r="H78" s="198"/>
      <c r="I78" s="198"/>
      <c r="J78" s="198"/>
      <c r="K78" s="161"/>
      <c r="M78" s="422"/>
      <c r="N78" s="422"/>
    </row>
    <row r="79" spans="1:16" s="9" customFormat="1" x14ac:dyDescent="0.25">
      <c r="A79" s="130"/>
      <c r="B79" s="131"/>
      <c r="C79" s="171" t="s">
        <v>734</v>
      </c>
      <c r="D79" s="198"/>
      <c r="E79" s="198"/>
      <c r="F79" s="198"/>
      <c r="G79" s="198"/>
      <c r="H79" s="198"/>
      <c r="I79" s="198"/>
      <c r="J79" s="198"/>
      <c r="K79" s="161"/>
      <c r="M79" s="422"/>
      <c r="N79" s="422"/>
    </row>
    <row r="80" spans="1:16" s="9" customFormat="1" x14ac:dyDescent="0.25">
      <c r="A80" s="130"/>
      <c r="B80" s="131"/>
      <c r="C80" s="171" t="s">
        <v>735</v>
      </c>
      <c r="D80" s="198"/>
      <c r="E80" s="198"/>
      <c r="F80" s="198"/>
      <c r="G80" s="198"/>
      <c r="H80" s="198"/>
      <c r="I80" s="198"/>
      <c r="J80" s="198"/>
      <c r="K80" s="161"/>
      <c r="M80" s="422"/>
      <c r="N80" s="422"/>
    </row>
    <row r="81" spans="1:15" s="9" customFormat="1" x14ac:dyDescent="0.25">
      <c r="A81" s="130"/>
      <c r="B81" s="131"/>
      <c r="C81" s="171" t="s">
        <v>736</v>
      </c>
      <c r="D81" s="198"/>
      <c r="E81" s="198"/>
      <c r="F81" s="198"/>
      <c r="G81" s="198"/>
      <c r="H81" s="198"/>
      <c r="I81" s="198"/>
      <c r="J81" s="198"/>
      <c r="K81" s="161"/>
      <c r="M81" s="422"/>
      <c r="N81" s="422"/>
    </row>
    <row r="82" spans="1:15" s="15" customFormat="1" ht="11.25" customHeight="1" x14ac:dyDescent="0.25">
      <c r="A82" s="130"/>
      <c r="B82" s="131"/>
      <c r="C82" s="357" t="s">
        <v>34</v>
      </c>
      <c r="D82" s="518"/>
      <c r="E82" s="518"/>
      <c r="F82" s="518"/>
      <c r="G82" s="518"/>
      <c r="H82" s="518"/>
      <c r="I82" s="518"/>
      <c r="J82" s="518"/>
      <c r="K82" s="556"/>
      <c r="M82" s="422"/>
      <c r="N82" s="420"/>
    </row>
    <row r="83" spans="1:15" s="191" customFormat="1" ht="11.25" customHeight="1" x14ac:dyDescent="0.25">
      <c r="A83" s="199"/>
      <c r="B83" s="200"/>
      <c r="C83" s="201"/>
      <c r="D83" s="519"/>
      <c r="E83" s="519"/>
      <c r="F83" s="519"/>
      <c r="G83" s="519"/>
      <c r="H83" s="519"/>
      <c r="I83" s="519"/>
      <c r="J83" s="519"/>
      <c r="K83" s="558"/>
      <c r="M83" s="422"/>
      <c r="N83" s="423"/>
    </row>
    <row r="84" spans="1:15" s="9" customFormat="1" ht="11.25" customHeight="1" x14ac:dyDescent="0.25">
      <c r="A84" s="462" t="s">
        <v>1144</v>
      </c>
      <c r="B84" s="463"/>
      <c r="C84" s="463"/>
      <c r="D84" s="463"/>
      <c r="E84" s="463"/>
      <c r="F84" s="463"/>
      <c r="G84" s="463"/>
      <c r="H84" s="463"/>
      <c r="I84" s="463"/>
      <c r="J84" s="463"/>
      <c r="K84" s="464"/>
      <c r="M84" s="422"/>
      <c r="N84" s="422"/>
    </row>
    <row r="85" spans="1:15" s="9" customFormat="1" ht="40.5" customHeight="1" thickBot="1" x14ac:dyDescent="0.3">
      <c r="A85" s="520"/>
      <c r="B85" s="521"/>
      <c r="C85" s="521"/>
      <c r="D85" s="521"/>
      <c r="E85" s="521"/>
      <c r="F85" s="521"/>
      <c r="G85" s="521"/>
      <c r="H85" s="521"/>
      <c r="I85" s="521"/>
      <c r="J85" s="521"/>
      <c r="K85" s="522"/>
      <c r="M85" s="422"/>
      <c r="N85" s="422"/>
    </row>
    <row r="86" spans="1:15" s="15" customFormat="1" ht="14.25" customHeight="1" thickBot="1" x14ac:dyDescent="0.25">
      <c r="A86" s="604" t="s">
        <v>520</v>
      </c>
      <c r="B86" s="605"/>
      <c r="C86" s="605"/>
      <c r="D86" s="753"/>
      <c r="E86" s="427"/>
      <c r="F86" s="427"/>
      <c r="G86" s="427"/>
      <c r="H86" s="363"/>
      <c r="I86" s="363"/>
      <c r="J86" s="364"/>
      <c r="K86" s="365"/>
      <c r="M86" s="420"/>
      <c r="N86" s="420"/>
    </row>
    <row r="87" spans="1:15" x14ac:dyDescent="0.25">
      <c r="A87" s="531" t="s">
        <v>518</v>
      </c>
      <c r="B87" s="532"/>
      <c r="C87" s="384" t="s">
        <v>1134</v>
      </c>
      <c r="D87" s="575" t="s">
        <v>578</v>
      </c>
      <c r="E87" s="532"/>
      <c r="F87" s="575" t="s">
        <v>521</v>
      </c>
      <c r="G87" s="532"/>
      <c r="H87" s="575" t="s">
        <v>702</v>
      </c>
      <c r="I87" s="532"/>
      <c r="J87" s="568" t="s">
        <v>703</v>
      </c>
      <c r="K87" s="535"/>
    </row>
    <row r="88" spans="1:15" s="15" customFormat="1" x14ac:dyDescent="0.25">
      <c r="A88" s="760" t="s">
        <v>517</v>
      </c>
      <c r="B88" s="486"/>
      <c r="C88" s="181"/>
      <c r="D88" s="600"/>
      <c r="E88" s="601"/>
      <c r="F88" s="600"/>
      <c r="G88" s="601"/>
      <c r="H88" s="600"/>
      <c r="I88" s="601"/>
      <c r="J88" s="761"/>
      <c r="K88" s="762"/>
      <c r="M88" s="420"/>
      <c r="N88" s="420"/>
      <c r="O88" s="9"/>
    </row>
    <row r="89" spans="1:15" s="13" customFormat="1" x14ac:dyDescent="0.25">
      <c r="A89" s="385" t="s">
        <v>705</v>
      </c>
      <c r="B89" s="386"/>
      <c r="C89" s="386"/>
      <c r="D89" s="571" t="s">
        <v>525</v>
      </c>
      <c r="E89" s="572"/>
      <c r="F89" s="571" t="s">
        <v>704</v>
      </c>
      <c r="G89" s="572"/>
      <c r="H89" s="573" t="s">
        <v>628</v>
      </c>
      <c r="I89" s="459"/>
      <c r="J89" s="573" t="s">
        <v>726</v>
      </c>
      <c r="K89" s="574"/>
      <c r="M89" s="424"/>
      <c r="N89" s="424"/>
    </row>
    <row r="90" spans="1:15" s="15" customFormat="1" ht="12.75" customHeight="1" x14ac:dyDescent="0.25">
      <c r="A90" s="473" t="s">
        <v>995</v>
      </c>
      <c r="B90" s="474"/>
      <c r="C90" s="150"/>
      <c r="D90" s="546"/>
      <c r="E90" s="547"/>
      <c r="F90" s="548" t="s">
        <v>1181</v>
      </c>
      <c r="G90" s="549"/>
      <c r="H90" s="544"/>
      <c r="I90" s="545"/>
      <c r="J90" s="758"/>
      <c r="K90" s="759"/>
      <c r="M90" s="420"/>
      <c r="N90" s="424"/>
    </row>
    <row r="91" spans="1:15" x14ac:dyDescent="0.25">
      <c r="A91" s="570" t="s">
        <v>579</v>
      </c>
      <c r="B91" s="459"/>
      <c r="C91" s="387" t="s">
        <v>580</v>
      </c>
      <c r="D91" s="458" t="s">
        <v>581</v>
      </c>
      <c r="E91" s="459"/>
      <c r="F91" s="458" t="s">
        <v>582</v>
      </c>
      <c r="G91" s="459"/>
      <c r="H91" s="701" t="s">
        <v>1129</v>
      </c>
      <c r="I91" s="702"/>
      <c r="J91" s="458" t="s">
        <v>583</v>
      </c>
      <c r="K91" s="574"/>
    </row>
    <row r="92" spans="1:15" s="15" customFormat="1" ht="13.2" x14ac:dyDescent="0.2">
      <c r="A92" s="471">
        <v>5.5</v>
      </c>
      <c r="B92" s="472"/>
      <c r="C92" s="346">
        <f>IFERROR(VLOOKUP(A92,Auswahlfelder!I3:K9,2,FALSE),"")</f>
        <v>5</v>
      </c>
      <c r="D92" s="763">
        <f>IFERROR(VLOOKUP(A92,Auswahlfelder!I3:K9,3,FALSE),"")</f>
        <v>4.5</v>
      </c>
      <c r="E92" s="764"/>
      <c r="F92" s="577">
        <v>4.5</v>
      </c>
      <c r="G92" s="578"/>
      <c r="H92" s="765">
        <f>((A92+1)*1.2)-1</f>
        <v>6.8</v>
      </c>
      <c r="I92" s="765"/>
      <c r="J92" s="548" t="s">
        <v>707</v>
      </c>
      <c r="K92" s="766"/>
      <c r="M92" s="420"/>
      <c r="N92" s="420"/>
    </row>
    <row r="93" spans="1:15" s="13" customFormat="1" x14ac:dyDescent="0.25">
      <c r="A93" s="570" t="s">
        <v>524</v>
      </c>
      <c r="B93" s="586"/>
      <c r="C93" s="586"/>
      <c r="D93" s="586"/>
      <c r="E93" s="586"/>
      <c r="F93" s="388" t="s">
        <v>529</v>
      </c>
      <c r="G93" s="389"/>
      <c r="H93" s="573" t="s">
        <v>968</v>
      </c>
      <c r="I93" s="576"/>
      <c r="J93" s="573" t="s">
        <v>972</v>
      </c>
      <c r="K93" s="594"/>
      <c r="M93" s="424"/>
      <c r="N93" s="424"/>
    </row>
    <row r="94" spans="1:15" s="13" customFormat="1" x14ac:dyDescent="0.25">
      <c r="A94" s="587"/>
      <c r="B94" s="588"/>
      <c r="C94" s="588"/>
      <c r="D94" s="588"/>
      <c r="E94" s="588"/>
      <c r="F94" s="80"/>
      <c r="G94" s="47"/>
      <c r="H94" s="577" t="s">
        <v>971</v>
      </c>
      <c r="I94" s="578"/>
      <c r="J94" s="595"/>
      <c r="K94" s="596"/>
      <c r="M94" s="424"/>
      <c r="N94" s="424"/>
    </row>
    <row r="95" spans="1:15" s="13" customFormat="1" x14ac:dyDescent="0.25">
      <c r="A95" s="462" t="s">
        <v>1145</v>
      </c>
      <c r="B95" s="463"/>
      <c r="C95" s="463"/>
      <c r="D95" s="463"/>
      <c r="E95" s="463"/>
      <c r="F95" s="463"/>
      <c r="G95" s="463"/>
      <c r="H95" s="463"/>
      <c r="I95" s="463"/>
      <c r="J95" s="463"/>
      <c r="K95" s="464"/>
      <c r="M95" s="424"/>
      <c r="N95" s="424"/>
    </row>
    <row r="96" spans="1:15" s="13" customFormat="1" ht="40.5" customHeight="1" thickBot="1" x14ac:dyDescent="0.3">
      <c r="A96" s="583" t="s">
        <v>1191</v>
      </c>
      <c r="B96" s="584"/>
      <c r="C96" s="584"/>
      <c r="D96" s="584"/>
      <c r="E96" s="584"/>
      <c r="F96" s="584"/>
      <c r="G96" s="584"/>
      <c r="H96" s="584"/>
      <c r="I96" s="584"/>
      <c r="J96" s="584"/>
      <c r="K96" s="585"/>
      <c r="M96" s="424"/>
      <c r="N96" s="424"/>
    </row>
    <row r="97" spans="1:14" s="49" customFormat="1" ht="14.4" thickBot="1" x14ac:dyDescent="0.25">
      <c r="A97" s="482" t="s">
        <v>3</v>
      </c>
      <c r="B97" s="483"/>
      <c r="C97" s="483"/>
      <c r="D97" s="483"/>
      <c r="E97" s="390"/>
      <c r="F97" s="390"/>
      <c r="G97" s="390"/>
      <c r="H97" s="390"/>
      <c r="I97" s="390"/>
      <c r="J97" s="391"/>
      <c r="K97" s="392"/>
      <c r="M97" s="425"/>
      <c r="N97" s="425"/>
    </row>
    <row r="98" spans="1:14" x14ac:dyDescent="0.25">
      <c r="A98" s="531" t="s">
        <v>538</v>
      </c>
      <c r="B98" s="532"/>
      <c r="C98" s="393" t="s">
        <v>997</v>
      </c>
      <c r="D98" s="394" t="s">
        <v>526</v>
      </c>
      <c r="E98" s="395"/>
      <c r="F98" s="396"/>
      <c r="G98" s="395"/>
      <c r="H98" s="534" t="s">
        <v>528</v>
      </c>
      <c r="I98" s="532"/>
      <c r="J98" s="568" t="s">
        <v>996</v>
      </c>
      <c r="K98" s="569"/>
    </row>
    <row r="99" spans="1:14" s="15" customFormat="1" x14ac:dyDescent="0.2">
      <c r="A99" s="589"/>
      <c r="B99" s="590"/>
      <c r="C99" s="275"/>
      <c r="D99" s="485" t="s">
        <v>1046</v>
      </c>
      <c r="E99" s="567"/>
      <c r="F99" s="567"/>
      <c r="G99" s="486"/>
      <c r="H99" s="485" t="s">
        <v>710</v>
      </c>
      <c r="I99" s="486"/>
      <c r="J99" s="479"/>
      <c r="K99" s="487"/>
      <c r="M99" s="420"/>
      <c r="N99" s="420"/>
    </row>
    <row r="100" spans="1:14" x14ac:dyDescent="0.25">
      <c r="A100" s="550" t="s">
        <v>530</v>
      </c>
      <c r="B100" s="551"/>
      <c r="C100" s="397" t="s">
        <v>531</v>
      </c>
      <c r="D100" s="565" t="s">
        <v>711</v>
      </c>
      <c r="E100" s="494"/>
      <c r="F100" s="493" t="s">
        <v>532</v>
      </c>
      <c r="G100" s="494"/>
      <c r="H100" s="565" t="s">
        <v>527</v>
      </c>
      <c r="I100" s="597"/>
      <c r="J100" s="565" t="s">
        <v>1000</v>
      </c>
      <c r="K100" s="566"/>
    </row>
    <row r="101" spans="1:14" s="15" customFormat="1" x14ac:dyDescent="0.2">
      <c r="A101" s="57"/>
      <c r="B101" s="54"/>
      <c r="C101" s="55"/>
      <c r="D101" s="491" t="s">
        <v>1168</v>
      </c>
      <c r="E101" s="492"/>
      <c r="F101" s="563">
        <v>0</v>
      </c>
      <c r="G101" s="492"/>
      <c r="H101" s="563"/>
      <c r="I101" s="492"/>
      <c r="J101" s="563"/>
      <c r="K101" s="564"/>
      <c r="M101" s="420"/>
      <c r="N101" s="420"/>
    </row>
    <row r="102" spans="1:14" x14ac:dyDescent="0.25">
      <c r="A102" s="591" t="s">
        <v>537</v>
      </c>
      <c r="B102" s="592"/>
      <c r="C102" s="593"/>
      <c r="D102" s="458" t="s">
        <v>533</v>
      </c>
      <c r="E102" s="459"/>
      <c r="F102" s="458" t="s">
        <v>534</v>
      </c>
      <c r="G102" s="459"/>
      <c r="H102" s="398" t="s">
        <v>535</v>
      </c>
      <c r="I102" s="399"/>
      <c r="J102" s="400" t="s">
        <v>536</v>
      </c>
      <c r="K102" s="401" t="s">
        <v>4</v>
      </c>
    </row>
    <row r="103" spans="1:14" s="15" customFormat="1" x14ac:dyDescent="0.25">
      <c r="A103" s="488"/>
      <c r="B103" s="489"/>
      <c r="C103" s="490"/>
      <c r="D103" s="563"/>
      <c r="E103" s="492"/>
      <c r="F103" s="563"/>
      <c r="G103" s="492"/>
      <c r="H103" s="64"/>
      <c r="I103" s="75"/>
      <c r="J103" s="128"/>
      <c r="K103" s="129"/>
      <c r="M103" s="418"/>
      <c r="N103" s="420"/>
    </row>
    <row r="104" spans="1:14" x14ac:dyDescent="0.25">
      <c r="A104" s="528" t="s">
        <v>1072</v>
      </c>
      <c r="B104" s="459"/>
      <c r="C104" s="402" t="s">
        <v>998</v>
      </c>
      <c r="D104" s="375" t="s">
        <v>999</v>
      </c>
      <c r="E104" s="403"/>
      <c r="F104" s="403"/>
      <c r="G104" s="403"/>
      <c r="H104" s="399"/>
      <c r="I104" s="399"/>
      <c r="J104" s="403"/>
      <c r="K104" s="404"/>
    </row>
    <row r="105" spans="1:14" s="15" customFormat="1" x14ac:dyDescent="0.25">
      <c r="A105" s="48"/>
      <c r="B105" s="46"/>
      <c r="C105" s="341" t="s">
        <v>1068</v>
      </c>
      <c r="D105" s="51"/>
      <c r="E105" s="51"/>
      <c r="F105" s="70">
        <v>0</v>
      </c>
      <c r="G105" s="252" t="s">
        <v>911</v>
      </c>
      <c r="H105" s="70">
        <v>0</v>
      </c>
      <c r="I105" s="253" t="s">
        <v>539</v>
      </c>
      <c r="J105" s="71">
        <v>0</v>
      </c>
      <c r="K105" s="254" t="s">
        <v>585</v>
      </c>
      <c r="M105" s="418"/>
      <c r="N105" s="420"/>
    </row>
    <row r="106" spans="1:14" s="15" customFormat="1" ht="10.199999999999999" x14ac:dyDescent="0.2">
      <c r="A106" s="462" t="s">
        <v>1146</v>
      </c>
      <c r="B106" s="463"/>
      <c r="C106" s="463"/>
      <c r="D106" s="463"/>
      <c r="E106" s="463"/>
      <c r="F106" s="463"/>
      <c r="G106" s="463"/>
      <c r="H106" s="463"/>
      <c r="I106" s="463"/>
      <c r="J106" s="463"/>
      <c r="K106" s="464"/>
      <c r="M106" s="420"/>
      <c r="N106" s="420"/>
    </row>
    <row r="107" spans="1:14" ht="40.5" customHeight="1" thickBot="1" x14ac:dyDescent="0.3">
      <c r="A107" s="580" t="s">
        <v>1189</v>
      </c>
      <c r="B107" s="581"/>
      <c r="C107" s="581"/>
      <c r="D107" s="581"/>
      <c r="E107" s="581"/>
      <c r="F107" s="581"/>
      <c r="G107" s="581"/>
      <c r="H107" s="581"/>
      <c r="I107" s="581"/>
      <c r="J107" s="581"/>
      <c r="K107" s="582"/>
    </row>
    <row r="108" spans="1:14" s="49" customFormat="1" ht="14.4" thickBot="1" x14ac:dyDescent="0.25">
      <c r="A108" s="482" t="s">
        <v>551</v>
      </c>
      <c r="B108" s="483"/>
      <c r="C108" s="483"/>
      <c r="D108" s="483"/>
      <c r="E108" s="405"/>
      <c r="F108" s="405"/>
      <c r="G108" s="405"/>
      <c r="H108" s="406"/>
      <c r="I108" s="406"/>
      <c r="J108" s="405"/>
      <c r="K108" s="407"/>
      <c r="M108" s="425"/>
      <c r="N108" s="425"/>
    </row>
    <row r="109" spans="1:14" x14ac:dyDescent="0.25">
      <c r="A109" s="531" t="s">
        <v>540</v>
      </c>
      <c r="B109" s="532"/>
      <c r="C109" s="408" t="s">
        <v>541</v>
      </c>
      <c r="D109" s="533" t="s">
        <v>543</v>
      </c>
      <c r="E109" s="534"/>
      <c r="F109" s="534"/>
      <c r="G109" s="532"/>
      <c r="H109" s="533" t="s">
        <v>544</v>
      </c>
      <c r="I109" s="534"/>
      <c r="J109" s="534"/>
      <c r="K109" s="535"/>
    </row>
    <row r="110" spans="1:14" s="49" customFormat="1" x14ac:dyDescent="0.2">
      <c r="A110" s="540" t="s">
        <v>1187</v>
      </c>
      <c r="B110" s="527"/>
      <c r="C110" s="454" t="s">
        <v>1188</v>
      </c>
      <c r="D110" s="529"/>
      <c r="E110" s="530"/>
      <c r="F110" s="530"/>
      <c r="G110" s="527"/>
      <c r="H110" s="503" t="s">
        <v>545</v>
      </c>
      <c r="I110" s="489"/>
      <c r="J110" s="489"/>
      <c r="K110" s="536"/>
      <c r="M110" s="425"/>
      <c r="N110" s="425"/>
    </row>
    <row r="111" spans="1:14" x14ac:dyDescent="0.25">
      <c r="A111" s="537" t="s">
        <v>546</v>
      </c>
      <c r="B111" s="539"/>
      <c r="C111" s="458" t="s">
        <v>550</v>
      </c>
      <c r="D111" s="586"/>
      <c r="E111" s="586"/>
      <c r="F111" s="586"/>
      <c r="G111" s="459"/>
      <c r="H111" s="542" t="s">
        <v>1002</v>
      </c>
      <c r="I111" s="538"/>
      <c r="J111" s="538"/>
      <c r="K111" s="543"/>
    </row>
    <row r="112" spans="1:14" s="49" customFormat="1" x14ac:dyDescent="0.2">
      <c r="A112" s="579" t="s">
        <v>547</v>
      </c>
      <c r="B112" s="527"/>
      <c r="C112" s="526"/>
      <c r="D112" s="530"/>
      <c r="E112" s="530"/>
      <c r="F112" s="530"/>
      <c r="G112" s="527"/>
      <c r="H112" s="541"/>
      <c r="I112" s="489"/>
      <c r="J112" s="489"/>
      <c r="K112" s="536"/>
      <c r="L112" s="53"/>
      <c r="M112" s="425"/>
      <c r="N112" s="425"/>
    </row>
    <row r="113" spans="1:15" s="49" customFormat="1" ht="14.25" customHeight="1" x14ac:dyDescent="0.2">
      <c r="A113" s="458" t="s">
        <v>568</v>
      </c>
      <c r="B113" s="459"/>
      <c r="C113" s="409"/>
      <c r="D113" s="465" t="s">
        <v>552</v>
      </c>
      <c r="E113" s="466"/>
      <c r="F113" s="466"/>
      <c r="G113" s="466"/>
      <c r="H113" s="466"/>
      <c r="I113" s="466"/>
      <c r="J113" s="466"/>
      <c r="K113" s="467"/>
      <c r="L113" s="116"/>
      <c r="M113" s="425"/>
      <c r="N113" s="425"/>
    </row>
    <row r="114" spans="1:15" s="49" customFormat="1" x14ac:dyDescent="0.2">
      <c r="A114" s="526" t="str">
        <f>IF(A24&lt;-50,"Floursilikon",IF(C6="HQ","Flousilikon","EPDM"))</f>
        <v>EPDM</v>
      </c>
      <c r="B114" s="527"/>
      <c r="C114" s="72"/>
      <c r="D114" s="468"/>
      <c r="E114" s="469"/>
      <c r="F114" s="469"/>
      <c r="G114" s="469"/>
      <c r="H114" s="469"/>
      <c r="I114" s="469"/>
      <c r="J114" s="469"/>
      <c r="K114" s="470"/>
      <c r="L114" s="116"/>
      <c r="M114" s="425"/>
      <c r="N114" s="425"/>
    </row>
    <row r="115" spans="1:15" x14ac:dyDescent="0.25">
      <c r="A115" s="537" t="s">
        <v>553</v>
      </c>
      <c r="B115" s="538"/>
      <c r="C115" s="387" t="s">
        <v>554</v>
      </c>
      <c r="D115" s="465" t="s">
        <v>574</v>
      </c>
      <c r="E115" s="484"/>
      <c r="F115" s="465" t="s">
        <v>575</v>
      </c>
      <c r="G115" s="484"/>
      <c r="H115" s="465" t="s">
        <v>586</v>
      </c>
      <c r="I115" s="484"/>
      <c r="J115" s="465" t="s">
        <v>555</v>
      </c>
      <c r="K115" s="481"/>
      <c r="L115" s="58"/>
      <c r="M115" s="425"/>
    </row>
    <row r="116" spans="1:15" s="15" customFormat="1" x14ac:dyDescent="0.2">
      <c r="A116" s="142"/>
      <c r="B116" s="143"/>
      <c r="C116" s="276" t="s">
        <v>1187</v>
      </c>
      <c r="D116" s="59"/>
      <c r="E116" s="22"/>
      <c r="F116" s="142"/>
      <c r="G116" s="143"/>
      <c r="H116" s="62"/>
      <c r="I116" s="52"/>
      <c r="J116" s="52"/>
      <c r="K116" s="63"/>
      <c r="M116" s="425"/>
      <c r="N116" s="420"/>
      <c r="O116" s="49"/>
    </row>
    <row r="117" spans="1:15" s="15" customFormat="1" x14ac:dyDescent="0.2">
      <c r="A117" s="413" t="s">
        <v>1001</v>
      </c>
      <c r="B117" s="410"/>
      <c r="C117" s="410"/>
      <c r="D117" s="410"/>
      <c r="E117" s="411"/>
      <c r="F117" s="411"/>
      <c r="G117" s="411"/>
      <c r="H117" s="412" t="s">
        <v>1135</v>
      </c>
      <c r="I117" s="412"/>
      <c r="J117" s="436" t="s">
        <v>1141</v>
      </c>
      <c r="K117" s="435"/>
      <c r="M117" s="425"/>
      <c r="N117" s="420"/>
      <c r="O117" s="49"/>
    </row>
    <row r="118" spans="1:15" s="15" customFormat="1" x14ac:dyDescent="0.2">
      <c r="A118" s="22"/>
      <c r="B118" s="22"/>
      <c r="C118" s="22"/>
      <c r="D118" s="22"/>
      <c r="E118" s="22"/>
      <c r="F118" s="22"/>
      <c r="G118" s="22"/>
      <c r="H118" s="59"/>
      <c r="I118" s="22"/>
      <c r="J118" s="433"/>
      <c r="K118" s="434"/>
      <c r="M118" s="425"/>
      <c r="N118" s="420"/>
      <c r="O118" s="49"/>
    </row>
    <row r="119" spans="1:15" x14ac:dyDescent="0.25">
      <c r="A119" s="462" t="s">
        <v>1147</v>
      </c>
      <c r="B119" s="463"/>
      <c r="C119" s="463"/>
      <c r="D119" s="463"/>
      <c r="E119" s="463"/>
      <c r="F119" s="463"/>
      <c r="G119" s="463"/>
      <c r="H119" s="463"/>
      <c r="I119" s="463"/>
      <c r="J119" s="463"/>
      <c r="K119" s="464"/>
      <c r="M119" s="425"/>
      <c r="O119" s="49"/>
    </row>
    <row r="120" spans="1:15" ht="40.5" customHeight="1" thickBot="1" x14ac:dyDescent="0.3">
      <c r="A120" s="523" t="s">
        <v>1186</v>
      </c>
      <c r="B120" s="524"/>
      <c r="C120" s="524"/>
      <c r="D120" s="524"/>
      <c r="E120" s="524"/>
      <c r="F120" s="524"/>
      <c r="G120" s="524"/>
      <c r="H120" s="524"/>
      <c r="I120" s="524"/>
      <c r="J120" s="524"/>
      <c r="K120" s="525"/>
      <c r="M120" s="425"/>
      <c r="O120" s="49"/>
    </row>
    <row r="121" spans="1:15" s="15" customFormat="1" ht="14.4" thickBot="1" x14ac:dyDescent="0.25">
      <c r="A121" s="482" t="s">
        <v>558</v>
      </c>
      <c r="B121" s="483"/>
      <c r="C121" s="483"/>
      <c r="D121" s="483"/>
      <c r="E121" s="405"/>
      <c r="F121" s="405"/>
      <c r="G121" s="405"/>
      <c r="H121" s="406"/>
      <c r="I121" s="406"/>
      <c r="J121" s="405"/>
      <c r="K121" s="407"/>
      <c r="M121" s="425"/>
      <c r="N121" s="420"/>
      <c r="O121" s="49"/>
    </row>
    <row r="122" spans="1:15" x14ac:dyDescent="0.25">
      <c r="A122" s="774" t="s">
        <v>1073</v>
      </c>
      <c r="B122" s="478"/>
      <c r="C122" s="414" t="s">
        <v>5</v>
      </c>
      <c r="D122" s="477" t="s">
        <v>559</v>
      </c>
      <c r="E122" s="478"/>
      <c r="F122" s="477" t="s">
        <v>560</v>
      </c>
      <c r="G122" s="478"/>
      <c r="H122" s="775" t="s">
        <v>45</v>
      </c>
      <c r="I122" s="776"/>
      <c r="J122" s="776"/>
      <c r="K122" s="777"/>
      <c r="M122" s="425"/>
    </row>
    <row r="123" spans="1:15" s="15" customFormat="1" x14ac:dyDescent="0.2">
      <c r="A123" s="561"/>
      <c r="B123" s="562"/>
      <c r="C123" s="456" t="s">
        <v>1182</v>
      </c>
      <c r="D123" s="479"/>
      <c r="E123" s="480"/>
      <c r="F123" s="457" t="s">
        <v>1185</v>
      </c>
      <c r="G123" s="47"/>
      <c r="H123" s="503" t="s">
        <v>1183</v>
      </c>
      <c r="I123" s="489"/>
      <c r="J123" s="489"/>
      <c r="K123" s="536"/>
      <c r="M123" s="425"/>
      <c r="N123" s="420"/>
    </row>
    <row r="124" spans="1:15" x14ac:dyDescent="0.25">
      <c r="A124" s="570" t="s">
        <v>561</v>
      </c>
      <c r="B124" s="586"/>
      <c r="C124" s="415" t="s">
        <v>562</v>
      </c>
      <c r="D124" s="742" t="s">
        <v>473</v>
      </c>
      <c r="E124" s="593"/>
      <c r="F124" s="388" t="s">
        <v>977</v>
      </c>
      <c r="G124" s="416"/>
      <c r="H124" s="743" t="s">
        <v>561</v>
      </c>
      <c r="I124" s="778"/>
      <c r="J124" s="778"/>
      <c r="K124" s="745"/>
    </row>
    <row r="125" spans="1:15" x14ac:dyDescent="0.25">
      <c r="A125" s="50"/>
      <c r="B125" s="51"/>
      <c r="C125" s="65"/>
      <c r="D125" s="142"/>
      <c r="E125" s="143"/>
      <c r="F125" s="142"/>
      <c r="G125" s="143"/>
      <c r="H125" s="779" t="s">
        <v>1184</v>
      </c>
      <c r="I125" s="780"/>
      <c r="J125" s="780"/>
      <c r="K125" s="781"/>
      <c r="L125" s="60"/>
      <c r="M125" s="426"/>
    </row>
    <row r="126" spans="1:15" s="15" customFormat="1" x14ac:dyDescent="0.2">
      <c r="A126" s="140"/>
      <c r="B126" s="22"/>
      <c r="C126" s="22"/>
      <c r="D126" s="22"/>
      <c r="E126" s="22"/>
      <c r="F126" s="22"/>
      <c r="G126" s="22"/>
      <c r="H126" s="56"/>
      <c r="I126" s="56"/>
      <c r="J126" s="56"/>
      <c r="K126" s="61"/>
      <c r="M126" s="420"/>
      <c r="N126" s="420"/>
    </row>
    <row r="127" spans="1:15" x14ac:dyDescent="0.25">
      <c r="A127" s="570" t="s">
        <v>563</v>
      </c>
      <c r="B127" s="586"/>
      <c r="C127" s="415" t="s">
        <v>69</v>
      </c>
      <c r="D127" s="742" t="s">
        <v>569</v>
      </c>
      <c r="E127" s="593"/>
      <c r="F127" s="742" t="s">
        <v>570</v>
      </c>
      <c r="G127" s="593"/>
      <c r="H127" s="743" t="s">
        <v>571</v>
      </c>
      <c r="I127" s="744"/>
      <c r="J127" s="742" t="s">
        <v>572</v>
      </c>
      <c r="K127" s="782"/>
    </row>
    <row r="128" spans="1:15" s="15" customFormat="1" x14ac:dyDescent="0.2">
      <c r="A128" s="57"/>
      <c r="B128" s="52"/>
      <c r="C128" s="65"/>
      <c r="D128" s="73">
        <v>0</v>
      </c>
      <c r="E128" s="117" t="str">
        <f>IF(Auswahlfelder!B47=2,"",IF(D128=0,"",F22))</f>
        <v/>
      </c>
      <c r="F128" s="73">
        <v>0</v>
      </c>
      <c r="G128" s="117" t="str">
        <f>IF(Auswahlfelder!B47=2,"",IF(F128=0,"",F22))</f>
        <v/>
      </c>
      <c r="H128" s="74">
        <v>0</v>
      </c>
      <c r="I128" s="117" t="str">
        <f>IF(Auswahlfelder!B5495,"",IF(H128=0,"",F24))</f>
        <v/>
      </c>
      <c r="J128" s="503"/>
      <c r="K128" s="536"/>
      <c r="M128" s="420"/>
      <c r="N128" s="420"/>
    </row>
    <row r="129" spans="1:14" x14ac:dyDescent="0.25">
      <c r="A129" s="528" t="str">
        <f>IF(A8="BUS","Durchgangswiderstand (nur DF):","")</f>
        <v/>
      </c>
      <c r="B129" s="459"/>
      <c r="C129" s="360" t="s">
        <v>567</v>
      </c>
      <c r="D129" s="742" t="s">
        <v>564</v>
      </c>
      <c r="E129" s="593"/>
      <c r="F129" s="388" t="s">
        <v>978</v>
      </c>
      <c r="G129" s="416"/>
      <c r="H129" s="743" t="s">
        <v>565</v>
      </c>
      <c r="I129" s="744"/>
      <c r="J129" s="743" t="s">
        <v>566</v>
      </c>
      <c r="K129" s="745"/>
    </row>
    <row r="130" spans="1:14" s="15" customFormat="1" ht="11.25" customHeight="1" x14ac:dyDescent="0.2">
      <c r="A130" s="552"/>
      <c r="B130" s="553"/>
      <c r="C130" s="22"/>
      <c r="D130" s="59"/>
      <c r="E130" s="22"/>
      <c r="F130" s="22"/>
      <c r="G130" s="141"/>
      <c r="H130" s="62"/>
      <c r="I130" s="52"/>
      <c r="J130" s="52"/>
      <c r="K130" s="63"/>
      <c r="M130" s="420"/>
      <c r="N130" s="420"/>
    </row>
    <row r="131" spans="1:14" x14ac:dyDescent="0.25">
      <c r="A131" s="458"/>
      <c r="B131" s="459"/>
      <c r="C131" s="542" t="s">
        <v>1009</v>
      </c>
      <c r="D131" s="538"/>
      <c r="E131" s="539"/>
      <c r="F131" s="458" t="s">
        <v>556</v>
      </c>
      <c r="G131" s="459"/>
      <c r="H131" s="458" t="s">
        <v>5</v>
      </c>
      <c r="I131" s="459"/>
      <c r="J131" s="743" t="s">
        <v>557</v>
      </c>
      <c r="K131" s="745"/>
    </row>
    <row r="132" spans="1:14" x14ac:dyDescent="0.25">
      <c r="A132" s="554"/>
      <c r="B132" s="555"/>
      <c r="C132" s="529" t="s">
        <v>910</v>
      </c>
      <c r="D132" s="530"/>
      <c r="E132" s="530"/>
      <c r="F132" s="336"/>
      <c r="G132" s="337"/>
      <c r="H132" s="526" t="s">
        <v>1182</v>
      </c>
      <c r="I132" s="527"/>
      <c r="J132" s="64"/>
      <c r="K132" s="195"/>
    </row>
    <row r="133" spans="1:14" ht="13.5" customHeight="1" x14ac:dyDescent="0.25">
      <c r="A133" s="462" t="s">
        <v>1148</v>
      </c>
      <c r="B133" s="463"/>
      <c r="C133" s="463"/>
      <c r="D133" s="463"/>
      <c r="E133" s="463"/>
      <c r="F133" s="463"/>
      <c r="G133" s="463"/>
      <c r="H133" s="463"/>
      <c r="I133" s="463"/>
      <c r="J133" s="463"/>
      <c r="K133" s="464"/>
    </row>
    <row r="134" spans="1:14" ht="100.5" customHeight="1" thickBot="1" x14ac:dyDescent="0.3">
      <c r="A134" s="771" t="s">
        <v>1190</v>
      </c>
      <c r="B134" s="772"/>
      <c r="C134" s="772"/>
      <c r="D134" s="772"/>
      <c r="E134" s="772"/>
      <c r="F134" s="772"/>
      <c r="G134" s="772"/>
      <c r="H134" s="772"/>
      <c r="I134" s="772"/>
      <c r="J134" s="772"/>
      <c r="K134" s="773"/>
    </row>
    <row r="135" spans="1:14" ht="409.6" hidden="1" customHeight="1" thickBot="1" x14ac:dyDescent="0.3">
      <c r="A135" s="515"/>
      <c r="B135" s="516"/>
      <c r="C135" s="516"/>
      <c r="D135" s="516"/>
      <c r="E135" s="516"/>
      <c r="F135" s="516"/>
      <c r="G135" s="516"/>
      <c r="H135" s="516"/>
      <c r="I135" s="516"/>
      <c r="J135" s="516"/>
      <c r="K135" s="517"/>
    </row>
    <row r="136" spans="1:14" x14ac:dyDescent="0.25">
      <c r="A136" s="335"/>
      <c r="B136" s="333"/>
      <c r="C136" s="332"/>
      <c r="D136" s="334"/>
      <c r="E136" s="332"/>
      <c r="F136" s="332"/>
      <c r="G136" s="332"/>
      <c r="H136" s="332"/>
    </row>
    <row r="137" spans="1:14" x14ac:dyDescent="0.25">
      <c r="A137" s="332"/>
      <c r="B137" s="333"/>
      <c r="C137" s="332"/>
      <c r="D137" s="334"/>
      <c r="E137" s="332"/>
      <c r="F137" s="332"/>
      <c r="G137" s="332"/>
      <c r="H137" s="332"/>
    </row>
    <row r="138" spans="1:14" x14ac:dyDescent="0.25">
      <c r="B138" s="1"/>
      <c r="C138" s="1"/>
      <c r="D138" s="1"/>
      <c r="E138" s="1"/>
      <c r="F138" s="1"/>
      <c r="G138" s="1"/>
      <c r="H138" s="2"/>
      <c r="I138" s="2"/>
      <c r="J138" s="2"/>
      <c r="K138" s="3"/>
    </row>
    <row r="139" spans="1:14" s="9" customFormat="1" x14ac:dyDescent="0.25">
      <c r="A139" s="10"/>
      <c r="B139" s="10"/>
      <c r="C139" s="10"/>
      <c r="D139" s="11"/>
      <c r="E139" s="10"/>
      <c r="F139" s="10"/>
      <c r="G139" s="10"/>
      <c r="H139" s="10"/>
      <c r="I139" s="10"/>
      <c r="J139" s="10"/>
      <c r="K139" s="10"/>
      <c r="M139" s="422"/>
      <c r="N139" s="422"/>
    </row>
    <row r="140" spans="1:14" s="9" customFormat="1" ht="21.9" customHeight="1" x14ac:dyDescent="0.25">
      <c r="B140" s="7"/>
      <c r="C140" s="7"/>
      <c r="D140" s="8"/>
      <c r="E140" s="7"/>
      <c r="F140" s="7"/>
      <c r="G140" s="7"/>
      <c r="H140" s="7"/>
      <c r="I140" s="7"/>
      <c r="J140" s="7"/>
      <c r="K140" s="7"/>
      <c r="M140" s="422"/>
      <c r="N140" s="422"/>
    </row>
    <row r="141" spans="1:14" x14ac:dyDescent="0.25">
      <c r="A141" s="9"/>
      <c r="B141" s="9"/>
      <c r="C141" s="9"/>
      <c r="D141" s="9"/>
      <c r="E141" s="9"/>
      <c r="F141" s="9"/>
      <c r="G141" s="9"/>
      <c r="H141" s="9"/>
      <c r="I141" s="9"/>
      <c r="J141" s="9"/>
      <c r="K141" s="9"/>
    </row>
  </sheetData>
  <sheetProtection algorithmName="SHA-512" hashValue="ooPPr/eW42xuFpi0PGFYSdvQehg4hv1aewrcz3Ez7GASjYTAWWKS/F9aZQNzly/1WRFrDyTBV6G+dtpY5U80jQ==" saltValue="MsZ8PmnAy77IT5GSZqPLFQ==" spinCount="100000" sheet="1" formatCells="0" selectLockedCells="1"/>
  <dataConsolidate function="varp"/>
  <mergeCells count="340">
    <mergeCell ref="J128:K128"/>
    <mergeCell ref="C131:E131"/>
    <mergeCell ref="C132:E132"/>
    <mergeCell ref="D17:K17"/>
    <mergeCell ref="H16:I16"/>
    <mergeCell ref="J16:K16"/>
    <mergeCell ref="J21:K21"/>
    <mergeCell ref="A134:K134"/>
    <mergeCell ref="H132:I132"/>
    <mergeCell ref="J131:K131"/>
    <mergeCell ref="A133:K133"/>
    <mergeCell ref="A122:B122"/>
    <mergeCell ref="H122:K122"/>
    <mergeCell ref="A124:B124"/>
    <mergeCell ref="D124:E124"/>
    <mergeCell ref="H124:K124"/>
    <mergeCell ref="H125:K125"/>
    <mergeCell ref="A127:B127"/>
    <mergeCell ref="D127:E127"/>
    <mergeCell ref="H127:I127"/>
    <mergeCell ref="J127:K127"/>
    <mergeCell ref="A131:B131"/>
    <mergeCell ref="F131:G131"/>
    <mergeCell ref="J63:J64"/>
    <mergeCell ref="F127:G127"/>
    <mergeCell ref="K57:K58"/>
    <mergeCell ref="A58:B58"/>
    <mergeCell ref="D71:D72"/>
    <mergeCell ref="E69:E70"/>
    <mergeCell ref="A84:K84"/>
    <mergeCell ref="E71:E72"/>
    <mergeCell ref="F71:F72"/>
    <mergeCell ref="G71:G72"/>
    <mergeCell ref="H71:H72"/>
    <mergeCell ref="K69:K70"/>
    <mergeCell ref="F69:F70"/>
    <mergeCell ref="J90:K90"/>
    <mergeCell ref="H89:I89"/>
    <mergeCell ref="F92:G92"/>
    <mergeCell ref="A88:B88"/>
    <mergeCell ref="D88:E88"/>
    <mergeCell ref="J88:K88"/>
    <mergeCell ref="A87:B87"/>
    <mergeCell ref="J91:K91"/>
    <mergeCell ref="F91:G91"/>
    <mergeCell ref="D92:E92"/>
    <mergeCell ref="H92:I92"/>
    <mergeCell ref="J92:K92"/>
    <mergeCell ref="A129:B129"/>
    <mergeCell ref="D129:E129"/>
    <mergeCell ref="H129:I129"/>
    <mergeCell ref="J129:K129"/>
    <mergeCell ref="D49:K49"/>
    <mergeCell ref="K63:K64"/>
    <mergeCell ref="D63:D64"/>
    <mergeCell ref="E63:E64"/>
    <mergeCell ref="F63:F64"/>
    <mergeCell ref="A86:D86"/>
    <mergeCell ref="J87:K87"/>
    <mergeCell ref="J69:J70"/>
    <mergeCell ref="J61:J62"/>
    <mergeCell ref="G63:G64"/>
    <mergeCell ref="H63:H64"/>
    <mergeCell ref="I63:I64"/>
    <mergeCell ref="H69:H70"/>
    <mergeCell ref="I69:I70"/>
    <mergeCell ref="D61:D62"/>
    <mergeCell ref="G61:G62"/>
    <mergeCell ref="I61:I62"/>
    <mergeCell ref="A59:B59"/>
    <mergeCell ref="K82:K83"/>
    <mergeCell ref="K71:K72"/>
    <mergeCell ref="A4:C4"/>
    <mergeCell ref="J5:K5"/>
    <mergeCell ref="A5:B5"/>
    <mergeCell ref="G4:I4"/>
    <mergeCell ref="D2:E2"/>
    <mergeCell ref="D24:E24"/>
    <mergeCell ref="D21:E21"/>
    <mergeCell ref="D25:E25"/>
    <mergeCell ref="H22:I22"/>
    <mergeCell ref="J22:K22"/>
    <mergeCell ref="J23:K23"/>
    <mergeCell ref="F24:G24"/>
    <mergeCell ref="J24:K24"/>
    <mergeCell ref="H23:I23"/>
    <mergeCell ref="H24:I24"/>
    <mergeCell ref="F23:G23"/>
    <mergeCell ref="D23:E23"/>
    <mergeCell ref="A24:B24"/>
    <mergeCell ref="F25:G25"/>
    <mergeCell ref="H25:I25"/>
    <mergeCell ref="J25:K25"/>
    <mergeCell ref="A1:C1"/>
    <mergeCell ref="A3:C3"/>
    <mergeCell ref="D3:F3"/>
    <mergeCell ref="A6:B6"/>
    <mergeCell ref="G1:K2"/>
    <mergeCell ref="H87:I87"/>
    <mergeCell ref="D91:E91"/>
    <mergeCell ref="H91:I91"/>
    <mergeCell ref="A7:B7"/>
    <mergeCell ref="A8:B8"/>
    <mergeCell ref="F13:G13"/>
    <mergeCell ref="B13:E13"/>
    <mergeCell ref="A2:C2"/>
    <mergeCell ref="F11:G11"/>
    <mergeCell ref="I11:J11"/>
    <mergeCell ref="I10:J10"/>
    <mergeCell ref="J6:K6"/>
    <mergeCell ref="E6:F6"/>
    <mergeCell ref="G6:H6"/>
    <mergeCell ref="D7:F7"/>
    <mergeCell ref="D8:F8"/>
    <mergeCell ref="G3:I3"/>
    <mergeCell ref="J3:K3"/>
    <mergeCell ref="J4:K4"/>
    <mergeCell ref="A25:C25"/>
    <mergeCell ref="A26:C26"/>
    <mergeCell ref="A36:B36"/>
    <mergeCell ref="A37:B37"/>
    <mergeCell ref="A23:B23"/>
    <mergeCell ref="D4:F4"/>
    <mergeCell ref="F12:G12"/>
    <mergeCell ref="I12:J12"/>
    <mergeCell ref="D1:E1"/>
    <mergeCell ref="B10:E10"/>
    <mergeCell ref="A19:B19"/>
    <mergeCell ref="H19:I19"/>
    <mergeCell ref="H20:I20"/>
    <mergeCell ref="F20:G20"/>
    <mergeCell ref="D19:E19"/>
    <mergeCell ref="F19:G19"/>
    <mergeCell ref="D20:E20"/>
    <mergeCell ref="G7:H7"/>
    <mergeCell ref="G8:H8"/>
    <mergeCell ref="I7:K7"/>
    <mergeCell ref="I8:K8"/>
    <mergeCell ref="J19:K19"/>
    <mergeCell ref="G5:H5"/>
    <mergeCell ref="E5:F5"/>
    <mergeCell ref="A40:B40"/>
    <mergeCell ref="F38:F39"/>
    <mergeCell ref="E42:E43"/>
    <mergeCell ref="I40:I41"/>
    <mergeCell ref="A41:B41"/>
    <mergeCell ref="A39:B39"/>
    <mergeCell ref="E40:E41"/>
    <mergeCell ref="D40:D41"/>
    <mergeCell ref="H36:H37"/>
    <mergeCell ref="I36:I37"/>
    <mergeCell ref="D38:D39"/>
    <mergeCell ref="E38:E39"/>
    <mergeCell ref="D26:E26"/>
    <mergeCell ref="F26:G26"/>
    <mergeCell ref="H26:I26"/>
    <mergeCell ref="A34:B34"/>
    <mergeCell ref="A31:B31"/>
    <mergeCell ref="I38:I39"/>
    <mergeCell ref="D30:I30"/>
    <mergeCell ref="D36:D37"/>
    <mergeCell ref="E36:E37"/>
    <mergeCell ref="A38:B38"/>
    <mergeCell ref="F36:F37"/>
    <mergeCell ref="A33:B33"/>
    <mergeCell ref="A27:K27"/>
    <mergeCell ref="A35:B35"/>
    <mergeCell ref="A28:K28"/>
    <mergeCell ref="J26:K26"/>
    <mergeCell ref="A30:B30"/>
    <mergeCell ref="A32:B32"/>
    <mergeCell ref="F10:G10"/>
    <mergeCell ref="A20:B20"/>
    <mergeCell ref="A16:B16"/>
    <mergeCell ref="D16:E16"/>
    <mergeCell ref="F16:G16"/>
    <mergeCell ref="A18:C18"/>
    <mergeCell ref="A21:B21"/>
    <mergeCell ref="F21:G21"/>
    <mergeCell ref="D22:E22"/>
    <mergeCell ref="A15:K15"/>
    <mergeCell ref="D18:K18"/>
    <mergeCell ref="J20:K20"/>
    <mergeCell ref="F22:G22"/>
    <mergeCell ref="H21:I21"/>
    <mergeCell ref="A22:B22"/>
    <mergeCell ref="B11:E11"/>
    <mergeCell ref="I13:J13"/>
    <mergeCell ref="B12:E12"/>
    <mergeCell ref="E53:E54"/>
    <mergeCell ref="F53:F54"/>
    <mergeCell ref="F44:F45"/>
    <mergeCell ref="F42:F43"/>
    <mergeCell ref="D53:D54"/>
    <mergeCell ref="D44:D45"/>
    <mergeCell ref="E44:E45"/>
    <mergeCell ref="A53:B53"/>
    <mergeCell ref="A46:K46"/>
    <mergeCell ref="H42:H43"/>
    <mergeCell ref="G42:G43"/>
    <mergeCell ref="A54:B54"/>
    <mergeCell ref="D42:D43"/>
    <mergeCell ref="H38:H39"/>
    <mergeCell ref="G38:G39"/>
    <mergeCell ref="G36:G37"/>
    <mergeCell ref="I42:I43"/>
    <mergeCell ref="H44:H45"/>
    <mergeCell ref="H53:H54"/>
    <mergeCell ref="G44:G45"/>
    <mergeCell ref="C112:G112"/>
    <mergeCell ref="C111:G111"/>
    <mergeCell ref="G59:G60"/>
    <mergeCell ref="H59:H60"/>
    <mergeCell ref="I59:I60"/>
    <mergeCell ref="G69:G70"/>
    <mergeCell ref="H98:I98"/>
    <mergeCell ref="E61:E62"/>
    <mergeCell ref="F61:F62"/>
    <mergeCell ref="H61:H62"/>
    <mergeCell ref="D55:D56"/>
    <mergeCell ref="E55:E56"/>
    <mergeCell ref="F88:G88"/>
    <mergeCell ref="H88:I88"/>
    <mergeCell ref="I44:I45"/>
    <mergeCell ref="A47:K47"/>
    <mergeCell ref="D69:D70"/>
    <mergeCell ref="A112:B112"/>
    <mergeCell ref="A107:K107"/>
    <mergeCell ref="A95:K95"/>
    <mergeCell ref="A96:K96"/>
    <mergeCell ref="A93:E93"/>
    <mergeCell ref="A94:E94"/>
    <mergeCell ref="F101:G101"/>
    <mergeCell ref="A99:B99"/>
    <mergeCell ref="D100:E100"/>
    <mergeCell ref="A102:C102"/>
    <mergeCell ref="D102:E102"/>
    <mergeCell ref="F102:G102"/>
    <mergeCell ref="J93:K93"/>
    <mergeCell ref="J94:K94"/>
    <mergeCell ref="H100:I100"/>
    <mergeCell ref="H101:I101"/>
    <mergeCell ref="D103:E103"/>
    <mergeCell ref="F103:G103"/>
    <mergeCell ref="A130:B130"/>
    <mergeCell ref="A132:B132"/>
    <mergeCell ref="K73:K75"/>
    <mergeCell ref="D82:D83"/>
    <mergeCell ref="E82:E83"/>
    <mergeCell ref="F82:F83"/>
    <mergeCell ref="I71:I72"/>
    <mergeCell ref="J71:J72"/>
    <mergeCell ref="A123:B123"/>
    <mergeCell ref="H123:K123"/>
    <mergeCell ref="J101:K101"/>
    <mergeCell ref="J100:K100"/>
    <mergeCell ref="D99:G99"/>
    <mergeCell ref="A97:D97"/>
    <mergeCell ref="J98:K98"/>
    <mergeCell ref="A91:B91"/>
    <mergeCell ref="A98:B98"/>
    <mergeCell ref="D89:E89"/>
    <mergeCell ref="F89:G89"/>
    <mergeCell ref="J89:K89"/>
    <mergeCell ref="D87:E87"/>
    <mergeCell ref="F87:G87"/>
    <mergeCell ref="H93:I93"/>
    <mergeCell ref="H94:I94"/>
    <mergeCell ref="A135:K135"/>
    <mergeCell ref="G82:G83"/>
    <mergeCell ref="H82:H83"/>
    <mergeCell ref="I82:I83"/>
    <mergeCell ref="J82:J83"/>
    <mergeCell ref="A85:K85"/>
    <mergeCell ref="A120:K120"/>
    <mergeCell ref="A114:B114"/>
    <mergeCell ref="A104:B104"/>
    <mergeCell ref="A108:D108"/>
    <mergeCell ref="D110:G110"/>
    <mergeCell ref="A109:B109"/>
    <mergeCell ref="D109:G109"/>
    <mergeCell ref="H109:K109"/>
    <mergeCell ref="H110:K110"/>
    <mergeCell ref="A115:B115"/>
    <mergeCell ref="A111:B111"/>
    <mergeCell ref="A110:B110"/>
    <mergeCell ref="H112:K112"/>
    <mergeCell ref="H111:K111"/>
    <mergeCell ref="H90:I90"/>
    <mergeCell ref="D90:E90"/>
    <mergeCell ref="F90:G90"/>
    <mergeCell ref="A100:B100"/>
    <mergeCell ref="J59:J60"/>
    <mergeCell ref="K59:K60"/>
    <mergeCell ref="D59:D60"/>
    <mergeCell ref="E59:E60"/>
    <mergeCell ref="H40:H41"/>
    <mergeCell ref="A55:B55"/>
    <mergeCell ref="A56:B56"/>
    <mergeCell ref="F40:F41"/>
    <mergeCell ref="G40:G41"/>
    <mergeCell ref="F59:F60"/>
    <mergeCell ref="H55:H56"/>
    <mergeCell ref="A49:B49"/>
    <mergeCell ref="A50:B50"/>
    <mergeCell ref="K53:K54"/>
    <mergeCell ref="G53:G54"/>
    <mergeCell ref="K51:K52"/>
    <mergeCell ref="A52:B52"/>
    <mergeCell ref="I55:I56"/>
    <mergeCell ref="J55:J56"/>
    <mergeCell ref="K55:K56"/>
    <mergeCell ref="A57:B57"/>
    <mergeCell ref="F55:F56"/>
    <mergeCell ref="G55:G56"/>
    <mergeCell ref="A48:D48"/>
    <mergeCell ref="A113:B113"/>
    <mergeCell ref="J53:J54"/>
    <mergeCell ref="I53:I54"/>
    <mergeCell ref="A106:K106"/>
    <mergeCell ref="D113:K113"/>
    <mergeCell ref="D114:K114"/>
    <mergeCell ref="H131:I131"/>
    <mergeCell ref="A92:B92"/>
    <mergeCell ref="A90:B90"/>
    <mergeCell ref="K61:K62"/>
    <mergeCell ref="D122:E122"/>
    <mergeCell ref="D123:E123"/>
    <mergeCell ref="F122:G122"/>
    <mergeCell ref="J115:K115"/>
    <mergeCell ref="A119:K119"/>
    <mergeCell ref="A121:D121"/>
    <mergeCell ref="D115:E115"/>
    <mergeCell ref="F115:G115"/>
    <mergeCell ref="H115:I115"/>
    <mergeCell ref="H99:I99"/>
    <mergeCell ref="J99:K99"/>
    <mergeCell ref="A103:C103"/>
    <mergeCell ref="D101:E101"/>
    <mergeCell ref="F100:G100"/>
  </mergeCells>
  <phoneticPr fontId="1" type="noConversion"/>
  <conditionalFormatting sqref="D18">
    <cfRule type="cellIs" dxfId="15" priority="8" operator="equal">
      <formula>"Achtung! Umax des ausgewählten Produkts passt nicht mit der ausgewählten Betriebsspannung zusammen!"</formula>
    </cfRule>
  </conditionalFormatting>
  <conditionalFormatting sqref="H92:I92">
    <cfRule type="cellIs" dxfId="14" priority="7" operator="greaterThan">
      <formula>7</formula>
    </cfRule>
  </conditionalFormatting>
  <conditionalFormatting sqref="D17">
    <cfRule type="cellIs" dxfId="13" priority="2" operator="equal">
      <formula>"Achtung!Bezeichnung Typenschild abweichend!"</formula>
    </cfRule>
  </conditionalFormatting>
  <conditionalFormatting sqref="J20:K20">
    <cfRule type="cellIs" dxfId="12" priority="1" operator="notEqual">
      <formula>1000</formula>
    </cfRule>
  </conditionalFormatting>
  <dataValidations xWindow="261" yWindow="401" count="45">
    <dataValidation type="list" allowBlank="1" showInputMessage="1" sqref="J26:K26" xr:uid="{00000000-0002-0000-0000-000000000000}">
      <formula1>Schlagweite</formula1>
    </dataValidation>
    <dataValidation type="list" showInputMessage="1" sqref="F26:G26" xr:uid="{00000000-0002-0000-0000-000001000000}">
      <formula1>Kriechweg_err</formula1>
    </dataValidation>
    <dataValidation type="list" allowBlank="1" showInputMessage="1" showErrorMessage="1" sqref="A110:B110 C116" xr:uid="{00000000-0002-0000-0000-000002000000}">
      <formula1>Sprachen</formula1>
    </dataValidation>
    <dataValidation type="list" allowBlank="1" showInputMessage="1" showErrorMessage="1" sqref="A88:B88" xr:uid="{00000000-0002-0000-0000-000003000000}">
      <formula1>Dichtewächter</formula1>
    </dataValidation>
    <dataValidation type="list" allowBlank="1" showInputMessage="1" showErrorMessage="1" sqref="H99:I99 D99" xr:uid="{00000000-0002-0000-0000-000004000000}">
      <formula1>Klemmen</formula1>
    </dataValidation>
    <dataValidation type="list" allowBlank="1" showInputMessage="1" showErrorMessage="1" sqref="D110:G110" xr:uid="{00000000-0002-0000-0000-000005000000}">
      <formula1>Oberflächenschutz</formula1>
    </dataValidation>
    <dataValidation type="list" errorStyle="warning" allowBlank="1" showInputMessage="1" showErrorMessage="1" sqref="H112:K112" xr:uid="{00000000-0002-0000-0000-000006000000}">
      <formula1>Erdungsanschluß</formula1>
    </dataValidation>
    <dataValidation type="list" showInputMessage="1" showErrorMessage="1" sqref="J92:K92" xr:uid="{00000000-0002-0000-0000-000007000000}">
      <formula1>Druckangabe_LS</formula1>
    </dataValidation>
    <dataValidation type="list" errorStyle="warning" allowBlank="1" showInputMessage="1" showErrorMessage="1" sqref="C112:G112" xr:uid="{00000000-0002-0000-0000-000008000000}">
      <formula1>Primäranschluß</formula1>
    </dataValidation>
    <dataValidation type="list" errorStyle="information" allowBlank="1" showInputMessage="1" showErrorMessage="1" errorTitle="kein Standarddruck" error="Weiter mit Return!_x000a_Werte für Alarmadruck 1 und 2 in Anmerkungen eingeben." sqref="A92:B92" xr:uid="{00000000-0002-0000-0000-000009000000}">
      <formula1>Fülldrücke</formula1>
    </dataValidation>
    <dataValidation type="list" allowBlank="1" showInputMessage="1" sqref="J90:K90" xr:uid="{00000000-0002-0000-0000-00000A000000}">
      <formula1>SF6_Anteil</formula1>
    </dataValidation>
    <dataValidation type="list" allowBlank="1" showInputMessage="1" showErrorMessage="1" sqref="C52" xr:uid="{00000000-0002-0000-0000-00000B000000}">
      <formula1>Norm_Genauigkeitsklasse</formula1>
    </dataValidation>
    <dataValidation type="custom" allowBlank="1" showInputMessage="1" showErrorMessage="1" sqref="K82:K83" xr:uid="{00000000-0002-0000-0000-00000C000000}">
      <formula1>K82="K"</formula1>
    </dataValidation>
    <dataValidation type="list" allowBlank="1" showInputMessage="1" showErrorMessage="1" sqref="D61:J62" xr:uid="{00000000-0002-0000-0000-00000D000000}">
      <formula1>Meßbereich</formula1>
    </dataValidation>
    <dataValidation type="list" allowBlank="1" showInputMessage="1" showErrorMessage="1" sqref="D52:J52" xr:uid="{00000000-0002-0000-0000-00000E000000}">
      <formula1>Genuigkeitsklassen_Kerne</formula1>
    </dataValidation>
    <dataValidation type="whole" operator="lessThan" allowBlank="1" showInputMessage="1" showErrorMessage="1" sqref="C50" xr:uid="{00000000-0002-0000-0000-00000F000000}">
      <formula1>8</formula1>
    </dataValidation>
    <dataValidation type="list" allowBlank="1" showInputMessage="1" showErrorMessage="1" sqref="L20 H20" xr:uid="{00000000-0002-0000-0000-000010000000}">
      <formula1>Frequenz</formula1>
    </dataValidation>
    <dataValidation type="list" allowBlank="1" showInputMessage="1" showErrorMessage="1" sqref="D6" xr:uid="{00000000-0002-0000-0000-000011000000}">
      <formula1>Länder</formula1>
    </dataValidation>
    <dataValidation type="list" errorStyle="information" allowBlank="1" showInputMessage="1" showErrorMessage="1" sqref="C6" xr:uid="{00000000-0002-0000-0000-000012000000}">
      <formula1>Endkunden</formula1>
    </dataValidation>
    <dataValidation type="list" allowBlank="1" showInputMessage="1" showErrorMessage="1" sqref="G4" xr:uid="{00000000-0002-0000-0000-000013000000}">
      <formula1>Projektkategorie</formula1>
    </dataValidation>
    <dataValidation type="list" operator="equal" allowBlank="1" showInputMessage="1" showErrorMessage="1" sqref="A6:B6" xr:uid="{00000000-0002-0000-0000-000014000000}">
      <formula1>Auftraggeber</formula1>
    </dataValidation>
    <dataValidation type="list" errorStyle="information" allowBlank="1" showInputMessage="1" showErrorMessage="1" prompt="Bitte Modellgruppe eingeben (Z.B. SVS; SAS usw.)_x000a_" sqref="A8:B8" xr:uid="{00000000-0002-0000-0000-000015000000}">
      <formula1>Gruppe</formula1>
    </dataValidation>
    <dataValidation type="list" errorStyle="information" allowBlank="1" showInputMessage="1" showErrorMessage="1" errorTitle="Achtung!!!!! keine Standardtype" error="Type ist keine Standardtype und nicht im Listenverzeichnis enthalten._x000a_Projektkategorie anpassen!!" prompt="Bitte Modellbe-_x000a_zeichnung nach _x000a_SAP eingeben" sqref="C8" xr:uid="{00000000-0002-0000-0000-000016000000}">
      <formula1>Modelle</formula1>
    </dataValidation>
    <dataValidation type="whole" allowBlank="1" showInputMessage="1" showErrorMessage="1" sqref="C24" xr:uid="{00000000-0002-0000-0000-000017000000}">
      <formula1>20</formula1>
      <formula2>80</formula2>
    </dataValidation>
    <dataValidation type="whole" allowBlank="1" showInputMessage="1" showErrorMessage="1" sqref="A24:B24" xr:uid="{00000000-0002-0000-0000-000018000000}">
      <formula1>-55</formula1>
      <formula2>0</formula2>
    </dataValidation>
    <dataValidation type="whole" allowBlank="1" showInputMessage="1" showErrorMessage="1" sqref="J20:K20" xr:uid="{00000000-0002-0000-0000-00001A000000}">
      <formula1>0</formula1>
      <formula2>5000</formula2>
    </dataValidation>
    <dataValidation type="list" errorStyle="information" showInputMessage="1" showErrorMessage="1" error="Achtung!_x000a__x000a_kein Standardwert_x000a_" sqref="D24:E24" xr:uid="{00000000-0002-0000-0000-00001B000000}">
      <formula1>Verschmutzungklasse</formula1>
    </dataValidation>
    <dataValidation type="list" allowBlank="1" showInputMessage="1" showErrorMessage="1" sqref="C22 C20" xr:uid="{00000000-0002-0000-0000-00001C000000}">
      <formula1>Normen</formula1>
    </dataValidation>
    <dataValidation type="textLength" errorStyle="warning" operator="equal" allowBlank="1" showInputMessage="1" showErrorMessage="1" errorTitle="Fehlende Auftragsnummer" error="Bei fehlender Auftragsnummer muss eine Rahmenvertragsnummer eingegeben werden." sqref="D2:E2" xr:uid="{00000000-0002-0000-0000-00001D000000}">
      <formula1>10</formula1>
    </dataValidation>
    <dataValidation type="list" allowBlank="1" showInputMessage="1" showErrorMessage="1" sqref="F20:G20" xr:uid="{00000000-0002-0000-0000-00001E000000}">
      <formula1>Betriebsspannung</formula1>
    </dataValidation>
    <dataValidation type="list" showInputMessage="1" showErrorMessage="1" sqref="A20:B20" xr:uid="{00000000-0002-0000-0000-00001F000000}">
      <formula1>Normen</formula1>
    </dataValidation>
    <dataValidation type="list" errorStyle="information" allowBlank="1" showInputMessage="1" showErrorMessage="1" sqref="A22:B22" xr:uid="{00000000-0002-0000-0000-000020000000}">
      <formula1>Normen</formula1>
    </dataValidation>
    <dataValidation type="list" allowBlank="1" showInputMessage="1" showErrorMessage="1" sqref="H22:I22" xr:uid="{00000000-0002-0000-0000-000021000000}">
      <formula1>Stehwechsel</formula1>
    </dataValidation>
    <dataValidation type="list" allowBlank="1" showInputMessage="1" sqref="F22:G22" xr:uid="{00000000-0002-0000-0000-000022000000}">
      <formula1>BIL</formula1>
    </dataValidation>
    <dataValidation type="custom" allowBlank="1" showInputMessage="1" showErrorMessage="1" sqref="F24:G24" xr:uid="{00000000-0002-0000-0000-000023000000}">
      <formula1>F22*1.15</formula1>
    </dataValidation>
    <dataValidation type="list" errorStyle="warning" allowBlank="1" showInputMessage="1" showErrorMessage="1" errorTitle="kein Wert aus Normenreihe" sqref="J22:K22" xr:uid="{00000000-0002-0000-0000-000024000000}">
      <formula1>SIL</formula1>
    </dataValidation>
    <dataValidation showInputMessage="1" showErrorMessage="1" sqref="H26:I26 D26:E26" xr:uid="{00000000-0002-0000-0000-000025000000}"/>
    <dataValidation type="list" errorStyle="warning" allowBlank="1" showInputMessage="1" showErrorMessage="1" errorTitle="ACHTUNG!!" error="Wert nicht zulässig bitte korrigieren!" sqref="H24:I24" xr:uid="{00000000-0002-0000-0000-000027000000}">
      <formula1>Prüfwechselsannung_sek</formula1>
    </dataValidation>
    <dataValidation type="list" allowBlank="1" showInputMessage="1" sqref="D55:J56" xr:uid="{00000000-0002-0000-0000-000028000000}">
      <formula1>sek_strom</formula1>
    </dataValidation>
    <dataValidation type="list" allowBlank="1" showInputMessage="1" sqref="D59:J60" xr:uid="{00000000-0002-0000-0000-000029000000}">
      <formula1>Bürden</formula1>
    </dataValidation>
    <dataValidation type="list" errorStyle="information" allowBlank="1" showInputMessage="1" sqref="F92:G92" xr:uid="{00000000-0002-0000-0000-00002A000000}">
      <formula1>$C$92:$E$92</formula1>
    </dataValidation>
    <dataValidation type="list" allowBlank="1" showInputMessage="1" showErrorMessage="1" sqref="C132:E132" xr:uid="{00000000-0002-0000-0000-00002C000000}">
      <formula1>Eichung</formula1>
    </dataValidation>
    <dataValidation errorStyle="information" allowBlank="1" showInputMessage="1" showErrorMessage="1" sqref="A9" xr:uid="{00000000-0002-0000-0000-00002D000000}"/>
    <dataValidation type="list" allowBlank="1" showInputMessage="1" showErrorMessage="1" sqref="A56 A58" xr:uid="{00000000-0002-0000-0000-00002F000000}">
      <formula1>Umschaltung</formula1>
    </dataValidation>
    <dataValidation type="list" allowBlank="1" showInputMessage="1" showErrorMessage="1" sqref="A22:B22" xr:uid="{00000000-0002-0000-0000-00002B000000}">
      <formula1>$A$26:$A$40</formula1>
    </dataValidation>
  </dataValidations>
  <printOptions horizontalCentered="1"/>
  <pageMargins left="0.39370078740157483" right="0.39370078740157483" top="0.62992125984251968" bottom="0.27559055118110237" header="0.35433070866141736" footer="0.11811023622047245"/>
  <pageSetup paperSize="9" scale="70" orientation="portrait" cellComments="asDisplayed" r:id="rId1"/>
  <headerFooter alignWithMargins="0">
    <oddHeader>&amp;C&amp;"Arial,Fett"&amp;20Auftragsdatenblatt GIF</oddHeader>
    <oddFooter>&amp;C&amp;8Vorlage Stand 9.6.2016&amp;R&amp;P von &amp;N&amp;LIntern  &amp;6&amp;Z&amp;F</oddFooter>
  </headerFooter>
  <rowBreaks count="2" manualBreakCount="2">
    <brk id="132" max="10" man="1"/>
    <brk id="13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222" r:id="rId4" name="Auslegung">
              <controlPr locked="0" defaultSize="0" autoFill="0" autoLine="0" autoPict="0">
                <anchor moveWithCells="1">
                  <from>
                    <xdr:col>2</xdr:col>
                    <xdr:colOff>381000</xdr:colOff>
                    <xdr:row>99</xdr:row>
                    <xdr:rowOff>137160</xdr:rowOff>
                  </from>
                  <to>
                    <xdr:col>2</xdr:col>
                    <xdr:colOff>1264920</xdr:colOff>
                    <xdr:row>100</xdr:row>
                    <xdr:rowOff>175260</xdr:rowOff>
                  </to>
                </anchor>
              </controlPr>
            </control>
          </mc:Choice>
        </mc:AlternateContent>
        <mc:AlternateContent xmlns:mc="http://schemas.openxmlformats.org/markup-compatibility/2006">
          <mc:Choice Requires="x14">
            <control shapeId="1456" r:id="rId5" name="ohne Verschraubung">
              <controlPr locked="0" defaultSize="0" autoFill="0" autoLine="0" autoPict="0">
                <anchor moveWithCells="1">
                  <from>
                    <xdr:col>3</xdr:col>
                    <xdr:colOff>106680</xdr:colOff>
                    <xdr:row>103</xdr:row>
                    <xdr:rowOff>144780</xdr:rowOff>
                  </from>
                  <to>
                    <xdr:col>4</xdr:col>
                    <xdr:colOff>754380</xdr:colOff>
                    <xdr:row>104</xdr:row>
                    <xdr:rowOff>160020</xdr:rowOff>
                  </to>
                </anchor>
              </controlPr>
            </control>
          </mc:Choice>
        </mc:AlternateContent>
        <mc:AlternateContent xmlns:mc="http://schemas.openxmlformats.org/markup-compatibility/2006">
          <mc:Choice Requires="x14">
            <control shapeId="1603" r:id="rId6" name="Speichern">
              <controlPr defaultSize="0" print="0" autoFill="0" autoPict="0" macro="[0]!Speichern">
                <anchor moveWithCells="1" sizeWithCells="1">
                  <from>
                    <xdr:col>10</xdr:col>
                    <xdr:colOff>60960</xdr:colOff>
                    <xdr:row>0</xdr:row>
                    <xdr:rowOff>7620</xdr:rowOff>
                  </from>
                  <to>
                    <xdr:col>10</xdr:col>
                    <xdr:colOff>769620</xdr:colOff>
                    <xdr:row>1</xdr:row>
                    <xdr:rowOff>152400</xdr:rowOff>
                  </to>
                </anchor>
              </controlPr>
            </control>
          </mc:Choice>
        </mc:AlternateContent>
        <mc:AlternateContent xmlns:mc="http://schemas.openxmlformats.org/markup-compatibility/2006">
          <mc:Choice Requires="x14">
            <control shapeId="1076" r:id="rId7" name="Option Button 52">
              <controlPr defaultSize="0" autoFill="0" autoLine="0" autoPict="0">
                <anchor moveWithCells="1" sizeWithCells="1">
                  <from>
                    <xdr:col>1</xdr:col>
                    <xdr:colOff>213360</xdr:colOff>
                    <xdr:row>35</xdr:row>
                    <xdr:rowOff>114300</xdr:rowOff>
                  </from>
                  <to>
                    <xdr:col>1</xdr:col>
                    <xdr:colOff>609600</xdr:colOff>
                    <xdr:row>37</xdr:row>
                    <xdr:rowOff>0</xdr:rowOff>
                  </to>
                </anchor>
              </controlPr>
            </control>
          </mc:Choice>
        </mc:AlternateContent>
        <mc:AlternateContent xmlns:mc="http://schemas.openxmlformats.org/markup-compatibility/2006">
          <mc:Choice Requires="x14">
            <control shapeId="1077" r:id="rId8" name="Option Button 53">
              <controlPr defaultSize="0" autoFill="0" autoLine="0" autoPict="0">
                <anchor moveWithCells="1" sizeWithCells="1">
                  <from>
                    <xdr:col>1</xdr:col>
                    <xdr:colOff>792480</xdr:colOff>
                    <xdr:row>35</xdr:row>
                    <xdr:rowOff>114300</xdr:rowOff>
                  </from>
                  <to>
                    <xdr:col>1</xdr:col>
                    <xdr:colOff>1249680</xdr:colOff>
                    <xdr:row>37</xdr:row>
                    <xdr:rowOff>0</xdr:rowOff>
                  </to>
                </anchor>
              </controlPr>
            </control>
          </mc:Choice>
        </mc:AlternateContent>
        <mc:AlternateContent xmlns:mc="http://schemas.openxmlformats.org/markup-compatibility/2006">
          <mc:Choice Requires="x14">
            <control shapeId="1078" r:id="rId9" name="Group Box 54">
              <controlPr defaultSize="0" autoFill="0" autoPict="0">
                <anchor moveWithCells="1" sizeWithCells="1">
                  <from>
                    <xdr:col>0</xdr:col>
                    <xdr:colOff>0</xdr:colOff>
                    <xdr:row>35</xdr:row>
                    <xdr:rowOff>0</xdr:rowOff>
                  </from>
                  <to>
                    <xdr:col>2</xdr:col>
                    <xdr:colOff>0</xdr:colOff>
                    <xdr:row>37</xdr:row>
                    <xdr:rowOff>0</xdr:rowOff>
                  </to>
                </anchor>
              </controlPr>
            </control>
          </mc:Choice>
        </mc:AlternateContent>
        <mc:AlternateContent xmlns:mc="http://schemas.openxmlformats.org/markup-compatibility/2006">
          <mc:Choice Requires="x14">
            <control shapeId="1083" r:id="rId10" name="Option Button 59">
              <controlPr defaultSize="0" autoFill="0" autoLine="0" autoPict="0">
                <anchor moveWithCells="1" sizeWithCells="1">
                  <from>
                    <xdr:col>1</xdr:col>
                    <xdr:colOff>213360</xdr:colOff>
                    <xdr:row>37</xdr:row>
                    <xdr:rowOff>137160</xdr:rowOff>
                  </from>
                  <to>
                    <xdr:col>1</xdr:col>
                    <xdr:colOff>579120</xdr:colOff>
                    <xdr:row>39</xdr:row>
                    <xdr:rowOff>0</xdr:rowOff>
                  </to>
                </anchor>
              </controlPr>
            </control>
          </mc:Choice>
        </mc:AlternateContent>
        <mc:AlternateContent xmlns:mc="http://schemas.openxmlformats.org/markup-compatibility/2006">
          <mc:Choice Requires="x14">
            <control shapeId="1084" r:id="rId11" name="Option Button 60">
              <controlPr defaultSize="0" autoFill="0" autoLine="0" autoPict="0">
                <anchor moveWithCells="1" sizeWithCells="1">
                  <from>
                    <xdr:col>1</xdr:col>
                    <xdr:colOff>792480</xdr:colOff>
                    <xdr:row>37</xdr:row>
                    <xdr:rowOff>137160</xdr:rowOff>
                  </from>
                  <to>
                    <xdr:col>1</xdr:col>
                    <xdr:colOff>1249680</xdr:colOff>
                    <xdr:row>38</xdr:row>
                    <xdr:rowOff>182880</xdr:rowOff>
                  </to>
                </anchor>
              </controlPr>
            </control>
          </mc:Choice>
        </mc:AlternateContent>
        <mc:AlternateContent xmlns:mc="http://schemas.openxmlformats.org/markup-compatibility/2006">
          <mc:Choice Requires="x14">
            <control shapeId="1085" r:id="rId12" name="Group Box 61">
              <controlPr defaultSize="0" autoFill="0" autoPict="0">
                <anchor moveWithCells="1" sizeWithCells="1">
                  <from>
                    <xdr:col>0</xdr:col>
                    <xdr:colOff>0</xdr:colOff>
                    <xdr:row>37</xdr:row>
                    <xdr:rowOff>0</xdr:rowOff>
                  </from>
                  <to>
                    <xdr:col>2</xdr:col>
                    <xdr:colOff>0</xdr:colOff>
                    <xdr:row>39</xdr:row>
                    <xdr:rowOff>0</xdr:rowOff>
                  </to>
                </anchor>
              </controlPr>
            </control>
          </mc:Choice>
        </mc:AlternateContent>
        <mc:AlternateContent xmlns:mc="http://schemas.openxmlformats.org/markup-compatibility/2006">
          <mc:Choice Requires="x14">
            <control shapeId="1343" r:id="rId13" name="Option Button 319">
              <controlPr locked="0" defaultSize="0" autoFill="0" autoLine="0" autoPict="0">
                <anchor moveWithCells="1" sizeWithCells="1">
                  <from>
                    <xdr:col>3</xdr:col>
                    <xdr:colOff>723900</xdr:colOff>
                    <xdr:row>86</xdr:row>
                    <xdr:rowOff>106680</xdr:rowOff>
                  </from>
                  <to>
                    <xdr:col>4</xdr:col>
                    <xdr:colOff>236220</xdr:colOff>
                    <xdr:row>87</xdr:row>
                    <xdr:rowOff>160020</xdr:rowOff>
                  </to>
                </anchor>
              </controlPr>
            </control>
          </mc:Choice>
        </mc:AlternateContent>
        <mc:AlternateContent xmlns:mc="http://schemas.openxmlformats.org/markup-compatibility/2006">
          <mc:Choice Requires="x14">
            <control shapeId="1344" r:id="rId14" name="Option Button 320">
              <controlPr locked="0" defaultSize="0" autoFill="0" autoLine="0" autoPict="0">
                <anchor moveWithCells="1" sizeWithCells="1">
                  <from>
                    <xdr:col>4</xdr:col>
                    <xdr:colOff>365760</xdr:colOff>
                    <xdr:row>86</xdr:row>
                    <xdr:rowOff>106680</xdr:rowOff>
                  </from>
                  <to>
                    <xdr:col>4</xdr:col>
                    <xdr:colOff>769620</xdr:colOff>
                    <xdr:row>87</xdr:row>
                    <xdr:rowOff>160020</xdr:rowOff>
                  </to>
                </anchor>
              </controlPr>
            </control>
          </mc:Choice>
        </mc:AlternateContent>
        <mc:AlternateContent xmlns:mc="http://schemas.openxmlformats.org/markup-compatibility/2006">
          <mc:Choice Requires="x14">
            <control shapeId="1345" r:id="rId15" name="Group Box 321">
              <controlPr defaultSize="0" autoFill="0" autoPict="0" altText="">
                <anchor moveWithCells="1" sizeWithCells="1">
                  <from>
                    <xdr:col>3</xdr:col>
                    <xdr:colOff>0</xdr:colOff>
                    <xdr:row>86</xdr:row>
                    <xdr:rowOff>0</xdr:rowOff>
                  </from>
                  <to>
                    <xdr:col>5</xdr:col>
                    <xdr:colOff>0</xdr:colOff>
                    <xdr:row>88</xdr:row>
                    <xdr:rowOff>0</xdr:rowOff>
                  </to>
                </anchor>
              </controlPr>
            </control>
          </mc:Choice>
        </mc:AlternateContent>
        <mc:AlternateContent xmlns:mc="http://schemas.openxmlformats.org/markup-compatibility/2006">
          <mc:Choice Requires="x14">
            <control shapeId="1349" r:id="rId16" name="Option Button 325">
              <controlPr locked="0" defaultSize="0" autoFill="0" autoLine="0" autoPict="0">
                <anchor moveWithCells="1" sizeWithCells="1">
                  <from>
                    <xdr:col>5</xdr:col>
                    <xdr:colOff>716280</xdr:colOff>
                    <xdr:row>86</xdr:row>
                    <xdr:rowOff>106680</xdr:rowOff>
                  </from>
                  <to>
                    <xdr:col>6</xdr:col>
                    <xdr:colOff>228600</xdr:colOff>
                    <xdr:row>87</xdr:row>
                    <xdr:rowOff>160020</xdr:rowOff>
                  </to>
                </anchor>
              </controlPr>
            </control>
          </mc:Choice>
        </mc:AlternateContent>
        <mc:AlternateContent xmlns:mc="http://schemas.openxmlformats.org/markup-compatibility/2006">
          <mc:Choice Requires="x14">
            <control shapeId="1350" r:id="rId17" name="Option Button 326">
              <controlPr locked="0" defaultSize="0" autoFill="0" autoLine="0" autoPict="0">
                <anchor moveWithCells="1" sizeWithCells="1">
                  <from>
                    <xdr:col>6</xdr:col>
                    <xdr:colOff>350520</xdr:colOff>
                    <xdr:row>86</xdr:row>
                    <xdr:rowOff>106680</xdr:rowOff>
                  </from>
                  <to>
                    <xdr:col>6</xdr:col>
                    <xdr:colOff>754380</xdr:colOff>
                    <xdr:row>87</xdr:row>
                    <xdr:rowOff>160020</xdr:rowOff>
                  </to>
                </anchor>
              </controlPr>
            </control>
          </mc:Choice>
        </mc:AlternateContent>
        <mc:AlternateContent xmlns:mc="http://schemas.openxmlformats.org/markup-compatibility/2006">
          <mc:Choice Requires="x14">
            <control shapeId="1351" r:id="rId18" name="Group Box 327">
              <controlPr defaultSize="0" autoFill="0" autoPict="0" altText="">
                <anchor moveWithCells="1" sizeWithCells="1">
                  <from>
                    <xdr:col>5</xdr:col>
                    <xdr:colOff>0</xdr:colOff>
                    <xdr:row>86</xdr:row>
                    <xdr:rowOff>0</xdr:rowOff>
                  </from>
                  <to>
                    <xdr:col>7</xdr:col>
                    <xdr:colOff>0</xdr:colOff>
                    <xdr:row>88</xdr:row>
                    <xdr:rowOff>0</xdr:rowOff>
                  </to>
                </anchor>
              </controlPr>
            </control>
          </mc:Choice>
        </mc:AlternateContent>
        <mc:AlternateContent xmlns:mc="http://schemas.openxmlformats.org/markup-compatibility/2006">
          <mc:Choice Requires="x14">
            <control shapeId="1353" r:id="rId19" name="Option Button 329">
              <controlPr locked="0" defaultSize="0" autoFill="0" autoLine="0" autoPict="0">
                <anchor moveWithCells="1" sizeWithCells="1">
                  <from>
                    <xdr:col>7</xdr:col>
                    <xdr:colOff>708660</xdr:colOff>
                    <xdr:row>86</xdr:row>
                    <xdr:rowOff>106680</xdr:rowOff>
                  </from>
                  <to>
                    <xdr:col>8</xdr:col>
                    <xdr:colOff>228600</xdr:colOff>
                    <xdr:row>87</xdr:row>
                    <xdr:rowOff>160020</xdr:rowOff>
                  </to>
                </anchor>
              </controlPr>
            </control>
          </mc:Choice>
        </mc:AlternateContent>
        <mc:AlternateContent xmlns:mc="http://schemas.openxmlformats.org/markup-compatibility/2006">
          <mc:Choice Requires="x14">
            <control shapeId="1354" r:id="rId20" name="Option Button 330">
              <controlPr locked="0" defaultSize="0" autoFill="0" autoLine="0" autoPict="0">
                <anchor moveWithCells="1" sizeWithCells="1">
                  <from>
                    <xdr:col>8</xdr:col>
                    <xdr:colOff>350520</xdr:colOff>
                    <xdr:row>86</xdr:row>
                    <xdr:rowOff>106680</xdr:rowOff>
                  </from>
                  <to>
                    <xdr:col>8</xdr:col>
                    <xdr:colOff>762000</xdr:colOff>
                    <xdr:row>87</xdr:row>
                    <xdr:rowOff>160020</xdr:rowOff>
                  </to>
                </anchor>
              </controlPr>
            </control>
          </mc:Choice>
        </mc:AlternateContent>
        <mc:AlternateContent xmlns:mc="http://schemas.openxmlformats.org/markup-compatibility/2006">
          <mc:Choice Requires="x14">
            <control shapeId="1355" r:id="rId21" name="Group Box 331">
              <controlPr defaultSize="0" autoFill="0" autoPict="0" altText="">
                <anchor moveWithCells="1" sizeWithCells="1">
                  <from>
                    <xdr:col>7</xdr:col>
                    <xdr:colOff>0</xdr:colOff>
                    <xdr:row>86</xdr:row>
                    <xdr:rowOff>0</xdr:rowOff>
                  </from>
                  <to>
                    <xdr:col>9</xdr:col>
                    <xdr:colOff>0</xdr:colOff>
                    <xdr:row>88</xdr:row>
                    <xdr:rowOff>0</xdr:rowOff>
                  </to>
                </anchor>
              </controlPr>
            </control>
          </mc:Choice>
        </mc:AlternateContent>
        <mc:AlternateContent xmlns:mc="http://schemas.openxmlformats.org/markup-compatibility/2006">
          <mc:Choice Requires="x14">
            <control shapeId="1361" r:id="rId22" name="Option Button 337">
              <controlPr locked="0" defaultSize="0" autoFill="0" autoLine="0" autoPict="0">
                <anchor moveWithCells="1" sizeWithCells="1">
                  <from>
                    <xdr:col>7</xdr:col>
                    <xdr:colOff>716280</xdr:colOff>
                    <xdr:row>88</xdr:row>
                    <xdr:rowOff>106680</xdr:rowOff>
                  </from>
                  <to>
                    <xdr:col>8</xdr:col>
                    <xdr:colOff>228600</xdr:colOff>
                    <xdr:row>89</xdr:row>
                    <xdr:rowOff>137160</xdr:rowOff>
                  </to>
                </anchor>
              </controlPr>
            </control>
          </mc:Choice>
        </mc:AlternateContent>
        <mc:AlternateContent xmlns:mc="http://schemas.openxmlformats.org/markup-compatibility/2006">
          <mc:Choice Requires="x14">
            <control shapeId="1362" r:id="rId23" name="Option Button 338">
              <controlPr locked="0" defaultSize="0" autoFill="0" autoLine="0" autoPict="0">
                <anchor moveWithCells="1" sizeWithCells="1">
                  <from>
                    <xdr:col>8</xdr:col>
                    <xdr:colOff>350520</xdr:colOff>
                    <xdr:row>88</xdr:row>
                    <xdr:rowOff>106680</xdr:rowOff>
                  </from>
                  <to>
                    <xdr:col>8</xdr:col>
                    <xdr:colOff>762000</xdr:colOff>
                    <xdr:row>89</xdr:row>
                    <xdr:rowOff>137160</xdr:rowOff>
                  </to>
                </anchor>
              </controlPr>
            </control>
          </mc:Choice>
        </mc:AlternateContent>
        <mc:AlternateContent xmlns:mc="http://schemas.openxmlformats.org/markup-compatibility/2006">
          <mc:Choice Requires="x14">
            <control shapeId="1363" r:id="rId24" name="Group Box 339">
              <controlPr defaultSize="0" autoFill="0" autoPict="0" altText="">
                <anchor moveWithCells="1" sizeWithCells="1">
                  <from>
                    <xdr:col>7</xdr:col>
                    <xdr:colOff>0</xdr:colOff>
                    <xdr:row>88</xdr:row>
                    <xdr:rowOff>0</xdr:rowOff>
                  </from>
                  <to>
                    <xdr:col>9</xdr:col>
                    <xdr:colOff>0</xdr:colOff>
                    <xdr:row>90</xdr:row>
                    <xdr:rowOff>0</xdr:rowOff>
                  </to>
                </anchor>
              </controlPr>
            </control>
          </mc:Choice>
        </mc:AlternateContent>
        <mc:AlternateContent xmlns:mc="http://schemas.openxmlformats.org/markup-compatibility/2006">
          <mc:Choice Requires="x14">
            <control shapeId="1432" r:id="rId25" name="Option Button 408">
              <controlPr locked="0" defaultSize="0" autoFill="0" autoLine="0" autoPict="0">
                <anchor moveWithCells="1" sizeWithCells="1">
                  <from>
                    <xdr:col>1</xdr:col>
                    <xdr:colOff>419100</xdr:colOff>
                    <xdr:row>99</xdr:row>
                    <xdr:rowOff>114300</xdr:rowOff>
                  </from>
                  <to>
                    <xdr:col>1</xdr:col>
                    <xdr:colOff>716280</xdr:colOff>
                    <xdr:row>100</xdr:row>
                    <xdr:rowOff>175260</xdr:rowOff>
                  </to>
                </anchor>
              </controlPr>
            </control>
          </mc:Choice>
        </mc:AlternateContent>
        <mc:AlternateContent xmlns:mc="http://schemas.openxmlformats.org/markup-compatibility/2006">
          <mc:Choice Requires="x14">
            <control shapeId="1433" r:id="rId26" name="Option Button 409">
              <controlPr locked="0" defaultSize="0" autoFill="0" autoLine="0" autoPict="0">
                <anchor moveWithCells="1" sizeWithCells="1">
                  <from>
                    <xdr:col>1</xdr:col>
                    <xdr:colOff>838200</xdr:colOff>
                    <xdr:row>99</xdr:row>
                    <xdr:rowOff>114300</xdr:rowOff>
                  </from>
                  <to>
                    <xdr:col>1</xdr:col>
                    <xdr:colOff>1242060</xdr:colOff>
                    <xdr:row>100</xdr:row>
                    <xdr:rowOff>175260</xdr:rowOff>
                  </to>
                </anchor>
              </controlPr>
            </control>
          </mc:Choice>
        </mc:AlternateContent>
        <mc:AlternateContent xmlns:mc="http://schemas.openxmlformats.org/markup-compatibility/2006">
          <mc:Choice Requires="x14">
            <control shapeId="1434" r:id="rId27" name="Group Box 410">
              <controlPr defaultSize="0" autoFill="0" autoPict="0" altText="">
                <anchor moveWithCells="1" sizeWithCells="1">
                  <from>
                    <xdr:col>0</xdr:col>
                    <xdr:colOff>0</xdr:colOff>
                    <xdr:row>99</xdr:row>
                    <xdr:rowOff>0</xdr:rowOff>
                  </from>
                  <to>
                    <xdr:col>2</xdr:col>
                    <xdr:colOff>0</xdr:colOff>
                    <xdr:row>101</xdr:row>
                    <xdr:rowOff>0</xdr:rowOff>
                  </to>
                </anchor>
              </controlPr>
            </control>
          </mc:Choice>
        </mc:AlternateContent>
        <mc:AlternateContent xmlns:mc="http://schemas.openxmlformats.org/markup-compatibility/2006">
          <mc:Choice Requires="x14">
            <control shapeId="1440" r:id="rId28" name="Option Button 416">
              <controlPr defaultSize="0" autoFill="0" autoLine="0" autoPict="0">
                <anchor moveWithCells="1" sizeWithCells="1">
                  <from>
                    <xdr:col>7</xdr:col>
                    <xdr:colOff>716280</xdr:colOff>
                    <xdr:row>101</xdr:row>
                    <xdr:rowOff>114300</xdr:rowOff>
                  </from>
                  <to>
                    <xdr:col>8</xdr:col>
                    <xdr:colOff>228600</xdr:colOff>
                    <xdr:row>102</xdr:row>
                    <xdr:rowOff>175260</xdr:rowOff>
                  </to>
                </anchor>
              </controlPr>
            </control>
          </mc:Choice>
        </mc:AlternateContent>
        <mc:AlternateContent xmlns:mc="http://schemas.openxmlformats.org/markup-compatibility/2006">
          <mc:Choice Requires="x14">
            <control shapeId="1441" r:id="rId29" name="Option Button 417">
              <controlPr defaultSize="0" autoFill="0" autoLine="0" autoPict="0">
                <anchor moveWithCells="1" sizeWithCells="1">
                  <from>
                    <xdr:col>8</xdr:col>
                    <xdr:colOff>350520</xdr:colOff>
                    <xdr:row>101</xdr:row>
                    <xdr:rowOff>114300</xdr:rowOff>
                  </from>
                  <to>
                    <xdr:col>8</xdr:col>
                    <xdr:colOff>762000</xdr:colOff>
                    <xdr:row>102</xdr:row>
                    <xdr:rowOff>175260</xdr:rowOff>
                  </to>
                </anchor>
              </controlPr>
            </control>
          </mc:Choice>
        </mc:AlternateContent>
        <mc:AlternateContent xmlns:mc="http://schemas.openxmlformats.org/markup-compatibility/2006">
          <mc:Choice Requires="x14">
            <control shapeId="1442" r:id="rId30" name="Group Box 418">
              <controlPr defaultSize="0" autoFill="0" autoPict="0" altText="">
                <anchor moveWithCells="1" sizeWithCells="1">
                  <from>
                    <xdr:col>7</xdr:col>
                    <xdr:colOff>0</xdr:colOff>
                    <xdr:row>101</xdr:row>
                    <xdr:rowOff>0</xdr:rowOff>
                  </from>
                  <to>
                    <xdr:col>9</xdr:col>
                    <xdr:colOff>0</xdr:colOff>
                    <xdr:row>103</xdr:row>
                    <xdr:rowOff>0</xdr:rowOff>
                  </to>
                </anchor>
              </controlPr>
            </control>
          </mc:Choice>
        </mc:AlternateContent>
        <mc:AlternateContent xmlns:mc="http://schemas.openxmlformats.org/markup-compatibility/2006">
          <mc:Choice Requires="x14">
            <control shapeId="1444" r:id="rId31" name="Option Button 420">
              <controlPr locked="0" defaultSize="0" autoFill="0" autoLine="0" autoPict="0">
                <anchor moveWithCells="1" sizeWithCells="1">
                  <from>
                    <xdr:col>1</xdr:col>
                    <xdr:colOff>419100</xdr:colOff>
                    <xdr:row>103</xdr:row>
                    <xdr:rowOff>114300</xdr:rowOff>
                  </from>
                  <to>
                    <xdr:col>1</xdr:col>
                    <xdr:colOff>716280</xdr:colOff>
                    <xdr:row>104</xdr:row>
                    <xdr:rowOff>175260</xdr:rowOff>
                  </to>
                </anchor>
              </controlPr>
            </control>
          </mc:Choice>
        </mc:AlternateContent>
        <mc:AlternateContent xmlns:mc="http://schemas.openxmlformats.org/markup-compatibility/2006">
          <mc:Choice Requires="x14">
            <control shapeId="1445" r:id="rId32" name="Option Button 421">
              <controlPr locked="0" defaultSize="0" autoFill="0" autoLine="0" autoPict="0">
                <anchor moveWithCells="1" sizeWithCells="1">
                  <from>
                    <xdr:col>1</xdr:col>
                    <xdr:colOff>838200</xdr:colOff>
                    <xdr:row>103</xdr:row>
                    <xdr:rowOff>114300</xdr:rowOff>
                  </from>
                  <to>
                    <xdr:col>1</xdr:col>
                    <xdr:colOff>1242060</xdr:colOff>
                    <xdr:row>104</xdr:row>
                    <xdr:rowOff>175260</xdr:rowOff>
                  </to>
                </anchor>
              </controlPr>
            </control>
          </mc:Choice>
        </mc:AlternateContent>
        <mc:AlternateContent xmlns:mc="http://schemas.openxmlformats.org/markup-compatibility/2006">
          <mc:Choice Requires="x14">
            <control shapeId="1446" r:id="rId33" name="Group Box 422">
              <controlPr defaultSize="0" autoFill="0" autoPict="0" altText="">
                <anchor moveWithCells="1" sizeWithCells="1">
                  <from>
                    <xdr:col>0</xdr:col>
                    <xdr:colOff>0</xdr:colOff>
                    <xdr:row>103</xdr:row>
                    <xdr:rowOff>0</xdr:rowOff>
                  </from>
                  <to>
                    <xdr:col>2</xdr:col>
                    <xdr:colOff>0</xdr:colOff>
                    <xdr:row>105</xdr:row>
                    <xdr:rowOff>0</xdr:rowOff>
                  </to>
                </anchor>
              </controlPr>
            </control>
          </mc:Choice>
        </mc:AlternateContent>
        <mc:AlternateContent xmlns:mc="http://schemas.openxmlformats.org/markup-compatibility/2006">
          <mc:Choice Requires="x14">
            <control shapeId="1506" r:id="rId34" name="Option Button 482">
              <controlPr defaultSize="0" autoFill="0" autoLine="0" autoPict="0">
                <anchor moveWithCells="1" sizeWithCells="1">
                  <from>
                    <xdr:col>5</xdr:col>
                    <xdr:colOff>716280</xdr:colOff>
                    <xdr:row>130</xdr:row>
                    <xdr:rowOff>114300</xdr:rowOff>
                  </from>
                  <to>
                    <xdr:col>6</xdr:col>
                    <xdr:colOff>228600</xdr:colOff>
                    <xdr:row>131</xdr:row>
                    <xdr:rowOff>175260</xdr:rowOff>
                  </to>
                </anchor>
              </controlPr>
            </control>
          </mc:Choice>
        </mc:AlternateContent>
        <mc:AlternateContent xmlns:mc="http://schemas.openxmlformats.org/markup-compatibility/2006">
          <mc:Choice Requires="x14">
            <control shapeId="1507" r:id="rId35" name="Option Button 483">
              <controlPr defaultSize="0" autoFill="0" autoLine="0" autoPict="0">
                <anchor moveWithCells="1" sizeWithCells="1">
                  <from>
                    <xdr:col>6</xdr:col>
                    <xdr:colOff>350520</xdr:colOff>
                    <xdr:row>130</xdr:row>
                    <xdr:rowOff>114300</xdr:rowOff>
                  </from>
                  <to>
                    <xdr:col>6</xdr:col>
                    <xdr:colOff>762000</xdr:colOff>
                    <xdr:row>131</xdr:row>
                    <xdr:rowOff>175260</xdr:rowOff>
                  </to>
                </anchor>
              </controlPr>
            </control>
          </mc:Choice>
        </mc:AlternateContent>
        <mc:AlternateContent xmlns:mc="http://schemas.openxmlformats.org/markup-compatibility/2006">
          <mc:Choice Requires="x14">
            <control shapeId="1508" r:id="rId36" name="Group Box 484">
              <controlPr defaultSize="0" autoFill="0" autoPict="0" altText="">
                <anchor moveWithCells="1" sizeWithCells="1">
                  <from>
                    <xdr:col>5</xdr:col>
                    <xdr:colOff>0</xdr:colOff>
                    <xdr:row>130</xdr:row>
                    <xdr:rowOff>0</xdr:rowOff>
                  </from>
                  <to>
                    <xdr:col>7</xdr:col>
                    <xdr:colOff>0</xdr:colOff>
                    <xdr:row>132</xdr:row>
                    <xdr:rowOff>0</xdr:rowOff>
                  </to>
                </anchor>
              </controlPr>
            </control>
          </mc:Choice>
        </mc:AlternateContent>
        <mc:AlternateContent xmlns:mc="http://schemas.openxmlformats.org/markup-compatibility/2006">
          <mc:Choice Requires="x14">
            <control shapeId="1474" r:id="rId37" name="Option Button 450">
              <controlPr locked="0" defaultSize="0" autoFill="0" autoLine="0" autoPict="0">
                <anchor moveWithCells="1" sizeWithCells="1">
                  <from>
                    <xdr:col>10</xdr:col>
                    <xdr:colOff>60960</xdr:colOff>
                    <xdr:row>97</xdr:row>
                    <xdr:rowOff>137160</xdr:rowOff>
                  </from>
                  <to>
                    <xdr:col>10</xdr:col>
                    <xdr:colOff>350520</xdr:colOff>
                    <xdr:row>99</xdr:row>
                    <xdr:rowOff>0</xdr:rowOff>
                  </to>
                </anchor>
              </controlPr>
            </control>
          </mc:Choice>
        </mc:AlternateContent>
        <mc:AlternateContent xmlns:mc="http://schemas.openxmlformats.org/markup-compatibility/2006">
          <mc:Choice Requires="x14">
            <control shapeId="1475" r:id="rId38" name="Option Button 451">
              <controlPr locked="0" defaultSize="0" autoFill="0" autoLine="0" autoPict="0">
                <anchor moveWithCells="1" sizeWithCells="1">
                  <from>
                    <xdr:col>10</xdr:col>
                    <xdr:colOff>388620</xdr:colOff>
                    <xdr:row>97</xdr:row>
                    <xdr:rowOff>121920</xdr:rowOff>
                  </from>
                  <to>
                    <xdr:col>11</xdr:col>
                    <xdr:colOff>0</xdr:colOff>
                    <xdr:row>99</xdr:row>
                    <xdr:rowOff>0</xdr:rowOff>
                  </to>
                </anchor>
              </controlPr>
            </control>
          </mc:Choice>
        </mc:AlternateContent>
        <mc:AlternateContent xmlns:mc="http://schemas.openxmlformats.org/markup-compatibility/2006">
          <mc:Choice Requires="x14">
            <control shapeId="1476" r:id="rId39" name="Group Box 452">
              <controlPr defaultSize="0" autoFill="0" autoPict="0" altText="">
                <anchor moveWithCells="1" sizeWithCells="1">
                  <from>
                    <xdr:col>9</xdr:col>
                    <xdr:colOff>0</xdr:colOff>
                    <xdr:row>97</xdr:row>
                    <xdr:rowOff>0</xdr:rowOff>
                  </from>
                  <to>
                    <xdr:col>11</xdr:col>
                    <xdr:colOff>0</xdr:colOff>
                    <xdr:row>99</xdr:row>
                    <xdr:rowOff>0</xdr:rowOff>
                  </to>
                </anchor>
              </controlPr>
            </control>
          </mc:Choice>
        </mc:AlternateContent>
        <mc:AlternateContent xmlns:mc="http://schemas.openxmlformats.org/markup-compatibility/2006">
          <mc:Choice Requires="x14">
            <control shapeId="1510" r:id="rId40" name="Option Button 486">
              <controlPr defaultSize="0" autoFill="0" autoLine="0" autoPict="0">
                <anchor moveWithCells="1" sizeWithCells="1">
                  <from>
                    <xdr:col>9</xdr:col>
                    <xdr:colOff>716280</xdr:colOff>
                    <xdr:row>130</xdr:row>
                    <xdr:rowOff>114300</xdr:rowOff>
                  </from>
                  <to>
                    <xdr:col>10</xdr:col>
                    <xdr:colOff>228600</xdr:colOff>
                    <xdr:row>131</xdr:row>
                    <xdr:rowOff>175260</xdr:rowOff>
                  </to>
                </anchor>
              </controlPr>
            </control>
          </mc:Choice>
        </mc:AlternateContent>
        <mc:AlternateContent xmlns:mc="http://schemas.openxmlformats.org/markup-compatibility/2006">
          <mc:Choice Requires="x14">
            <control shapeId="1511" r:id="rId41" name="Option Button 487">
              <controlPr defaultSize="0" autoFill="0" autoLine="0" autoPict="0">
                <anchor moveWithCells="1" sizeWithCells="1">
                  <from>
                    <xdr:col>10</xdr:col>
                    <xdr:colOff>350520</xdr:colOff>
                    <xdr:row>130</xdr:row>
                    <xdr:rowOff>114300</xdr:rowOff>
                  </from>
                  <to>
                    <xdr:col>10</xdr:col>
                    <xdr:colOff>762000</xdr:colOff>
                    <xdr:row>131</xdr:row>
                    <xdr:rowOff>175260</xdr:rowOff>
                  </to>
                </anchor>
              </controlPr>
            </control>
          </mc:Choice>
        </mc:AlternateContent>
        <mc:AlternateContent xmlns:mc="http://schemas.openxmlformats.org/markup-compatibility/2006">
          <mc:Choice Requires="x14">
            <control shapeId="1512" r:id="rId42" name="Group Box 488">
              <controlPr defaultSize="0" autoFill="0" autoPict="0" altText="">
                <anchor moveWithCells="1" sizeWithCells="1">
                  <from>
                    <xdr:col>9</xdr:col>
                    <xdr:colOff>0</xdr:colOff>
                    <xdr:row>130</xdr:row>
                    <xdr:rowOff>0</xdr:rowOff>
                  </from>
                  <to>
                    <xdr:col>11</xdr:col>
                    <xdr:colOff>0</xdr:colOff>
                    <xdr:row>132</xdr:row>
                    <xdr:rowOff>0</xdr:rowOff>
                  </to>
                </anchor>
              </controlPr>
            </control>
          </mc:Choice>
        </mc:AlternateContent>
        <mc:AlternateContent xmlns:mc="http://schemas.openxmlformats.org/markup-compatibility/2006">
          <mc:Choice Requires="x14">
            <control shapeId="1514" r:id="rId43" name="Option Button 490">
              <controlPr defaultSize="0" autoFill="0" autoLine="0" autoPict="0">
                <anchor moveWithCells="1" sizeWithCells="1">
                  <from>
                    <xdr:col>1</xdr:col>
                    <xdr:colOff>419100</xdr:colOff>
                    <xdr:row>121</xdr:row>
                    <xdr:rowOff>114300</xdr:rowOff>
                  </from>
                  <to>
                    <xdr:col>1</xdr:col>
                    <xdr:colOff>716280</xdr:colOff>
                    <xdr:row>122</xdr:row>
                    <xdr:rowOff>175260</xdr:rowOff>
                  </to>
                </anchor>
              </controlPr>
            </control>
          </mc:Choice>
        </mc:AlternateContent>
        <mc:AlternateContent xmlns:mc="http://schemas.openxmlformats.org/markup-compatibility/2006">
          <mc:Choice Requires="x14">
            <control shapeId="1515" r:id="rId44" name="Option Button 491">
              <controlPr defaultSize="0" autoFill="0" autoLine="0" autoPict="0">
                <anchor moveWithCells="1" sizeWithCells="1">
                  <from>
                    <xdr:col>1</xdr:col>
                    <xdr:colOff>838200</xdr:colOff>
                    <xdr:row>121</xdr:row>
                    <xdr:rowOff>114300</xdr:rowOff>
                  </from>
                  <to>
                    <xdr:col>1</xdr:col>
                    <xdr:colOff>1242060</xdr:colOff>
                    <xdr:row>122</xdr:row>
                    <xdr:rowOff>175260</xdr:rowOff>
                  </to>
                </anchor>
              </controlPr>
            </control>
          </mc:Choice>
        </mc:AlternateContent>
        <mc:AlternateContent xmlns:mc="http://schemas.openxmlformats.org/markup-compatibility/2006">
          <mc:Choice Requires="x14">
            <control shapeId="1516" r:id="rId45" name="Group Box 492">
              <controlPr defaultSize="0" autoFill="0" autoPict="0" altText="">
                <anchor moveWithCells="1" sizeWithCells="1">
                  <from>
                    <xdr:col>0</xdr:col>
                    <xdr:colOff>0</xdr:colOff>
                    <xdr:row>121</xdr:row>
                    <xdr:rowOff>0</xdr:rowOff>
                  </from>
                  <to>
                    <xdr:col>2</xdr:col>
                    <xdr:colOff>0</xdr:colOff>
                    <xdr:row>123</xdr:row>
                    <xdr:rowOff>0</xdr:rowOff>
                  </to>
                </anchor>
              </controlPr>
            </control>
          </mc:Choice>
        </mc:AlternateContent>
        <mc:AlternateContent xmlns:mc="http://schemas.openxmlformats.org/markup-compatibility/2006">
          <mc:Choice Requires="x14">
            <control shapeId="1522" r:id="rId46" name="Option Button 498">
              <controlPr defaultSize="0" autoFill="0" autoLine="0" autoPict="0">
                <anchor moveWithCells="1" sizeWithCells="1">
                  <from>
                    <xdr:col>3</xdr:col>
                    <xdr:colOff>716280</xdr:colOff>
                    <xdr:row>121</xdr:row>
                    <xdr:rowOff>114300</xdr:rowOff>
                  </from>
                  <to>
                    <xdr:col>4</xdr:col>
                    <xdr:colOff>228600</xdr:colOff>
                    <xdr:row>122</xdr:row>
                    <xdr:rowOff>175260</xdr:rowOff>
                  </to>
                </anchor>
              </controlPr>
            </control>
          </mc:Choice>
        </mc:AlternateContent>
        <mc:AlternateContent xmlns:mc="http://schemas.openxmlformats.org/markup-compatibility/2006">
          <mc:Choice Requires="x14">
            <control shapeId="1523" r:id="rId47" name="Option Button 499">
              <controlPr defaultSize="0" autoFill="0" autoLine="0" autoPict="0">
                <anchor moveWithCells="1" sizeWithCells="1">
                  <from>
                    <xdr:col>4</xdr:col>
                    <xdr:colOff>350520</xdr:colOff>
                    <xdr:row>121</xdr:row>
                    <xdr:rowOff>114300</xdr:rowOff>
                  </from>
                  <to>
                    <xdr:col>4</xdr:col>
                    <xdr:colOff>762000</xdr:colOff>
                    <xdr:row>122</xdr:row>
                    <xdr:rowOff>175260</xdr:rowOff>
                  </to>
                </anchor>
              </controlPr>
            </control>
          </mc:Choice>
        </mc:AlternateContent>
        <mc:AlternateContent xmlns:mc="http://schemas.openxmlformats.org/markup-compatibility/2006">
          <mc:Choice Requires="x14">
            <control shapeId="1524" r:id="rId48" name="Group Box 500">
              <controlPr defaultSize="0" autoFill="0" autoPict="0" altText="">
                <anchor moveWithCells="1" sizeWithCells="1">
                  <from>
                    <xdr:col>3</xdr:col>
                    <xdr:colOff>0</xdr:colOff>
                    <xdr:row>121</xdr:row>
                    <xdr:rowOff>0</xdr:rowOff>
                  </from>
                  <to>
                    <xdr:col>5</xdr:col>
                    <xdr:colOff>0</xdr:colOff>
                    <xdr:row>123</xdr:row>
                    <xdr:rowOff>0</xdr:rowOff>
                  </to>
                </anchor>
              </controlPr>
            </control>
          </mc:Choice>
        </mc:AlternateContent>
        <mc:AlternateContent xmlns:mc="http://schemas.openxmlformats.org/markup-compatibility/2006">
          <mc:Choice Requires="x14">
            <control shapeId="1530" r:id="rId49" name="Option Button 506">
              <controlPr defaultSize="0" autoFill="0" autoLine="0" autoPict="0">
                <anchor moveWithCells="1" sizeWithCells="1">
                  <from>
                    <xdr:col>2</xdr:col>
                    <xdr:colOff>274320</xdr:colOff>
                    <xdr:row>123</xdr:row>
                    <xdr:rowOff>121920</xdr:rowOff>
                  </from>
                  <to>
                    <xdr:col>2</xdr:col>
                    <xdr:colOff>685800</xdr:colOff>
                    <xdr:row>124</xdr:row>
                    <xdr:rowOff>160020</xdr:rowOff>
                  </to>
                </anchor>
              </controlPr>
            </control>
          </mc:Choice>
        </mc:AlternateContent>
        <mc:AlternateContent xmlns:mc="http://schemas.openxmlformats.org/markup-compatibility/2006">
          <mc:Choice Requires="x14">
            <control shapeId="1531" r:id="rId50" name="Option Button 507">
              <controlPr defaultSize="0" autoFill="0" autoLine="0" autoPict="0">
                <anchor moveWithCells="1" sizeWithCells="1">
                  <from>
                    <xdr:col>2</xdr:col>
                    <xdr:colOff>762000</xdr:colOff>
                    <xdr:row>123</xdr:row>
                    <xdr:rowOff>121920</xdr:rowOff>
                  </from>
                  <to>
                    <xdr:col>2</xdr:col>
                    <xdr:colOff>1219200</xdr:colOff>
                    <xdr:row>124</xdr:row>
                    <xdr:rowOff>160020</xdr:rowOff>
                  </to>
                </anchor>
              </controlPr>
            </control>
          </mc:Choice>
        </mc:AlternateContent>
        <mc:AlternateContent xmlns:mc="http://schemas.openxmlformats.org/markup-compatibility/2006">
          <mc:Choice Requires="x14">
            <control shapeId="1532" r:id="rId51" name="Group Box 508">
              <controlPr defaultSize="0" autoFill="0" autoPict="0" altText="">
                <anchor moveWithCells="1" sizeWithCells="1">
                  <from>
                    <xdr:col>2</xdr:col>
                    <xdr:colOff>0</xdr:colOff>
                    <xdr:row>123</xdr:row>
                    <xdr:rowOff>0</xdr:rowOff>
                  </from>
                  <to>
                    <xdr:col>3</xdr:col>
                    <xdr:colOff>0</xdr:colOff>
                    <xdr:row>125</xdr:row>
                    <xdr:rowOff>0</xdr:rowOff>
                  </to>
                </anchor>
              </controlPr>
            </control>
          </mc:Choice>
        </mc:AlternateContent>
        <mc:AlternateContent xmlns:mc="http://schemas.openxmlformats.org/markup-compatibility/2006">
          <mc:Choice Requires="x14">
            <control shapeId="1534" r:id="rId52" name="Option Button 510">
              <controlPr defaultSize="0" autoFill="0" autoLine="0" autoPict="0">
                <anchor moveWithCells="1" sizeWithCells="1">
                  <from>
                    <xdr:col>3</xdr:col>
                    <xdr:colOff>716280</xdr:colOff>
                    <xdr:row>123</xdr:row>
                    <xdr:rowOff>114300</xdr:rowOff>
                  </from>
                  <to>
                    <xdr:col>4</xdr:col>
                    <xdr:colOff>228600</xdr:colOff>
                    <xdr:row>124</xdr:row>
                    <xdr:rowOff>175260</xdr:rowOff>
                  </to>
                </anchor>
              </controlPr>
            </control>
          </mc:Choice>
        </mc:AlternateContent>
        <mc:AlternateContent xmlns:mc="http://schemas.openxmlformats.org/markup-compatibility/2006">
          <mc:Choice Requires="x14">
            <control shapeId="1535" r:id="rId53" name="Option Button 511">
              <controlPr defaultSize="0" autoFill="0" autoLine="0" autoPict="0">
                <anchor moveWithCells="1" sizeWithCells="1">
                  <from>
                    <xdr:col>4</xdr:col>
                    <xdr:colOff>350520</xdr:colOff>
                    <xdr:row>123</xdr:row>
                    <xdr:rowOff>114300</xdr:rowOff>
                  </from>
                  <to>
                    <xdr:col>4</xdr:col>
                    <xdr:colOff>762000</xdr:colOff>
                    <xdr:row>124</xdr:row>
                    <xdr:rowOff>175260</xdr:rowOff>
                  </to>
                </anchor>
              </controlPr>
            </control>
          </mc:Choice>
        </mc:AlternateContent>
        <mc:AlternateContent xmlns:mc="http://schemas.openxmlformats.org/markup-compatibility/2006">
          <mc:Choice Requires="x14">
            <control shapeId="1536" r:id="rId54" name="Group Box 512">
              <controlPr defaultSize="0" autoFill="0" autoPict="0" altText="">
                <anchor moveWithCells="1" sizeWithCells="1">
                  <from>
                    <xdr:col>3</xdr:col>
                    <xdr:colOff>0</xdr:colOff>
                    <xdr:row>123</xdr:row>
                    <xdr:rowOff>0</xdr:rowOff>
                  </from>
                  <to>
                    <xdr:col>5</xdr:col>
                    <xdr:colOff>0</xdr:colOff>
                    <xdr:row>125</xdr:row>
                    <xdr:rowOff>0</xdr:rowOff>
                  </to>
                </anchor>
              </controlPr>
            </control>
          </mc:Choice>
        </mc:AlternateContent>
        <mc:AlternateContent xmlns:mc="http://schemas.openxmlformats.org/markup-compatibility/2006">
          <mc:Choice Requires="x14">
            <control shapeId="1538" r:id="rId55" name="Option Button 514">
              <controlPr defaultSize="0" autoFill="0" autoLine="0" autoPict="0">
                <anchor moveWithCells="1" sizeWithCells="1">
                  <from>
                    <xdr:col>5</xdr:col>
                    <xdr:colOff>716280</xdr:colOff>
                    <xdr:row>123</xdr:row>
                    <xdr:rowOff>114300</xdr:rowOff>
                  </from>
                  <to>
                    <xdr:col>6</xdr:col>
                    <xdr:colOff>228600</xdr:colOff>
                    <xdr:row>124</xdr:row>
                    <xdr:rowOff>175260</xdr:rowOff>
                  </to>
                </anchor>
              </controlPr>
            </control>
          </mc:Choice>
        </mc:AlternateContent>
        <mc:AlternateContent xmlns:mc="http://schemas.openxmlformats.org/markup-compatibility/2006">
          <mc:Choice Requires="x14">
            <control shapeId="1539" r:id="rId56" name="Option Button 515">
              <controlPr defaultSize="0" autoFill="0" autoLine="0" autoPict="0">
                <anchor moveWithCells="1" sizeWithCells="1">
                  <from>
                    <xdr:col>6</xdr:col>
                    <xdr:colOff>350520</xdr:colOff>
                    <xdr:row>123</xdr:row>
                    <xdr:rowOff>114300</xdr:rowOff>
                  </from>
                  <to>
                    <xdr:col>6</xdr:col>
                    <xdr:colOff>762000</xdr:colOff>
                    <xdr:row>124</xdr:row>
                    <xdr:rowOff>175260</xdr:rowOff>
                  </to>
                </anchor>
              </controlPr>
            </control>
          </mc:Choice>
        </mc:AlternateContent>
        <mc:AlternateContent xmlns:mc="http://schemas.openxmlformats.org/markup-compatibility/2006">
          <mc:Choice Requires="x14">
            <control shapeId="1540" r:id="rId57" name="Group Box 516">
              <controlPr defaultSize="0" autoFill="0" autoPict="0" altText="">
                <anchor moveWithCells="1" sizeWithCells="1">
                  <from>
                    <xdr:col>5</xdr:col>
                    <xdr:colOff>0</xdr:colOff>
                    <xdr:row>123</xdr:row>
                    <xdr:rowOff>0</xdr:rowOff>
                  </from>
                  <to>
                    <xdr:col>7</xdr:col>
                    <xdr:colOff>0</xdr:colOff>
                    <xdr:row>125</xdr:row>
                    <xdr:rowOff>0</xdr:rowOff>
                  </to>
                </anchor>
              </controlPr>
            </control>
          </mc:Choice>
        </mc:AlternateContent>
        <mc:AlternateContent xmlns:mc="http://schemas.openxmlformats.org/markup-compatibility/2006">
          <mc:Choice Requires="x14">
            <control shapeId="1546" r:id="rId58" name="Option Button 522">
              <controlPr defaultSize="0" autoFill="0" autoLine="0" autoPict="0">
                <anchor moveWithCells="1" sizeWithCells="1">
                  <from>
                    <xdr:col>1</xdr:col>
                    <xdr:colOff>419100</xdr:colOff>
                    <xdr:row>123</xdr:row>
                    <xdr:rowOff>114300</xdr:rowOff>
                  </from>
                  <to>
                    <xdr:col>1</xdr:col>
                    <xdr:colOff>716280</xdr:colOff>
                    <xdr:row>124</xdr:row>
                    <xdr:rowOff>175260</xdr:rowOff>
                  </to>
                </anchor>
              </controlPr>
            </control>
          </mc:Choice>
        </mc:AlternateContent>
        <mc:AlternateContent xmlns:mc="http://schemas.openxmlformats.org/markup-compatibility/2006">
          <mc:Choice Requires="x14">
            <control shapeId="1547" r:id="rId59" name="Option Button 523">
              <controlPr defaultSize="0" autoFill="0" autoLine="0" autoPict="0">
                <anchor moveWithCells="1" sizeWithCells="1">
                  <from>
                    <xdr:col>1</xdr:col>
                    <xdr:colOff>838200</xdr:colOff>
                    <xdr:row>123</xdr:row>
                    <xdr:rowOff>114300</xdr:rowOff>
                  </from>
                  <to>
                    <xdr:col>1</xdr:col>
                    <xdr:colOff>1242060</xdr:colOff>
                    <xdr:row>124</xdr:row>
                    <xdr:rowOff>175260</xdr:rowOff>
                  </to>
                </anchor>
              </controlPr>
            </control>
          </mc:Choice>
        </mc:AlternateContent>
        <mc:AlternateContent xmlns:mc="http://schemas.openxmlformats.org/markup-compatibility/2006">
          <mc:Choice Requires="x14">
            <control shapeId="1548" r:id="rId60" name="Group Box 524">
              <controlPr defaultSize="0" autoFill="0" autoPict="0" altText="">
                <anchor moveWithCells="1" sizeWithCells="1">
                  <from>
                    <xdr:col>0</xdr:col>
                    <xdr:colOff>0</xdr:colOff>
                    <xdr:row>123</xdr:row>
                    <xdr:rowOff>0</xdr:rowOff>
                  </from>
                  <to>
                    <xdr:col>2</xdr:col>
                    <xdr:colOff>0</xdr:colOff>
                    <xdr:row>125</xdr:row>
                    <xdr:rowOff>0</xdr:rowOff>
                  </to>
                </anchor>
              </controlPr>
            </control>
          </mc:Choice>
        </mc:AlternateContent>
        <mc:AlternateContent xmlns:mc="http://schemas.openxmlformats.org/markup-compatibility/2006">
          <mc:Choice Requires="x14">
            <control shapeId="1550" r:id="rId61" name="Option Button 526">
              <controlPr defaultSize="0" autoFill="0" autoLine="0" autoPict="0">
                <anchor moveWithCells="1" sizeWithCells="1">
                  <from>
                    <xdr:col>1</xdr:col>
                    <xdr:colOff>419100</xdr:colOff>
                    <xdr:row>126</xdr:row>
                    <xdr:rowOff>114300</xdr:rowOff>
                  </from>
                  <to>
                    <xdr:col>1</xdr:col>
                    <xdr:colOff>723900</xdr:colOff>
                    <xdr:row>127</xdr:row>
                    <xdr:rowOff>175260</xdr:rowOff>
                  </to>
                </anchor>
              </controlPr>
            </control>
          </mc:Choice>
        </mc:AlternateContent>
        <mc:AlternateContent xmlns:mc="http://schemas.openxmlformats.org/markup-compatibility/2006">
          <mc:Choice Requires="x14">
            <control shapeId="1551" r:id="rId62" name="Option Button 527">
              <controlPr defaultSize="0" autoFill="0" autoLine="0" autoPict="0">
                <anchor moveWithCells="1" sizeWithCells="1">
                  <from>
                    <xdr:col>1</xdr:col>
                    <xdr:colOff>845820</xdr:colOff>
                    <xdr:row>126</xdr:row>
                    <xdr:rowOff>114300</xdr:rowOff>
                  </from>
                  <to>
                    <xdr:col>1</xdr:col>
                    <xdr:colOff>1249680</xdr:colOff>
                    <xdr:row>127</xdr:row>
                    <xdr:rowOff>175260</xdr:rowOff>
                  </to>
                </anchor>
              </controlPr>
            </control>
          </mc:Choice>
        </mc:AlternateContent>
        <mc:AlternateContent xmlns:mc="http://schemas.openxmlformats.org/markup-compatibility/2006">
          <mc:Choice Requires="x14">
            <control shapeId="1552" r:id="rId63" name="Group Box 528">
              <controlPr defaultSize="0" autoFill="0" autoPict="0" altText="">
                <anchor moveWithCells="1" sizeWithCells="1">
                  <from>
                    <xdr:col>0</xdr:col>
                    <xdr:colOff>0</xdr:colOff>
                    <xdr:row>126</xdr:row>
                    <xdr:rowOff>0</xdr:rowOff>
                  </from>
                  <to>
                    <xdr:col>2</xdr:col>
                    <xdr:colOff>0</xdr:colOff>
                    <xdr:row>128</xdr:row>
                    <xdr:rowOff>0</xdr:rowOff>
                  </to>
                </anchor>
              </controlPr>
            </control>
          </mc:Choice>
        </mc:AlternateContent>
        <mc:AlternateContent xmlns:mc="http://schemas.openxmlformats.org/markup-compatibility/2006">
          <mc:Choice Requires="x14">
            <control shapeId="1558" r:id="rId64" name="Option Button 534">
              <controlPr defaultSize="0" autoFill="0" autoLine="0" autoPict="0">
                <anchor moveWithCells="1" sizeWithCells="1">
                  <from>
                    <xdr:col>2</xdr:col>
                    <xdr:colOff>274320</xdr:colOff>
                    <xdr:row>126</xdr:row>
                    <xdr:rowOff>121920</xdr:rowOff>
                  </from>
                  <to>
                    <xdr:col>2</xdr:col>
                    <xdr:colOff>685800</xdr:colOff>
                    <xdr:row>127</xdr:row>
                    <xdr:rowOff>160020</xdr:rowOff>
                  </to>
                </anchor>
              </controlPr>
            </control>
          </mc:Choice>
        </mc:AlternateContent>
        <mc:AlternateContent xmlns:mc="http://schemas.openxmlformats.org/markup-compatibility/2006">
          <mc:Choice Requires="x14">
            <control shapeId="1559" r:id="rId65" name="Option Button 535">
              <controlPr defaultSize="0" autoFill="0" autoLine="0" autoPict="0">
                <anchor moveWithCells="1" sizeWithCells="1">
                  <from>
                    <xdr:col>2</xdr:col>
                    <xdr:colOff>762000</xdr:colOff>
                    <xdr:row>126</xdr:row>
                    <xdr:rowOff>121920</xdr:rowOff>
                  </from>
                  <to>
                    <xdr:col>2</xdr:col>
                    <xdr:colOff>1219200</xdr:colOff>
                    <xdr:row>127</xdr:row>
                    <xdr:rowOff>160020</xdr:rowOff>
                  </to>
                </anchor>
              </controlPr>
            </control>
          </mc:Choice>
        </mc:AlternateContent>
        <mc:AlternateContent xmlns:mc="http://schemas.openxmlformats.org/markup-compatibility/2006">
          <mc:Choice Requires="x14">
            <control shapeId="1560" r:id="rId66" name="Group Box 536">
              <controlPr defaultSize="0" autoFill="0" autoPict="0" altText="">
                <anchor moveWithCells="1" sizeWithCells="1">
                  <from>
                    <xdr:col>2</xdr:col>
                    <xdr:colOff>0</xdr:colOff>
                    <xdr:row>126</xdr:row>
                    <xdr:rowOff>0</xdr:rowOff>
                  </from>
                  <to>
                    <xdr:col>3</xdr:col>
                    <xdr:colOff>0</xdr:colOff>
                    <xdr:row>128</xdr:row>
                    <xdr:rowOff>0</xdr:rowOff>
                  </to>
                </anchor>
              </controlPr>
            </control>
          </mc:Choice>
        </mc:AlternateContent>
        <mc:AlternateContent xmlns:mc="http://schemas.openxmlformats.org/markup-compatibility/2006">
          <mc:Choice Requires="x14">
            <control shapeId="1578" r:id="rId67" name="Option Button 554">
              <controlPr defaultSize="0" autoFill="0" autoLine="0" autoPict="0">
                <anchor moveWithCells="1" sizeWithCells="1">
                  <from>
                    <xdr:col>2</xdr:col>
                    <xdr:colOff>274320</xdr:colOff>
                    <xdr:row>128</xdr:row>
                    <xdr:rowOff>114300</xdr:rowOff>
                  </from>
                  <to>
                    <xdr:col>2</xdr:col>
                    <xdr:colOff>685800</xdr:colOff>
                    <xdr:row>129</xdr:row>
                    <xdr:rowOff>121920</xdr:rowOff>
                  </to>
                </anchor>
              </controlPr>
            </control>
          </mc:Choice>
        </mc:AlternateContent>
        <mc:AlternateContent xmlns:mc="http://schemas.openxmlformats.org/markup-compatibility/2006">
          <mc:Choice Requires="x14">
            <control shapeId="1579" r:id="rId68" name="Option Button 555">
              <controlPr defaultSize="0" autoFill="0" autoLine="0" autoPict="0">
                <anchor moveWithCells="1" sizeWithCells="1">
                  <from>
                    <xdr:col>2</xdr:col>
                    <xdr:colOff>762000</xdr:colOff>
                    <xdr:row>128</xdr:row>
                    <xdr:rowOff>114300</xdr:rowOff>
                  </from>
                  <to>
                    <xdr:col>2</xdr:col>
                    <xdr:colOff>1219200</xdr:colOff>
                    <xdr:row>129</xdr:row>
                    <xdr:rowOff>121920</xdr:rowOff>
                  </to>
                </anchor>
              </controlPr>
            </control>
          </mc:Choice>
        </mc:AlternateContent>
        <mc:AlternateContent xmlns:mc="http://schemas.openxmlformats.org/markup-compatibility/2006">
          <mc:Choice Requires="x14">
            <control shapeId="1580" r:id="rId69" name="Group Box 556">
              <controlPr defaultSize="0" autoFill="0" autoPict="0" altText="">
                <anchor moveWithCells="1" sizeWithCells="1">
                  <from>
                    <xdr:col>2</xdr:col>
                    <xdr:colOff>0</xdr:colOff>
                    <xdr:row>128</xdr:row>
                    <xdr:rowOff>0</xdr:rowOff>
                  </from>
                  <to>
                    <xdr:col>3</xdr:col>
                    <xdr:colOff>0</xdr:colOff>
                    <xdr:row>130</xdr:row>
                    <xdr:rowOff>0</xdr:rowOff>
                  </to>
                </anchor>
              </controlPr>
            </control>
          </mc:Choice>
        </mc:AlternateContent>
        <mc:AlternateContent xmlns:mc="http://schemas.openxmlformats.org/markup-compatibility/2006">
          <mc:Choice Requires="x14">
            <control shapeId="1581" r:id="rId70" name="Group Box 557">
              <controlPr defaultSize="0" autoFill="0" autoPict="0">
                <anchor moveWithCells="1" sizeWithCells="1">
                  <from>
                    <xdr:col>2</xdr:col>
                    <xdr:colOff>0</xdr:colOff>
                    <xdr:row>130</xdr:row>
                    <xdr:rowOff>0</xdr:rowOff>
                  </from>
                  <to>
                    <xdr:col>5</xdr:col>
                    <xdr:colOff>7620</xdr:colOff>
                    <xdr:row>132</xdr:row>
                    <xdr:rowOff>0</xdr:rowOff>
                  </to>
                </anchor>
              </controlPr>
            </control>
          </mc:Choice>
        </mc:AlternateContent>
        <mc:AlternateContent xmlns:mc="http://schemas.openxmlformats.org/markup-compatibility/2006">
          <mc:Choice Requires="x14">
            <control shapeId="1586" r:id="rId71" name="Option Button 562">
              <controlPr defaultSize="0" autoFill="0" autoLine="0" autoPict="0">
                <anchor moveWithCells="1" sizeWithCells="1">
                  <from>
                    <xdr:col>3</xdr:col>
                    <xdr:colOff>716280</xdr:colOff>
                    <xdr:row>128</xdr:row>
                    <xdr:rowOff>106680</xdr:rowOff>
                  </from>
                  <to>
                    <xdr:col>4</xdr:col>
                    <xdr:colOff>228600</xdr:colOff>
                    <xdr:row>129</xdr:row>
                    <xdr:rowOff>137160</xdr:rowOff>
                  </to>
                </anchor>
              </controlPr>
            </control>
          </mc:Choice>
        </mc:AlternateContent>
        <mc:AlternateContent xmlns:mc="http://schemas.openxmlformats.org/markup-compatibility/2006">
          <mc:Choice Requires="x14">
            <control shapeId="1587" r:id="rId72" name="Option Button 563">
              <controlPr defaultSize="0" autoFill="0" autoLine="0" autoPict="0">
                <anchor moveWithCells="1" sizeWithCells="1">
                  <from>
                    <xdr:col>4</xdr:col>
                    <xdr:colOff>350520</xdr:colOff>
                    <xdr:row>128</xdr:row>
                    <xdr:rowOff>106680</xdr:rowOff>
                  </from>
                  <to>
                    <xdr:col>4</xdr:col>
                    <xdr:colOff>762000</xdr:colOff>
                    <xdr:row>129</xdr:row>
                    <xdr:rowOff>137160</xdr:rowOff>
                  </to>
                </anchor>
              </controlPr>
            </control>
          </mc:Choice>
        </mc:AlternateContent>
        <mc:AlternateContent xmlns:mc="http://schemas.openxmlformats.org/markup-compatibility/2006">
          <mc:Choice Requires="x14">
            <control shapeId="1588" r:id="rId73" name="Group Box 564">
              <controlPr defaultSize="0" autoFill="0" autoPict="0" altText="">
                <anchor moveWithCells="1" sizeWithCells="1">
                  <from>
                    <xdr:col>3</xdr:col>
                    <xdr:colOff>0</xdr:colOff>
                    <xdr:row>128</xdr:row>
                    <xdr:rowOff>0</xdr:rowOff>
                  </from>
                  <to>
                    <xdr:col>5</xdr:col>
                    <xdr:colOff>0</xdr:colOff>
                    <xdr:row>130</xdr:row>
                    <xdr:rowOff>0</xdr:rowOff>
                  </to>
                </anchor>
              </controlPr>
            </control>
          </mc:Choice>
        </mc:AlternateContent>
        <mc:AlternateContent xmlns:mc="http://schemas.openxmlformats.org/markup-compatibility/2006">
          <mc:Choice Requires="x14">
            <control shapeId="1592" r:id="rId74" name="Group Box 568">
              <controlPr defaultSize="0" autoFill="0" autoPict="0" altText="">
                <anchor moveWithCells="1" sizeWithCells="1">
                  <from>
                    <xdr:col>5</xdr:col>
                    <xdr:colOff>0</xdr:colOff>
                    <xdr:row>128</xdr:row>
                    <xdr:rowOff>0</xdr:rowOff>
                  </from>
                  <to>
                    <xdr:col>7</xdr:col>
                    <xdr:colOff>0</xdr:colOff>
                    <xdr:row>130</xdr:row>
                    <xdr:rowOff>0</xdr:rowOff>
                  </to>
                </anchor>
              </controlPr>
            </control>
          </mc:Choice>
        </mc:AlternateContent>
        <mc:AlternateContent xmlns:mc="http://schemas.openxmlformats.org/markup-compatibility/2006">
          <mc:Choice Requires="x14">
            <control shapeId="1590" r:id="rId75" name="Option Button 566">
              <controlPr defaultSize="0" autoFill="0" autoLine="0" autoPict="0">
                <anchor moveWithCells="1" sizeWithCells="1">
                  <from>
                    <xdr:col>5</xdr:col>
                    <xdr:colOff>716280</xdr:colOff>
                    <xdr:row>128</xdr:row>
                    <xdr:rowOff>106680</xdr:rowOff>
                  </from>
                  <to>
                    <xdr:col>6</xdr:col>
                    <xdr:colOff>228600</xdr:colOff>
                    <xdr:row>129</xdr:row>
                    <xdr:rowOff>137160</xdr:rowOff>
                  </to>
                </anchor>
              </controlPr>
            </control>
          </mc:Choice>
        </mc:AlternateContent>
        <mc:AlternateContent xmlns:mc="http://schemas.openxmlformats.org/markup-compatibility/2006">
          <mc:Choice Requires="x14">
            <control shapeId="1591" r:id="rId76" name="Option Button 567">
              <controlPr defaultSize="0" autoFill="0" autoLine="0" autoPict="0">
                <anchor moveWithCells="1" sizeWithCells="1">
                  <from>
                    <xdr:col>6</xdr:col>
                    <xdr:colOff>350520</xdr:colOff>
                    <xdr:row>128</xdr:row>
                    <xdr:rowOff>106680</xdr:rowOff>
                  </from>
                  <to>
                    <xdr:col>6</xdr:col>
                    <xdr:colOff>762000</xdr:colOff>
                    <xdr:row>129</xdr:row>
                    <xdr:rowOff>137160</xdr:rowOff>
                  </to>
                </anchor>
              </controlPr>
            </control>
          </mc:Choice>
        </mc:AlternateContent>
        <mc:AlternateContent xmlns:mc="http://schemas.openxmlformats.org/markup-compatibility/2006">
          <mc:Choice Requires="x14">
            <control shapeId="1594" r:id="rId77" name="Option Button 570">
              <controlPr defaultSize="0" autoFill="0" autoLine="0" autoPict="0">
                <anchor moveWithCells="1" sizeWithCells="1">
                  <from>
                    <xdr:col>7</xdr:col>
                    <xdr:colOff>716280</xdr:colOff>
                    <xdr:row>128</xdr:row>
                    <xdr:rowOff>106680</xdr:rowOff>
                  </from>
                  <to>
                    <xdr:col>8</xdr:col>
                    <xdr:colOff>228600</xdr:colOff>
                    <xdr:row>129</xdr:row>
                    <xdr:rowOff>137160</xdr:rowOff>
                  </to>
                </anchor>
              </controlPr>
            </control>
          </mc:Choice>
        </mc:AlternateContent>
        <mc:AlternateContent xmlns:mc="http://schemas.openxmlformats.org/markup-compatibility/2006">
          <mc:Choice Requires="x14">
            <control shapeId="1595" r:id="rId78" name="Option Button 571">
              <controlPr defaultSize="0" autoFill="0" autoLine="0" autoPict="0">
                <anchor moveWithCells="1" sizeWithCells="1">
                  <from>
                    <xdr:col>8</xdr:col>
                    <xdr:colOff>350520</xdr:colOff>
                    <xdr:row>128</xdr:row>
                    <xdr:rowOff>106680</xdr:rowOff>
                  </from>
                  <to>
                    <xdr:col>8</xdr:col>
                    <xdr:colOff>762000</xdr:colOff>
                    <xdr:row>129</xdr:row>
                    <xdr:rowOff>137160</xdr:rowOff>
                  </to>
                </anchor>
              </controlPr>
            </control>
          </mc:Choice>
        </mc:AlternateContent>
        <mc:AlternateContent xmlns:mc="http://schemas.openxmlformats.org/markup-compatibility/2006">
          <mc:Choice Requires="x14">
            <control shapeId="1596" r:id="rId79" name="Group Box 572">
              <controlPr defaultSize="0" autoFill="0" autoPict="0" altText="">
                <anchor moveWithCells="1" sizeWithCells="1">
                  <from>
                    <xdr:col>7</xdr:col>
                    <xdr:colOff>0</xdr:colOff>
                    <xdr:row>128</xdr:row>
                    <xdr:rowOff>0</xdr:rowOff>
                  </from>
                  <to>
                    <xdr:col>9</xdr:col>
                    <xdr:colOff>0</xdr:colOff>
                    <xdr:row>130</xdr:row>
                    <xdr:rowOff>0</xdr:rowOff>
                  </to>
                </anchor>
              </controlPr>
            </control>
          </mc:Choice>
        </mc:AlternateContent>
        <mc:AlternateContent xmlns:mc="http://schemas.openxmlformats.org/markup-compatibility/2006">
          <mc:Choice Requires="x14">
            <control shapeId="1598" r:id="rId80" name="Option Button 574">
              <controlPr defaultSize="0" autoFill="0" autoLine="0" autoPict="0">
                <anchor moveWithCells="1" sizeWithCells="1">
                  <from>
                    <xdr:col>9</xdr:col>
                    <xdr:colOff>716280</xdr:colOff>
                    <xdr:row>128</xdr:row>
                    <xdr:rowOff>106680</xdr:rowOff>
                  </from>
                  <to>
                    <xdr:col>10</xdr:col>
                    <xdr:colOff>228600</xdr:colOff>
                    <xdr:row>129</xdr:row>
                    <xdr:rowOff>137160</xdr:rowOff>
                  </to>
                </anchor>
              </controlPr>
            </control>
          </mc:Choice>
        </mc:AlternateContent>
        <mc:AlternateContent xmlns:mc="http://schemas.openxmlformats.org/markup-compatibility/2006">
          <mc:Choice Requires="x14">
            <control shapeId="1599" r:id="rId81" name="Option Button 575">
              <controlPr defaultSize="0" autoFill="0" autoLine="0" autoPict="0">
                <anchor moveWithCells="1" sizeWithCells="1">
                  <from>
                    <xdr:col>10</xdr:col>
                    <xdr:colOff>350520</xdr:colOff>
                    <xdr:row>128</xdr:row>
                    <xdr:rowOff>106680</xdr:rowOff>
                  </from>
                  <to>
                    <xdr:col>10</xdr:col>
                    <xdr:colOff>762000</xdr:colOff>
                    <xdr:row>129</xdr:row>
                    <xdr:rowOff>137160</xdr:rowOff>
                  </to>
                </anchor>
              </controlPr>
            </control>
          </mc:Choice>
        </mc:AlternateContent>
        <mc:AlternateContent xmlns:mc="http://schemas.openxmlformats.org/markup-compatibility/2006">
          <mc:Choice Requires="x14">
            <control shapeId="1600" r:id="rId82" name="Group Box 576">
              <controlPr defaultSize="0" autoFill="0" autoPict="0" altText="">
                <anchor moveWithCells="1" sizeWithCells="1">
                  <from>
                    <xdr:col>9</xdr:col>
                    <xdr:colOff>0</xdr:colOff>
                    <xdr:row>128</xdr:row>
                    <xdr:rowOff>0</xdr:rowOff>
                  </from>
                  <to>
                    <xdr:col>11</xdr:col>
                    <xdr:colOff>0</xdr:colOff>
                    <xdr:row>130</xdr:row>
                    <xdr:rowOff>0</xdr:rowOff>
                  </to>
                </anchor>
              </controlPr>
            </control>
          </mc:Choice>
        </mc:AlternateContent>
        <mc:AlternateContent xmlns:mc="http://schemas.openxmlformats.org/markup-compatibility/2006">
          <mc:Choice Requires="x14">
            <control shapeId="1614" r:id="rId83" name="NSF 2,2">
              <controlPr defaultSize="0" autoFill="0" autoLine="0" autoPict="0" altText="2,2xUN">
                <anchor moveWithCells="1" sizeWithCells="1">
                  <from>
                    <xdr:col>9</xdr:col>
                    <xdr:colOff>99060</xdr:colOff>
                    <xdr:row>39</xdr:row>
                    <xdr:rowOff>7620</xdr:rowOff>
                  </from>
                  <to>
                    <xdr:col>9</xdr:col>
                    <xdr:colOff>670560</xdr:colOff>
                    <xdr:row>40</xdr:row>
                    <xdr:rowOff>68580</xdr:rowOff>
                  </to>
                </anchor>
              </controlPr>
            </control>
          </mc:Choice>
        </mc:AlternateContent>
        <mc:AlternateContent xmlns:mc="http://schemas.openxmlformats.org/markup-compatibility/2006">
          <mc:Choice Requires="x14">
            <control shapeId="1716" r:id="rId84" name="NSF 1,5">
              <controlPr defaultSize="0" autoFill="0" autoLine="0" autoPict="0">
                <anchor moveWithCells="1" sizeWithCells="1">
                  <from>
                    <xdr:col>9</xdr:col>
                    <xdr:colOff>762000</xdr:colOff>
                    <xdr:row>36</xdr:row>
                    <xdr:rowOff>38100</xdr:rowOff>
                  </from>
                  <to>
                    <xdr:col>10</xdr:col>
                    <xdr:colOff>541020</xdr:colOff>
                    <xdr:row>37</xdr:row>
                    <xdr:rowOff>60960</xdr:rowOff>
                  </to>
                </anchor>
              </controlPr>
            </control>
          </mc:Choice>
        </mc:AlternateContent>
        <mc:AlternateContent xmlns:mc="http://schemas.openxmlformats.org/markup-compatibility/2006">
          <mc:Choice Requires="x14">
            <control shapeId="1717" r:id="rId85" name="NSF 1,9">
              <controlPr defaultSize="0" autoFill="0" autoLine="0" autoPict="0">
                <anchor moveWithCells="1" sizeWithCells="1">
                  <from>
                    <xdr:col>9</xdr:col>
                    <xdr:colOff>762000</xdr:colOff>
                    <xdr:row>37</xdr:row>
                    <xdr:rowOff>106680</xdr:rowOff>
                  </from>
                  <to>
                    <xdr:col>10</xdr:col>
                    <xdr:colOff>541020</xdr:colOff>
                    <xdr:row>38</xdr:row>
                    <xdr:rowOff>175260</xdr:rowOff>
                  </to>
                </anchor>
              </controlPr>
            </control>
          </mc:Choice>
        </mc:AlternateContent>
        <mc:AlternateContent xmlns:mc="http://schemas.openxmlformats.org/markup-compatibility/2006">
          <mc:Choice Requires="x14">
            <control shapeId="1719" r:id="rId86" name="NSF 1,4">
              <controlPr defaultSize="0" autoFill="0" autoLine="0" autoPict="0">
                <anchor moveWithCells="1" sizeWithCells="1">
                  <from>
                    <xdr:col>9</xdr:col>
                    <xdr:colOff>99060</xdr:colOff>
                    <xdr:row>36</xdr:row>
                    <xdr:rowOff>38100</xdr:rowOff>
                  </from>
                  <to>
                    <xdr:col>9</xdr:col>
                    <xdr:colOff>670560</xdr:colOff>
                    <xdr:row>37</xdr:row>
                    <xdr:rowOff>68580</xdr:rowOff>
                  </to>
                </anchor>
              </controlPr>
            </control>
          </mc:Choice>
        </mc:AlternateContent>
        <mc:AlternateContent xmlns:mc="http://schemas.openxmlformats.org/markup-compatibility/2006">
          <mc:Choice Requires="x14">
            <control shapeId="1720" r:id="rId87" name="NSF 1,73">
              <controlPr defaultSize="0" autoFill="0" autoLine="0" autoPict="0">
                <anchor moveWithCells="1" sizeWithCells="1">
                  <from>
                    <xdr:col>9</xdr:col>
                    <xdr:colOff>99060</xdr:colOff>
                    <xdr:row>37</xdr:row>
                    <xdr:rowOff>106680</xdr:rowOff>
                  </from>
                  <to>
                    <xdr:col>9</xdr:col>
                    <xdr:colOff>754380</xdr:colOff>
                    <xdr:row>38</xdr:row>
                    <xdr:rowOff>175260</xdr:rowOff>
                  </to>
                </anchor>
              </controlPr>
            </control>
          </mc:Choice>
        </mc:AlternateContent>
        <mc:AlternateContent xmlns:mc="http://schemas.openxmlformats.org/markup-compatibility/2006">
          <mc:Choice Requires="x14">
            <control shapeId="1028" r:id="rId88" name="NSF Zeit 30s">
              <controlPr defaultSize="0" autoFill="0" autoLine="0" autoPict="0">
                <anchor moveWithCells="1" sizeWithCells="1">
                  <from>
                    <xdr:col>9</xdr:col>
                    <xdr:colOff>99060</xdr:colOff>
                    <xdr:row>41</xdr:row>
                    <xdr:rowOff>76200</xdr:rowOff>
                  </from>
                  <to>
                    <xdr:col>9</xdr:col>
                    <xdr:colOff>670560</xdr:colOff>
                    <xdr:row>42</xdr:row>
                    <xdr:rowOff>160020</xdr:rowOff>
                  </to>
                </anchor>
              </controlPr>
            </control>
          </mc:Choice>
        </mc:AlternateContent>
        <mc:AlternateContent xmlns:mc="http://schemas.openxmlformats.org/markup-compatibility/2006">
          <mc:Choice Requires="x14">
            <control shapeId="1029" r:id="rId89" name="NSF Zeit 8h">
              <controlPr defaultSize="0" autoFill="0" autoLine="0" autoPict="0">
                <anchor moveWithCells="1" sizeWithCells="1">
                  <from>
                    <xdr:col>9</xdr:col>
                    <xdr:colOff>762000</xdr:colOff>
                    <xdr:row>43</xdr:row>
                    <xdr:rowOff>0</xdr:rowOff>
                  </from>
                  <to>
                    <xdr:col>10</xdr:col>
                    <xdr:colOff>541020</xdr:colOff>
                    <xdr:row>44</xdr:row>
                    <xdr:rowOff>68580</xdr:rowOff>
                  </to>
                </anchor>
              </controlPr>
            </control>
          </mc:Choice>
        </mc:AlternateContent>
        <mc:AlternateContent xmlns:mc="http://schemas.openxmlformats.org/markup-compatibility/2006">
          <mc:Choice Requires="x14">
            <control shapeId="1072" r:id="rId90" name="NSF Zeit 60s">
              <controlPr defaultSize="0" autoFill="0" autoLine="0" autoPict="0">
                <anchor moveWithCells="1" sizeWithCells="1">
                  <from>
                    <xdr:col>9</xdr:col>
                    <xdr:colOff>762000</xdr:colOff>
                    <xdr:row>41</xdr:row>
                    <xdr:rowOff>76200</xdr:rowOff>
                  </from>
                  <to>
                    <xdr:col>10</xdr:col>
                    <xdr:colOff>495300</xdr:colOff>
                    <xdr:row>42</xdr:row>
                    <xdr:rowOff>144780</xdr:rowOff>
                  </to>
                </anchor>
              </controlPr>
            </control>
          </mc:Choice>
        </mc:AlternateContent>
        <mc:AlternateContent xmlns:mc="http://schemas.openxmlformats.org/markup-compatibility/2006">
          <mc:Choice Requires="x14">
            <control shapeId="1283" r:id="rId91" name="NSF Zeit 4h">
              <controlPr defaultSize="0" autoFill="0" autoLine="0" autoPict="0">
                <anchor moveWithCells="1" sizeWithCells="1">
                  <from>
                    <xdr:col>9</xdr:col>
                    <xdr:colOff>99060</xdr:colOff>
                    <xdr:row>43</xdr:row>
                    <xdr:rowOff>0</xdr:rowOff>
                  </from>
                  <to>
                    <xdr:col>9</xdr:col>
                    <xdr:colOff>670560</xdr:colOff>
                    <xdr:row>44</xdr:row>
                    <xdr:rowOff>68580</xdr:rowOff>
                  </to>
                </anchor>
              </controlPr>
            </control>
          </mc:Choice>
        </mc:AlternateContent>
        <mc:AlternateContent xmlns:mc="http://schemas.openxmlformats.org/markup-compatibility/2006">
          <mc:Choice Requires="x14">
            <control shapeId="1758" r:id="rId92" name="Option Button 734">
              <controlPr defaultSize="0" autoFill="0" autoLine="0" autoPict="0">
                <anchor moveWithCells="1" sizeWithCells="1">
                  <from>
                    <xdr:col>1</xdr:col>
                    <xdr:colOff>426720</xdr:colOff>
                    <xdr:row>114</xdr:row>
                    <xdr:rowOff>114300</xdr:rowOff>
                  </from>
                  <to>
                    <xdr:col>1</xdr:col>
                    <xdr:colOff>769620</xdr:colOff>
                    <xdr:row>115</xdr:row>
                    <xdr:rowOff>175260</xdr:rowOff>
                  </to>
                </anchor>
              </controlPr>
            </control>
          </mc:Choice>
        </mc:AlternateContent>
        <mc:AlternateContent xmlns:mc="http://schemas.openxmlformats.org/markup-compatibility/2006">
          <mc:Choice Requires="x14">
            <control shapeId="1759" r:id="rId93" name="Option Button 735">
              <controlPr defaultSize="0" autoFill="0" autoLine="0" autoPict="0">
                <anchor moveWithCells="1" sizeWithCells="1">
                  <from>
                    <xdr:col>1</xdr:col>
                    <xdr:colOff>800100</xdr:colOff>
                    <xdr:row>114</xdr:row>
                    <xdr:rowOff>114300</xdr:rowOff>
                  </from>
                  <to>
                    <xdr:col>1</xdr:col>
                    <xdr:colOff>1211580</xdr:colOff>
                    <xdr:row>115</xdr:row>
                    <xdr:rowOff>175260</xdr:rowOff>
                  </to>
                </anchor>
              </controlPr>
            </control>
          </mc:Choice>
        </mc:AlternateContent>
        <mc:AlternateContent xmlns:mc="http://schemas.openxmlformats.org/markup-compatibility/2006">
          <mc:Choice Requires="x14">
            <control shapeId="1760" r:id="rId94" name="Group Box 736">
              <controlPr defaultSize="0" autoFill="0" autoPict="0" altText="">
                <anchor moveWithCells="1" sizeWithCells="1">
                  <from>
                    <xdr:col>0</xdr:col>
                    <xdr:colOff>0</xdr:colOff>
                    <xdr:row>114</xdr:row>
                    <xdr:rowOff>0</xdr:rowOff>
                  </from>
                  <to>
                    <xdr:col>2</xdr:col>
                    <xdr:colOff>0</xdr:colOff>
                    <xdr:row>116</xdr:row>
                    <xdr:rowOff>0</xdr:rowOff>
                  </to>
                </anchor>
              </controlPr>
            </control>
          </mc:Choice>
        </mc:AlternateContent>
        <mc:AlternateContent xmlns:mc="http://schemas.openxmlformats.org/markup-compatibility/2006">
          <mc:Choice Requires="x14">
            <control shapeId="1770" r:id="rId95" name="Option Button 746">
              <controlPr defaultSize="0" autoFill="0" autoLine="0" autoPict="0">
                <anchor moveWithCells="1" sizeWithCells="1">
                  <from>
                    <xdr:col>3</xdr:col>
                    <xdr:colOff>731520</xdr:colOff>
                    <xdr:row>114</xdr:row>
                    <xdr:rowOff>114300</xdr:rowOff>
                  </from>
                  <to>
                    <xdr:col>4</xdr:col>
                    <xdr:colOff>251460</xdr:colOff>
                    <xdr:row>115</xdr:row>
                    <xdr:rowOff>144780</xdr:rowOff>
                  </to>
                </anchor>
              </controlPr>
            </control>
          </mc:Choice>
        </mc:AlternateContent>
        <mc:AlternateContent xmlns:mc="http://schemas.openxmlformats.org/markup-compatibility/2006">
          <mc:Choice Requires="x14">
            <control shapeId="1771" r:id="rId96" name="Option Button 747">
              <controlPr defaultSize="0" autoFill="0" autoLine="0" autoPict="0">
                <anchor moveWithCells="1" sizeWithCells="1">
                  <from>
                    <xdr:col>4</xdr:col>
                    <xdr:colOff>350520</xdr:colOff>
                    <xdr:row>114</xdr:row>
                    <xdr:rowOff>106680</xdr:rowOff>
                  </from>
                  <to>
                    <xdr:col>4</xdr:col>
                    <xdr:colOff>762000</xdr:colOff>
                    <xdr:row>115</xdr:row>
                    <xdr:rowOff>137160</xdr:rowOff>
                  </to>
                </anchor>
              </controlPr>
            </control>
          </mc:Choice>
        </mc:AlternateContent>
        <mc:AlternateContent xmlns:mc="http://schemas.openxmlformats.org/markup-compatibility/2006">
          <mc:Choice Requires="x14">
            <control shapeId="1772" r:id="rId97" name="Group Box 748">
              <controlPr defaultSize="0" autoFill="0" autoPict="0" altText="">
                <anchor moveWithCells="1" sizeWithCells="1">
                  <from>
                    <xdr:col>3</xdr:col>
                    <xdr:colOff>0</xdr:colOff>
                    <xdr:row>114</xdr:row>
                    <xdr:rowOff>0</xdr:rowOff>
                  </from>
                  <to>
                    <xdr:col>5</xdr:col>
                    <xdr:colOff>0</xdr:colOff>
                    <xdr:row>116</xdr:row>
                    <xdr:rowOff>0</xdr:rowOff>
                  </to>
                </anchor>
              </controlPr>
            </control>
          </mc:Choice>
        </mc:AlternateContent>
        <mc:AlternateContent xmlns:mc="http://schemas.openxmlformats.org/markup-compatibility/2006">
          <mc:Choice Requires="x14">
            <control shapeId="1779" r:id="rId98" name="Option Button 755">
              <controlPr defaultSize="0" autoFill="0" autoLine="0" autoPict="0">
                <anchor moveWithCells="1" sizeWithCells="1">
                  <from>
                    <xdr:col>5</xdr:col>
                    <xdr:colOff>716280</xdr:colOff>
                    <xdr:row>114</xdr:row>
                    <xdr:rowOff>114300</xdr:rowOff>
                  </from>
                  <to>
                    <xdr:col>6</xdr:col>
                    <xdr:colOff>228600</xdr:colOff>
                    <xdr:row>115</xdr:row>
                    <xdr:rowOff>175260</xdr:rowOff>
                  </to>
                </anchor>
              </controlPr>
            </control>
          </mc:Choice>
        </mc:AlternateContent>
        <mc:AlternateContent xmlns:mc="http://schemas.openxmlformats.org/markup-compatibility/2006">
          <mc:Choice Requires="x14">
            <control shapeId="1780" r:id="rId99" name="Option Button 756">
              <controlPr defaultSize="0" autoFill="0" autoLine="0" autoPict="0">
                <anchor moveWithCells="1" sizeWithCells="1">
                  <from>
                    <xdr:col>6</xdr:col>
                    <xdr:colOff>350520</xdr:colOff>
                    <xdr:row>114</xdr:row>
                    <xdr:rowOff>114300</xdr:rowOff>
                  </from>
                  <to>
                    <xdr:col>6</xdr:col>
                    <xdr:colOff>762000</xdr:colOff>
                    <xdr:row>115</xdr:row>
                    <xdr:rowOff>175260</xdr:rowOff>
                  </to>
                </anchor>
              </controlPr>
            </control>
          </mc:Choice>
        </mc:AlternateContent>
        <mc:AlternateContent xmlns:mc="http://schemas.openxmlformats.org/markup-compatibility/2006">
          <mc:Choice Requires="x14">
            <control shapeId="1781" r:id="rId100" name="Group Box 757">
              <controlPr defaultSize="0" autoFill="0" autoPict="0" altText="">
                <anchor moveWithCells="1" sizeWithCells="1">
                  <from>
                    <xdr:col>5</xdr:col>
                    <xdr:colOff>0</xdr:colOff>
                    <xdr:row>114</xdr:row>
                    <xdr:rowOff>0</xdr:rowOff>
                  </from>
                  <to>
                    <xdr:col>7</xdr:col>
                    <xdr:colOff>0</xdr:colOff>
                    <xdr:row>116</xdr:row>
                    <xdr:rowOff>0</xdr:rowOff>
                  </to>
                </anchor>
              </controlPr>
            </control>
          </mc:Choice>
        </mc:AlternateContent>
        <mc:AlternateContent xmlns:mc="http://schemas.openxmlformats.org/markup-compatibility/2006">
          <mc:Choice Requires="x14">
            <control shapeId="1782" r:id="rId101" name="Option Button 758">
              <controlPr locked="0" defaultSize="0" autoFill="0" autoLine="0" autoPict="0">
                <anchor moveWithCells="1" sizeWithCells="1">
                  <from>
                    <xdr:col>9</xdr:col>
                    <xdr:colOff>716280</xdr:colOff>
                    <xdr:row>114</xdr:row>
                    <xdr:rowOff>106680</xdr:rowOff>
                  </from>
                  <to>
                    <xdr:col>10</xdr:col>
                    <xdr:colOff>228600</xdr:colOff>
                    <xdr:row>115</xdr:row>
                    <xdr:rowOff>137160</xdr:rowOff>
                  </to>
                </anchor>
              </controlPr>
            </control>
          </mc:Choice>
        </mc:AlternateContent>
        <mc:AlternateContent xmlns:mc="http://schemas.openxmlformats.org/markup-compatibility/2006">
          <mc:Choice Requires="x14">
            <control shapeId="1783" r:id="rId102" name="Option Button 759">
              <controlPr locked="0" defaultSize="0" autoFill="0" autoLine="0" autoPict="0">
                <anchor moveWithCells="1" sizeWithCells="1">
                  <from>
                    <xdr:col>10</xdr:col>
                    <xdr:colOff>350520</xdr:colOff>
                    <xdr:row>114</xdr:row>
                    <xdr:rowOff>106680</xdr:rowOff>
                  </from>
                  <to>
                    <xdr:col>10</xdr:col>
                    <xdr:colOff>762000</xdr:colOff>
                    <xdr:row>115</xdr:row>
                    <xdr:rowOff>137160</xdr:rowOff>
                  </to>
                </anchor>
              </controlPr>
            </control>
          </mc:Choice>
        </mc:AlternateContent>
        <mc:AlternateContent xmlns:mc="http://schemas.openxmlformats.org/markup-compatibility/2006">
          <mc:Choice Requires="x14">
            <control shapeId="1784" r:id="rId103" name="Group Box 760">
              <controlPr defaultSize="0" autoFill="0" autoPict="0" altText="">
                <anchor moveWithCells="1" sizeWithCells="1">
                  <from>
                    <xdr:col>9</xdr:col>
                    <xdr:colOff>0</xdr:colOff>
                    <xdr:row>114</xdr:row>
                    <xdr:rowOff>0</xdr:rowOff>
                  </from>
                  <to>
                    <xdr:col>11</xdr:col>
                    <xdr:colOff>0</xdr:colOff>
                    <xdr:row>116</xdr:row>
                    <xdr:rowOff>0</xdr:rowOff>
                  </to>
                </anchor>
              </controlPr>
            </control>
          </mc:Choice>
        </mc:AlternateContent>
        <mc:AlternateContent xmlns:mc="http://schemas.openxmlformats.org/markup-compatibility/2006">
          <mc:Choice Requires="x14">
            <control shapeId="1787" r:id="rId104" name="Group Box 763">
              <controlPr defaultSize="0" autoFill="0" autoPict="0" altText="">
                <anchor moveWithCells="1" sizeWithCells="1">
                  <from>
                    <xdr:col>7</xdr:col>
                    <xdr:colOff>0</xdr:colOff>
                    <xdr:row>114</xdr:row>
                    <xdr:rowOff>0</xdr:rowOff>
                  </from>
                  <to>
                    <xdr:col>9</xdr:col>
                    <xdr:colOff>0</xdr:colOff>
                    <xdr:row>116</xdr:row>
                    <xdr:rowOff>0</xdr:rowOff>
                  </to>
                </anchor>
              </controlPr>
            </control>
          </mc:Choice>
        </mc:AlternateContent>
        <mc:AlternateContent xmlns:mc="http://schemas.openxmlformats.org/markup-compatibility/2006">
          <mc:Choice Requires="x14">
            <control shapeId="1797" r:id="rId105" name="Option Button 773">
              <controlPr locked="0" defaultSize="0" autoFill="0" autoLine="0" autoPict="0">
                <anchor moveWithCells="1" sizeWithCells="1">
                  <from>
                    <xdr:col>2</xdr:col>
                    <xdr:colOff>502920</xdr:colOff>
                    <xdr:row>97</xdr:row>
                    <xdr:rowOff>121920</xdr:rowOff>
                  </from>
                  <to>
                    <xdr:col>2</xdr:col>
                    <xdr:colOff>845820</xdr:colOff>
                    <xdr:row>99</xdr:row>
                    <xdr:rowOff>0</xdr:rowOff>
                  </to>
                </anchor>
              </controlPr>
            </control>
          </mc:Choice>
        </mc:AlternateContent>
        <mc:AlternateContent xmlns:mc="http://schemas.openxmlformats.org/markup-compatibility/2006">
          <mc:Choice Requires="x14">
            <control shapeId="1798" r:id="rId106" name="Option Button 774">
              <controlPr locked="0" defaultSize="0" autoFill="0" autoLine="0" autoPict="0">
                <anchor moveWithCells="1" sizeWithCells="1">
                  <from>
                    <xdr:col>2</xdr:col>
                    <xdr:colOff>868680</xdr:colOff>
                    <xdr:row>97</xdr:row>
                    <xdr:rowOff>114300</xdr:rowOff>
                  </from>
                  <to>
                    <xdr:col>2</xdr:col>
                    <xdr:colOff>1264920</xdr:colOff>
                    <xdr:row>99</xdr:row>
                    <xdr:rowOff>0</xdr:rowOff>
                  </to>
                </anchor>
              </controlPr>
            </control>
          </mc:Choice>
        </mc:AlternateContent>
        <mc:AlternateContent xmlns:mc="http://schemas.openxmlformats.org/markup-compatibility/2006">
          <mc:Choice Requires="x14">
            <control shapeId="1799" r:id="rId107" name="Group Box 775">
              <controlPr defaultSize="0" autoFill="0" autoPict="0" altText="">
                <anchor moveWithCells="1" sizeWithCells="1">
                  <from>
                    <xdr:col>2</xdr:col>
                    <xdr:colOff>0</xdr:colOff>
                    <xdr:row>97</xdr:row>
                    <xdr:rowOff>0</xdr:rowOff>
                  </from>
                  <to>
                    <xdr:col>3</xdr:col>
                    <xdr:colOff>0</xdr:colOff>
                    <xdr:row>99</xdr:row>
                    <xdr:rowOff>0</xdr:rowOff>
                  </to>
                </anchor>
              </controlPr>
            </control>
          </mc:Choice>
        </mc:AlternateContent>
        <mc:AlternateContent xmlns:mc="http://schemas.openxmlformats.org/markup-compatibility/2006">
          <mc:Choice Requires="x14">
            <control shapeId="1805" r:id="rId108" name="Option Button 781">
              <controlPr locked="0" defaultSize="0" autoFill="0" autoLine="0" autoPict="0">
                <anchor moveWithCells="1" sizeWithCells="1">
                  <from>
                    <xdr:col>1</xdr:col>
                    <xdr:colOff>419100</xdr:colOff>
                    <xdr:row>97</xdr:row>
                    <xdr:rowOff>121920</xdr:rowOff>
                  </from>
                  <to>
                    <xdr:col>1</xdr:col>
                    <xdr:colOff>762000</xdr:colOff>
                    <xdr:row>99</xdr:row>
                    <xdr:rowOff>0</xdr:rowOff>
                  </to>
                </anchor>
              </controlPr>
            </control>
          </mc:Choice>
        </mc:AlternateContent>
        <mc:AlternateContent xmlns:mc="http://schemas.openxmlformats.org/markup-compatibility/2006">
          <mc:Choice Requires="x14">
            <control shapeId="1806" r:id="rId109" name="Option Button 782">
              <controlPr locked="0" defaultSize="0" autoFill="0" autoLine="0" autoPict="0">
                <anchor moveWithCells="1" sizeWithCells="1">
                  <from>
                    <xdr:col>1</xdr:col>
                    <xdr:colOff>845820</xdr:colOff>
                    <xdr:row>97</xdr:row>
                    <xdr:rowOff>121920</xdr:rowOff>
                  </from>
                  <to>
                    <xdr:col>1</xdr:col>
                    <xdr:colOff>1257300</xdr:colOff>
                    <xdr:row>99</xdr:row>
                    <xdr:rowOff>0</xdr:rowOff>
                  </to>
                </anchor>
              </controlPr>
            </control>
          </mc:Choice>
        </mc:AlternateContent>
        <mc:AlternateContent xmlns:mc="http://schemas.openxmlformats.org/markup-compatibility/2006">
          <mc:Choice Requires="x14">
            <control shapeId="1807" r:id="rId110" name="Group Box 783">
              <controlPr defaultSize="0" autoFill="0" autoPict="0" altText="">
                <anchor moveWithCells="1" sizeWithCells="1">
                  <from>
                    <xdr:col>0</xdr:col>
                    <xdr:colOff>0</xdr:colOff>
                    <xdr:row>97</xdr:row>
                    <xdr:rowOff>0</xdr:rowOff>
                  </from>
                  <to>
                    <xdr:col>2</xdr:col>
                    <xdr:colOff>0</xdr:colOff>
                    <xdr:row>99</xdr:row>
                    <xdr:rowOff>0</xdr:rowOff>
                  </to>
                </anchor>
              </controlPr>
            </control>
          </mc:Choice>
        </mc:AlternateContent>
        <mc:AlternateContent xmlns:mc="http://schemas.openxmlformats.org/markup-compatibility/2006">
          <mc:Choice Requires="x14">
            <control shapeId="1681" r:id="rId111" name="Group Box 657">
              <controlPr defaultSize="0" autoFill="0" autoPict="0" altText="">
                <anchor moveWithCells="1" sizeWithCells="1">
                  <from>
                    <xdr:col>3</xdr:col>
                    <xdr:colOff>0</xdr:colOff>
                    <xdr:row>88</xdr:row>
                    <xdr:rowOff>0</xdr:rowOff>
                  </from>
                  <to>
                    <xdr:col>5</xdr:col>
                    <xdr:colOff>0</xdr:colOff>
                    <xdr:row>90</xdr:row>
                    <xdr:rowOff>0</xdr:rowOff>
                  </to>
                </anchor>
              </controlPr>
            </control>
          </mc:Choice>
        </mc:AlternateContent>
        <mc:AlternateContent xmlns:mc="http://schemas.openxmlformats.org/markup-compatibility/2006">
          <mc:Choice Requires="x14">
            <control shapeId="1679" r:id="rId112" name="WIKA">
              <controlPr locked="0" defaultSize="0" autoFill="0" autoLine="0" autoPict="0">
                <anchor moveWithCells="1" sizeWithCells="1">
                  <from>
                    <xdr:col>3</xdr:col>
                    <xdr:colOff>175260</xdr:colOff>
                    <xdr:row>88</xdr:row>
                    <xdr:rowOff>106680</xdr:rowOff>
                  </from>
                  <to>
                    <xdr:col>3</xdr:col>
                    <xdr:colOff>601980</xdr:colOff>
                    <xdr:row>90</xdr:row>
                    <xdr:rowOff>0</xdr:rowOff>
                  </to>
                </anchor>
              </controlPr>
            </control>
          </mc:Choice>
        </mc:AlternateContent>
        <mc:AlternateContent xmlns:mc="http://schemas.openxmlformats.org/markup-compatibility/2006">
          <mc:Choice Requires="x14">
            <control shapeId="1680" r:id="rId113" name="frei">
              <controlPr locked="0" defaultSize="0" autoFill="0" autoLine="0" autoPict="0">
                <anchor moveWithCells="1" sizeWithCells="1">
                  <from>
                    <xdr:col>4</xdr:col>
                    <xdr:colOff>350520</xdr:colOff>
                    <xdr:row>88</xdr:row>
                    <xdr:rowOff>114300</xdr:rowOff>
                  </from>
                  <to>
                    <xdr:col>4</xdr:col>
                    <xdr:colOff>762000</xdr:colOff>
                    <xdr:row>90</xdr:row>
                    <xdr:rowOff>0</xdr:rowOff>
                  </to>
                </anchor>
              </controlPr>
            </control>
          </mc:Choice>
        </mc:AlternateContent>
        <mc:AlternateContent xmlns:mc="http://schemas.openxmlformats.org/markup-compatibility/2006">
          <mc:Choice Requires="x14">
            <control shapeId="1819" r:id="rId114" name="Trafag">
              <controlPr locked="0" defaultSize="0" autoFill="0" autoLine="0" autoPict="0">
                <anchor moveWithCells="1" sizeWithCells="1">
                  <from>
                    <xdr:col>3</xdr:col>
                    <xdr:colOff>640080</xdr:colOff>
                    <xdr:row>88</xdr:row>
                    <xdr:rowOff>106680</xdr:rowOff>
                  </from>
                  <to>
                    <xdr:col>4</xdr:col>
                    <xdr:colOff>342900</xdr:colOff>
                    <xdr:row>90</xdr:row>
                    <xdr:rowOff>0</xdr:rowOff>
                  </to>
                </anchor>
              </controlPr>
            </control>
          </mc:Choice>
        </mc:AlternateContent>
        <mc:AlternateContent xmlns:mc="http://schemas.openxmlformats.org/markup-compatibility/2006">
          <mc:Choice Requires="x14">
            <control shapeId="1826" r:id="rId115" name="DW-Schaltkontakte">
              <controlPr defaultSize="0" autoFill="0" autoPict="0" altText="">
                <anchor moveWithCells="1" sizeWithCells="1">
                  <from>
                    <xdr:col>0</xdr:col>
                    <xdr:colOff>0</xdr:colOff>
                    <xdr:row>88</xdr:row>
                    <xdr:rowOff>0</xdr:rowOff>
                  </from>
                  <to>
                    <xdr:col>3</xdr:col>
                    <xdr:colOff>0</xdr:colOff>
                    <xdr:row>90</xdr:row>
                    <xdr:rowOff>0</xdr:rowOff>
                  </to>
                </anchor>
              </controlPr>
            </control>
          </mc:Choice>
        </mc:AlternateContent>
        <mc:AlternateContent xmlns:mc="http://schemas.openxmlformats.org/markup-compatibility/2006">
          <mc:Choice Requires="x14">
            <control shapeId="1828" r:id="rId116" name="Schließer">
              <controlPr locked="0" defaultSize="0" autoFill="0" autoLine="0" autoPict="0">
                <anchor moveWithCells="1" sizeWithCells="1">
                  <from>
                    <xdr:col>1</xdr:col>
                    <xdr:colOff>632460</xdr:colOff>
                    <xdr:row>88</xdr:row>
                    <xdr:rowOff>144780</xdr:rowOff>
                  </from>
                  <to>
                    <xdr:col>2</xdr:col>
                    <xdr:colOff>22860</xdr:colOff>
                    <xdr:row>90</xdr:row>
                    <xdr:rowOff>7620</xdr:rowOff>
                  </to>
                </anchor>
              </controlPr>
            </control>
          </mc:Choice>
        </mc:AlternateContent>
        <mc:AlternateContent xmlns:mc="http://schemas.openxmlformats.org/markup-compatibility/2006">
          <mc:Choice Requires="x14">
            <control shapeId="1829" r:id="rId117" name="Wechsler">
              <controlPr locked="0" defaultSize="0" autoFill="0" autoLine="0" autoPict="0">
                <anchor moveWithCells="1" sizeWithCells="1">
                  <from>
                    <xdr:col>2</xdr:col>
                    <xdr:colOff>579120</xdr:colOff>
                    <xdr:row>88</xdr:row>
                    <xdr:rowOff>152400</xdr:rowOff>
                  </from>
                  <to>
                    <xdr:col>3</xdr:col>
                    <xdr:colOff>7620</xdr:colOff>
                    <xdr:row>90</xdr:row>
                    <xdr:rowOff>7620</xdr:rowOff>
                  </to>
                </anchor>
              </controlPr>
            </control>
          </mc:Choice>
        </mc:AlternateContent>
        <mc:AlternateContent xmlns:mc="http://schemas.openxmlformats.org/markup-compatibility/2006">
          <mc:Choice Requires="x14">
            <control shapeId="1830" r:id="rId118" name="Öffner">
              <controlPr locked="0" defaultSize="0" autoFill="0" autoLine="0" autoPict="0">
                <anchor moveWithCells="1" sizeWithCells="1">
                  <from>
                    <xdr:col>2</xdr:col>
                    <xdr:colOff>30480</xdr:colOff>
                    <xdr:row>88</xdr:row>
                    <xdr:rowOff>137160</xdr:rowOff>
                  </from>
                  <to>
                    <xdr:col>2</xdr:col>
                    <xdr:colOff>609600</xdr:colOff>
                    <xdr:row>90</xdr:row>
                    <xdr:rowOff>7620</xdr:rowOff>
                  </to>
                </anchor>
              </controlPr>
            </control>
          </mc:Choice>
        </mc:AlternateContent>
        <mc:AlternateContent xmlns:mc="http://schemas.openxmlformats.org/markup-compatibility/2006">
          <mc:Choice Requires="x14">
            <control shapeId="1421" r:id="rId119" name="Group Box 397">
              <controlPr defaultSize="0" autoFill="0" autoPict="0" altText="">
                <anchor moveWithCells="1" sizeWithCells="1">
                  <from>
                    <xdr:col>9</xdr:col>
                    <xdr:colOff>0</xdr:colOff>
                    <xdr:row>97</xdr:row>
                    <xdr:rowOff>0</xdr:rowOff>
                  </from>
                  <to>
                    <xdr:col>11</xdr:col>
                    <xdr:colOff>0</xdr:colOff>
                    <xdr:row>99</xdr:row>
                    <xdr:rowOff>0</xdr:rowOff>
                  </to>
                </anchor>
              </controlPr>
            </control>
          </mc:Choice>
        </mc:AlternateContent>
        <mc:AlternateContent xmlns:mc="http://schemas.openxmlformats.org/markup-compatibility/2006">
          <mc:Choice Requires="x14">
            <control shapeId="1359" r:id="rId120" name="Group Box 335">
              <controlPr defaultSize="0" autoFill="0" autoPict="0" altText="">
                <anchor moveWithCells="1" sizeWithCells="1">
                  <from>
                    <xdr:col>9</xdr:col>
                    <xdr:colOff>0</xdr:colOff>
                    <xdr:row>86</xdr:row>
                    <xdr:rowOff>0</xdr:rowOff>
                  </from>
                  <to>
                    <xdr:col>10</xdr:col>
                    <xdr:colOff>784860</xdr:colOff>
                    <xdr:row>88</xdr:row>
                    <xdr:rowOff>0</xdr:rowOff>
                  </to>
                </anchor>
              </controlPr>
            </control>
          </mc:Choice>
        </mc:AlternateContent>
        <mc:AlternateContent xmlns:mc="http://schemas.openxmlformats.org/markup-compatibility/2006">
          <mc:Choice Requires="x14">
            <control shapeId="1357" r:id="rId121" name="Option Button 333">
              <controlPr locked="0" defaultSize="0" autoFill="0" autoLine="0" autoPict="0">
                <anchor moveWithCells="1" sizeWithCells="1">
                  <from>
                    <xdr:col>9</xdr:col>
                    <xdr:colOff>708660</xdr:colOff>
                    <xdr:row>86</xdr:row>
                    <xdr:rowOff>106680</xdr:rowOff>
                  </from>
                  <to>
                    <xdr:col>10</xdr:col>
                    <xdr:colOff>220980</xdr:colOff>
                    <xdr:row>87</xdr:row>
                    <xdr:rowOff>160020</xdr:rowOff>
                  </to>
                </anchor>
              </controlPr>
            </control>
          </mc:Choice>
        </mc:AlternateContent>
        <mc:AlternateContent xmlns:mc="http://schemas.openxmlformats.org/markup-compatibility/2006">
          <mc:Choice Requires="x14">
            <control shapeId="1358" r:id="rId122" name="Option Button 334">
              <controlPr locked="0" defaultSize="0" autoFill="0" autoLine="0" autoPict="0">
                <anchor moveWithCells="1" sizeWithCells="1">
                  <from>
                    <xdr:col>10</xdr:col>
                    <xdr:colOff>342900</xdr:colOff>
                    <xdr:row>86</xdr:row>
                    <xdr:rowOff>106680</xdr:rowOff>
                  </from>
                  <to>
                    <xdr:col>10</xdr:col>
                    <xdr:colOff>754380</xdr:colOff>
                    <xdr:row>87</xdr:row>
                    <xdr:rowOff>160020</xdr:rowOff>
                  </to>
                </anchor>
              </controlPr>
            </control>
          </mc:Choice>
        </mc:AlternateContent>
        <mc:AlternateContent xmlns:mc="http://schemas.openxmlformats.org/markup-compatibility/2006">
          <mc:Choice Requires="x14">
            <control shapeId="1687" r:id="rId123" name="Group Box 663">
              <controlPr defaultSize="0" autoFill="0" autoPict="0" altText="">
                <anchor moveWithCells="1" sizeWithCells="1">
                  <from>
                    <xdr:col>5</xdr:col>
                    <xdr:colOff>0</xdr:colOff>
                    <xdr:row>92</xdr:row>
                    <xdr:rowOff>0</xdr:rowOff>
                  </from>
                  <to>
                    <xdr:col>7</xdr:col>
                    <xdr:colOff>0</xdr:colOff>
                    <xdr:row>94</xdr:row>
                    <xdr:rowOff>0</xdr:rowOff>
                  </to>
                </anchor>
              </controlPr>
            </control>
          </mc:Choice>
        </mc:AlternateContent>
        <mc:AlternateContent xmlns:mc="http://schemas.openxmlformats.org/markup-compatibility/2006">
          <mc:Choice Requires="x14">
            <control shapeId="1685" r:id="rId124" name="Option Button 661">
              <controlPr locked="0" defaultSize="0" autoFill="0" autoLine="0" autoPict="0">
                <anchor moveWithCells="1" sizeWithCells="1">
                  <from>
                    <xdr:col>5</xdr:col>
                    <xdr:colOff>335280</xdr:colOff>
                    <xdr:row>92</xdr:row>
                    <xdr:rowOff>99060</xdr:rowOff>
                  </from>
                  <to>
                    <xdr:col>6</xdr:col>
                    <xdr:colOff>30480</xdr:colOff>
                    <xdr:row>93</xdr:row>
                    <xdr:rowOff>175260</xdr:rowOff>
                  </to>
                </anchor>
              </controlPr>
            </control>
          </mc:Choice>
        </mc:AlternateContent>
        <mc:AlternateContent xmlns:mc="http://schemas.openxmlformats.org/markup-compatibility/2006">
          <mc:Choice Requires="x14">
            <control shapeId="1686" r:id="rId125" name="Option Button 662">
              <controlPr locked="0" defaultSize="0" autoFill="0" autoLine="0" autoPict="0">
                <anchor moveWithCells="1" sizeWithCells="1">
                  <from>
                    <xdr:col>6</xdr:col>
                    <xdr:colOff>182880</xdr:colOff>
                    <xdr:row>92</xdr:row>
                    <xdr:rowOff>106680</xdr:rowOff>
                  </from>
                  <to>
                    <xdr:col>6</xdr:col>
                    <xdr:colOff>746760</xdr:colOff>
                    <xdr:row>93</xdr:row>
                    <xdr:rowOff>175260</xdr:rowOff>
                  </to>
                </anchor>
              </controlPr>
            </control>
          </mc:Choice>
        </mc:AlternateContent>
        <mc:AlternateContent xmlns:mc="http://schemas.openxmlformats.org/markup-compatibility/2006">
          <mc:Choice Requires="x14">
            <control shapeId="1412" r:id="rId126" name="Group Box 388">
              <controlPr defaultSize="0" autoFill="0" autoPict="0" altText="">
                <anchor moveWithCells="1" sizeWithCells="1">
                  <from>
                    <xdr:col>7</xdr:col>
                    <xdr:colOff>0</xdr:colOff>
                    <xdr:row>99</xdr:row>
                    <xdr:rowOff>0</xdr:rowOff>
                  </from>
                  <to>
                    <xdr:col>9</xdr:col>
                    <xdr:colOff>0</xdr:colOff>
                    <xdr:row>101</xdr:row>
                    <xdr:rowOff>0</xdr:rowOff>
                  </to>
                </anchor>
              </controlPr>
            </control>
          </mc:Choice>
        </mc:AlternateContent>
        <mc:AlternateContent xmlns:mc="http://schemas.openxmlformats.org/markup-compatibility/2006">
          <mc:Choice Requires="x14">
            <control shapeId="1410" r:id="rId127" name="Option Button 386">
              <controlPr locked="0" defaultSize="0" autoFill="0" autoLine="0" autoPict="0">
                <anchor moveWithCells="1" sizeWithCells="1">
                  <from>
                    <xdr:col>8</xdr:col>
                    <xdr:colOff>144780</xdr:colOff>
                    <xdr:row>99</xdr:row>
                    <xdr:rowOff>121920</xdr:rowOff>
                  </from>
                  <to>
                    <xdr:col>8</xdr:col>
                    <xdr:colOff>449580</xdr:colOff>
                    <xdr:row>101</xdr:row>
                    <xdr:rowOff>0</xdr:rowOff>
                  </to>
                </anchor>
              </controlPr>
            </control>
          </mc:Choice>
        </mc:AlternateContent>
        <mc:AlternateContent xmlns:mc="http://schemas.openxmlformats.org/markup-compatibility/2006">
          <mc:Choice Requires="x14">
            <control shapeId="1411" r:id="rId128" name="Option Button 387">
              <controlPr locked="0" defaultSize="0" autoFill="0" autoLine="0" autoPict="0">
                <anchor moveWithCells="1" sizeWithCells="1">
                  <from>
                    <xdr:col>8</xdr:col>
                    <xdr:colOff>480060</xdr:colOff>
                    <xdr:row>99</xdr:row>
                    <xdr:rowOff>114300</xdr:rowOff>
                  </from>
                  <to>
                    <xdr:col>8</xdr:col>
                    <xdr:colOff>883920</xdr:colOff>
                    <xdr:row>100</xdr:row>
                    <xdr:rowOff>175260</xdr:rowOff>
                  </to>
                </anchor>
              </controlPr>
            </control>
          </mc:Choice>
        </mc:AlternateContent>
        <mc:AlternateContent xmlns:mc="http://schemas.openxmlformats.org/markup-compatibility/2006">
          <mc:Choice Requires="x14">
            <control shapeId="1831" r:id="rId129" name="Group Box 807">
              <controlPr defaultSize="0" autoFill="0" autoPict="0" altText="">
                <anchor moveWithCells="1" sizeWithCells="1">
                  <from>
                    <xdr:col>0</xdr:col>
                    <xdr:colOff>0</xdr:colOff>
                    <xdr:row>92</xdr:row>
                    <xdr:rowOff>0</xdr:rowOff>
                  </from>
                  <to>
                    <xdr:col>5</xdr:col>
                    <xdr:colOff>0</xdr:colOff>
                    <xdr:row>94</xdr:row>
                    <xdr:rowOff>0</xdr:rowOff>
                  </to>
                </anchor>
              </controlPr>
            </control>
          </mc:Choice>
        </mc:AlternateContent>
        <mc:AlternateContent xmlns:mc="http://schemas.openxmlformats.org/markup-compatibility/2006">
          <mc:Choice Requires="x14">
            <control shapeId="1661" r:id="rId130" name="Option Button 637">
              <controlPr locked="0" defaultSize="0" autoFill="0" autoLine="0" autoPict="0">
                <anchor moveWithCells="1" sizeWithCells="1">
                  <from>
                    <xdr:col>1</xdr:col>
                    <xdr:colOff>807720</xdr:colOff>
                    <xdr:row>92</xdr:row>
                    <xdr:rowOff>106680</xdr:rowOff>
                  </from>
                  <to>
                    <xdr:col>1</xdr:col>
                    <xdr:colOff>1242060</xdr:colOff>
                    <xdr:row>93</xdr:row>
                    <xdr:rowOff>144780</xdr:rowOff>
                  </to>
                </anchor>
              </controlPr>
            </control>
          </mc:Choice>
        </mc:AlternateContent>
        <mc:AlternateContent xmlns:mc="http://schemas.openxmlformats.org/markup-compatibility/2006">
          <mc:Choice Requires="x14">
            <control shapeId="1662" r:id="rId131" name="Option Button 638">
              <controlPr locked="0" defaultSize="0" autoFill="0" autoLine="0" autoPict="0">
                <anchor moveWithCells="1" sizeWithCells="1">
                  <from>
                    <xdr:col>2</xdr:col>
                    <xdr:colOff>7620</xdr:colOff>
                    <xdr:row>92</xdr:row>
                    <xdr:rowOff>106680</xdr:rowOff>
                  </from>
                  <to>
                    <xdr:col>2</xdr:col>
                    <xdr:colOff>441960</xdr:colOff>
                    <xdr:row>93</xdr:row>
                    <xdr:rowOff>144780</xdr:rowOff>
                  </to>
                </anchor>
              </controlPr>
            </control>
          </mc:Choice>
        </mc:AlternateContent>
        <mc:AlternateContent xmlns:mc="http://schemas.openxmlformats.org/markup-compatibility/2006">
          <mc:Choice Requires="x14">
            <control shapeId="1663" r:id="rId132" name="Option Button 639">
              <controlPr locked="0" defaultSize="0" autoFill="0" autoLine="0" autoPict="0">
                <anchor moveWithCells="1" sizeWithCells="1">
                  <from>
                    <xdr:col>2</xdr:col>
                    <xdr:colOff>480060</xdr:colOff>
                    <xdr:row>92</xdr:row>
                    <xdr:rowOff>114300</xdr:rowOff>
                  </from>
                  <to>
                    <xdr:col>2</xdr:col>
                    <xdr:colOff>883920</xdr:colOff>
                    <xdr:row>93</xdr:row>
                    <xdr:rowOff>144780</xdr:rowOff>
                  </to>
                </anchor>
              </controlPr>
            </control>
          </mc:Choice>
        </mc:AlternateContent>
        <mc:AlternateContent xmlns:mc="http://schemas.openxmlformats.org/markup-compatibility/2006">
          <mc:Choice Requires="x14">
            <control shapeId="1665" r:id="rId133" name="Option Button 641">
              <controlPr locked="0" defaultSize="0" autoFill="0" autoLine="0" autoPict="0">
                <anchor moveWithCells="1" sizeWithCells="1">
                  <from>
                    <xdr:col>3</xdr:col>
                    <xdr:colOff>190500</xdr:colOff>
                    <xdr:row>92</xdr:row>
                    <xdr:rowOff>114300</xdr:rowOff>
                  </from>
                  <to>
                    <xdr:col>4</xdr:col>
                    <xdr:colOff>236220</xdr:colOff>
                    <xdr:row>93</xdr:row>
                    <xdr:rowOff>144780</xdr:rowOff>
                  </to>
                </anchor>
              </controlPr>
            </control>
          </mc:Choice>
        </mc:AlternateContent>
        <mc:AlternateContent xmlns:mc="http://schemas.openxmlformats.org/markup-compatibility/2006">
          <mc:Choice Requires="x14">
            <control shapeId="1833" r:id="rId134" name="Option Button 809">
              <controlPr locked="0" defaultSize="0" autoFill="0" autoLine="0" autoPict="0">
                <anchor moveWithCells="1" sizeWithCells="1">
                  <from>
                    <xdr:col>4</xdr:col>
                    <xdr:colOff>38100</xdr:colOff>
                    <xdr:row>92</xdr:row>
                    <xdr:rowOff>106680</xdr:rowOff>
                  </from>
                  <to>
                    <xdr:col>4</xdr:col>
                    <xdr:colOff>723900</xdr:colOff>
                    <xdr:row>93</xdr:row>
                    <xdr:rowOff>144780</xdr:rowOff>
                  </to>
                </anchor>
              </controlPr>
            </control>
          </mc:Choice>
        </mc:AlternateContent>
        <mc:AlternateContent xmlns:mc="http://schemas.openxmlformats.org/markup-compatibility/2006">
          <mc:Choice Requires="x14">
            <control shapeId="1834" r:id="rId135" name="Option Button 810">
              <controlPr locked="0" defaultSize="0" autoFill="0" autoLine="0" autoPict="0">
                <anchor moveWithCells="1" sizeWithCells="1">
                  <from>
                    <xdr:col>2</xdr:col>
                    <xdr:colOff>937260</xdr:colOff>
                    <xdr:row>92</xdr:row>
                    <xdr:rowOff>114300</xdr:rowOff>
                  </from>
                  <to>
                    <xdr:col>3</xdr:col>
                    <xdr:colOff>213360</xdr:colOff>
                    <xdr:row>93</xdr:row>
                    <xdr:rowOff>144780</xdr:rowOff>
                  </to>
                </anchor>
              </controlPr>
            </control>
          </mc:Choice>
        </mc:AlternateContent>
        <mc:AlternateContent xmlns:mc="http://schemas.openxmlformats.org/markup-compatibility/2006">
          <mc:Choice Requires="x14">
            <control shapeId="1718" r:id="rId136" name="NSF1,2">
              <controlPr defaultSize="0" autoFill="0" autoLine="0" autoPict="0">
                <anchor moveWithCells="1" sizeWithCells="1">
                  <from>
                    <xdr:col>9</xdr:col>
                    <xdr:colOff>76200</xdr:colOff>
                    <xdr:row>32</xdr:row>
                    <xdr:rowOff>144780</xdr:rowOff>
                  </from>
                  <to>
                    <xdr:col>9</xdr:col>
                    <xdr:colOff>670560</xdr:colOff>
                    <xdr:row>34</xdr:row>
                    <xdr:rowOff>22860</xdr:rowOff>
                  </to>
                </anchor>
              </controlPr>
            </control>
          </mc:Choice>
        </mc:AlternateContent>
        <mc:AlternateContent xmlns:mc="http://schemas.openxmlformats.org/markup-compatibility/2006">
          <mc:Choice Requires="x14">
            <control shapeId="1836" r:id="rId137" name="NSF1,0">
              <controlPr defaultSize="0" autoFill="0" autoLine="0" autoPict="0">
                <anchor moveWithCells="1" sizeWithCells="1">
                  <from>
                    <xdr:col>9</xdr:col>
                    <xdr:colOff>76200</xdr:colOff>
                    <xdr:row>31</xdr:row>
                    <xdr:rowOff>68580</xdr:rowOff>
                  </from>
                  <to>
                    <xdr:col>9</xdr:col>
                    <xdr:colOff>670560</xdr:colOff>
                    <xdr:row>32</xdr:row>
                    <xdr:rowOff>99060</xdr:rowOff>
                  </to>
                </anchor>
              </controlPr>
            </control>
          </mc:Choice>
        </mc:AlternateContent>
        <mc:AlternateContent xmlns:mc="http://schemas.openxmlformats.org/markup-compatibility/2006">
          <mc:Choice Requires="x14">
            <control shapeId="1837" r:id="rId138" name="NSF1,1">
              <controlPr defaultSize="0" autoFill="0" autoLine="0" autoPict="0">
                <anchor moveWithCells="1" sizeWithCells="1">
                  <from>
                    <xdr:col>10</xdr:col>
                    <xdr:colOff>22860</xdr:colOff>
                    <xdr:row>31</xdr:row>
                    <xdr:rowOff>68580</xdr:rowOff>
                  </from>
                  <to>
                    <xdr:col>10</xdr:col>
                    <xdr:colOff>609600</xdr:colOff>
                    <xdr:row>32</xdr:row>
                    <xdr:rowOff>99060</xdr:rowOff>
                  </to>
                </anchor>
              </controlPr>
            </control>
          </mc:Choice>
        </mc:AlternateContent>
        <mc:AlternateContent xmlns:mc="http://schemas.openxmlformats.org/markup-compatibility/2006">
          <mc:Choice Requires="x14">
            <control shapeId="1867" r:id="rId139" name="Option Button 843">
              <controlPr locked="0" defaultSize="0" autoFill="0" autoLine="0" autoPict="0">
                <anchor moveWithCells="1" sizeWithCells="1">
                  <from>
                    <xdr:col>9</xdr:col>
                    <xdr:colOff>335280</xdr:colOff>
                    <xdr:row>97</xdr:row>
                    <xdr:rowOff>121920</xdr:rowOff>
                  </from>
                  <to>
                    <xdr:col>10</xdr:col>
                    <xdr:colOff>114300</xdr:colOff>
                    <xdr:row>99</xdr:row>
                    <xdr:rowOff>0</xdr:rowOff>
                  </to>
                </anchor>
              </controlPr>
            </control>
          </mc:Choice>
        </mc:AlternateContent>
        <mc:AlternateContent xmlns:mc="http://schemas.openxmlformats.org/markup-compatibility/2006">
          <mc:Choice Requires="x14">
            <control shapeId="1871" r:id="rId140" name="Check Box 847">
              <controlPr defaultSize="0" autoFill="0" autoLine="0" autoPict="0">
                <anchor moveWithCells="1" sizeWithCells="1">
                  <from>
                    <xdr:col>0</xdr:col>
                    <xdr:colOff>45720</xdr:colOff>
                    <xdr:row>117</xdr:row>
                    <xdr:rowOff>7620</xdr:rowOff>
                  </from>
                  <to>
                    <xdr:col>1</xdr:col>
                    <xdr:colOff>830580</xdr:colOff>
                    <xdr:row>118</xdr:row>
                    <xdr:rowOff>0</xdr:rowOff>
                  </to>
                </anchor>
              </controlPr>
            </control>
          </mc:Choice>
        </mc:AlternateContent>
        <mc:AlternateContent xmlns:mc="http://schemas.openxmlformats.org/markup-compatibility/2006">
          <mc:Choice Requires="x14">
            <control shapeId="1872" r:id="rId141" name="Check Box 848">
              <controlPr defaultSize="0" autoFill="0" autoLine="0" autoPict="0">
                <anchor moveWithCells="1" sizeWithCells="1">
                  <from>
                    <xdr:col>4</xdr:col>
                    <xdr:colOff>373380</xdr:colOff>
                    <xdr:row>117</xdr:row>
                    <xdr:rowOff>7620</xdr:rowOff>
                  </from>
                  <to>
                    <xdr:col>5</xdr:col>
                    <xdr:colOff>571500</xdr:colOff>
                    <xdr:row>118</xdr:row>
                    <xdr:rowOff>0</xdr:rowOff>
                  </to>
                </anchor>
              </controlPr>
            </control>
          </mc:Choice>
        </mc:AlternateContent>
        <mc:AlternateContent xmlns:mc="http://schemas.openxmlformats.org/markup-compatibility/2006">
          <mc:Choice Requires="x14">
            <control shapeId="1873" r:id="rId142" name="Check Box 849">
              <controlPr defaultSize="0" autoFill="0" autoLine="0" autoPict="0">
                <anchor moveWithCells="1" sizeWithCells="1">
                  <from>
                    <xdr:col>1</xdr:col>
                    <xdr:colOff>883920</xdr:colOff>
                    <xdr:row>117</xdr:row>
                    <xdr:rowOff>7620</xdr:rowOff>
                  </from>
                  <to>
                    <xdr:col>2</xdr:col>
                    <xdr:colOff>685800</xdr:colOff>
                    <xdr:row>118</xdr:row>
                    <xdr:rowOff>0</xdr:rowOff>
                  </to>
                </anchor>
              </controlPr>
            </control>
          </mc:Choice>
        </mc:AlternateContent>
        <mc:AlternateContent xmlns:mc="http://schemas.openxmlformats.org/markup-compatibility/2006">
          <mc:Choice Requires="x14">
            <control shapeId="1874" r:id="rId143" name="Check Box 850">
              <controlPr defaultSize="0" autoFill="0" autoLine="0" autoPict="0">
                <anchor moveWithCells="1" sizeWithCells="1">
                  <from>
                    <xdr:col>2</xdr:col>
                    <xdr:colOff>533400</xdr:colOff>
                    <xdr:row>117</xdr:row>
                    <xdr:rowOff>7620</xdr:rowOff>
                  </from>
                  <to>
                    <xdr:col>3</xdr:col>
                    <xdr:colOff>297180</xdr:colOff>
                    <xdr:row>118</xdr:row>
                    <xdr:rowOff>0</xdr:rowOff>
                  </to>
                </anchor>
              </controlPr>
            </control>
          </mc:Choice>
        </mc:AlternateContent>
        <mc:AlternateContent xmlns:mc="http://schemas.openxmlformats.org/markup-compatibility/2006">
          <mc:Choice Requires="x14">
            <control shapeId="1875" r:id="rId144" name="Check Box 851">
              <controlPr defaultSize="0" autoFill="0" autoLine="0" autoPict="0">
                <anchor moveWithCells="1" sizeWithCells="1">
                  <from>
                    <xdr:col>2</xdr:col>
                    <xdr:colOff>1287780</xdr:colOff>
                    <xdr:row>117</xdr:row>
                    <xdr:rowOff>7620</xdr:rowOff>
                  </from>
                  <to>
                    <xdr:col>4</xdr:col>
                    <xdr:colOff>259080</xdr:colOff>
                    <xdr:row>118</xdr:row>
                    <xdr:rowOff>0</xdr:rowOff>
                  </to>
                </anchor>
              </controlPr>
            </control>
          </mc:Choice>
        </mc:AlternateContent>
        <mc:AlternateContent xmlns:mc="http://schemas.openxmlformats.org/markup-compatibility/2006">
          <mc:Choice Requires="x14">
            <control shapeId="1876" r:id="rId145" name="Check Box 852">
              <controlPr defaultSize="0" autoFill="0" autoLine="0" autoPict="0">
                <anchor moveWithCells="1" sizeWithCells="1">
                  <from>
                    <xdr:col>6</xdr:col>
                    <xdr:colOff>144780</xdr:colOff>
                    <xdr:row>117</xdr:row>
                    <xdr:rowOff>22860</xdr:rowOff>
                  </from>
                  <to>
                    <xdr:col>7</xdr:col>
                    <xdr:colOff>0</xdr:colOff>
                    <xdr:row>118</xdr:row>
                    <xdr:rowOff>0</xdr:rowOff>
                  </to>
                </anchor>
              </controlPr>
            </control>
          </mc:Choice>
        </mc:AlternateContent>
        <mc:AlternateContent xmlns:mc="http://schemas.openxmlformats.org/markup-compatibility/2006">
          <mc:Choice Requires="x14">
            <control shapeId="1883" r:id="rId146" name="Option Button 859">
              <controlPr defaultSize="0" autoFill="0" autoLine="0" autoPict="0">
                <anchor moveWithCells="1" sizeWithCells="1">
                  <from>
                    <xdr:col>7</xdr:col>
                    <xdr:colOff>464820</xdr:colOff>
                    <xdr:row>114</xdr:row>
                    <xdr:rowOff>121920</xdr:rowOff>
                  </from>
                  <to>
                    <xdr:col>8</xdr:col>
                    <xdr:colOff>220980</xdr:colOff>
                    <xdr:row>116</xdr:row>
                    <xdr:rowOff>0</xdr:rowOff>
                  </to>
                </anchor>
              </controlPr>
            </control>
          </mc:Choice>
        </mc:AlternateContent>
        <mc:AlternateContent xmlns:mc="http://schemas.openxmlformats.org/markup-compatibility/2006">
          <mc:Choice Requires="x14">
            <control shapeId="1884" r:id="rId147" name="Option Button 860">
              <controlPr defaultSize="0" autoFill="0" autoLine="0" autoPict="0">
                <anchor moveWithCells="1" sizeWithCells="1">
                  <from>
                    <xdr:col>8</xdr:col>
                    <xdr:colOff>182880</xdr:colOff>
                    <xdr:row>114</xdr:row>
                    <xdr:rowOff>114300</xdr:rowOff>
                  </from>
                  <to>
                    <xdr:col>8</xdr:col>
                    <xdr:colOff>830580</xdr:colOff>
                    <xdr:row>116</xdr:row>
                    <xdr:rowOff>0</xdr:rowOff>
                  </to>
                </anchor>
              </controlPr>
            </control>
          </mc:Choice>
        </mc:AlternateContent>
        <mc:AlternateContent xmlns:mc="http://schemas.openxmlformats.org/markup-compatibility/2006">
          <mc:Choice Requires="x14">
            <control shapeId="1885" r:id="rId148" name="Option Button 861">
              <controlPr defaultSize="0" autoFill="0" autoLine="0" autoPict="0">
                <anchor moveWithCells="1" sizeWithCells="1">
                  <from>
                    <xdr:col>7</xdr:col>
                    <xdr:colOff>7620</xdr:colOff>
                    <xdr:row>114</xdr:row>
                    <xdr:rowOff>121920</xdr:rowOff>
                  </from>
                  <to>
                    <xdr:col>7</xdr:col>
                    <xdr:colOff>556260</xdr:colOff>
                    <xdr:row>116</xdr:row>
                    <xdr:rowOff>0</xdr:rowOff>
                  </to>
                </anchor>
              </controlPr>
            </control>
          </mc:Choice>
        </mc:AlternateContent>
        <mc:AlternateContent xmlns:mc="http://schemas.openxmlformats.org/markup-compatibility/2006">
          <mc:Choice Requires="x14">
            <control shapeId="1896" r:id="rId149" name="Option Button 872">
              <controlPr defaultSize="0" autoFill="0" autoLine="0" autoPict="0">
                <anchor moveWithCells="1" sizeWithCells="1">
                  <from>
                    <xdr:col>7</xdr:col>
                    <xdr:colOff>731520</xdr:colOff>
                    <xdr:row>116</xdr:row>
                    <xdr:rowOff>114300</xdr:rowOff>
                  </from>
                  <to>
                    <xdr:col>8</xdr:col>
                    <xdr:colOff>251460</xdr:colOff>
                    <xdr:row>117</xdr:row>
                    <xdr:rowOff>144780</xdr:rowOff>
                  </to>
                </anchor>
              </controlPr>
            </control>
          </mc:Choice>
        </mc:AlternateContent>
        <mc:AlternateContent xmlns:mc="http://schemas.openxmlformats.org/markup-compatibility/2006">
          <mc:Choice Requires="x14">
            <control shapeId="1897" r:id="rId150" name="Option Button 873">
              <controlPr defaultSize="0" autoFill="0" autoLine="0" autoPict="0">
                <anchor moveWithCells="1" sizeWithCells="1">
                  <from>
                    <xdr:col>8</xdr:col>
                    <xdr:colOff>350520</xdr:colOff>
                    <xdr:row>116</xdr:row>
                    <xdr:rowOff>106680</xdr:rowOff>
                  </from>
                  <to>
                    <xdr:col>8</xdr:col>
                    <xdr:colOff>762000</xdr:colOff>
                    <xdr:row>117</xdr:row>
                    <xdr:rowOff>137160</xdr:rowOff>
                  </to>
                </anchor>
              </controlPr>
            </control>
          </mc:Choice>
        </mc:AlternateContent>
        <mc:AlternateContent xmlns:mc="http://schemas.openxmlformats.org/markup-compatibility/2006">
          <mc:Choice Requires="x14">
            <control shapeId="1898" r:id="rId151" name="Group Box 874">
              <controlPr defaultSize="0" autoFill="0" autoPict="0" altText="">
                <anchor moveWithCells="1" sizeWithCells="1">
                  <from>
                    <xdr:col>7</xdr:col>
                    <xdr:colOff>0</xdr:colOff>
                    <xdr:row>116</xdr:row>
                    <xdr:rowOff>0</xdr:rowOff>
                  </from>
                  <to>
                    <xdr:col>9</xdr:col>
                    <xdr:colOff>0</xdr:colOff>
                    <xdr:row>118</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61" yWindow="401" count="11">
        <x14:dataValidation type="list" allowBlank="1" showInputMessage="1" showErrorMessage="1" xr:uid="{00000000-0002-0000-0000-000030000000}">
          <x14:formula1>
            <xm:f>Auswahlfelder!$Q$2:$Q$56</xm:f>
          </x14:formula1>
          <xm:sqref>H110:K110</xm:sqref>
        </x14:dataValidation>
        <x14:dataValidation type="list" allowBlank="1" showInputMessage="1" showErrorMessage="1" xr:uid="{00000000-0002-0000-0000-000031000000}">
          <x14:formula1>
            <xm:f>Auswahlfelder!$U$2:$U$9</xm:f>
          </x14:formula1>
          <xm:sqref>D55:J56</xm:sqref>
        </x14:dataValidation>
        <x14:dataValidation type="list" showInputMessage="1" promptTitle="Klasse" xr:uid="{00000000-0002-0000-0000-000032000000}">
          <x14:formula1>
            <xm:f>Auswahlfelder!$S$2:$S$19</xm:f>
          </x14:formula1>
          <xm:sqref>D53:J54</xm:sqref>
        </x14:dataValidation>
        <x14:dataValidation type="list" allowBlank="1" showInputMessage="1" showErrorMessage="1" promptTitle="erweiterter Meßbereich" xr:uid="{00000000-0002-0000-0000-000033000000}">
          <x14:formula1>
            <xm:f>Auswahlfelder!$V$2:$V$8</xm:f>
          </x14:formula1>
          <xm:sqref>D61:J62</xm:sqref>
        </x14:dataValidation>
        <x14:dataValidation type="list" allowBlank="1" showInputMessage="1" showErrorMessage="1" promptTitle="Wicklung Kalibiriert" prompt="Bitte Eingabe ob Wicklung kalibirerit werden soll_x000a_" xr:uid="{00000000-0002-0000-0000-000034000000}">
          <x14:formula1>
            <xm:f>Auswahlfelder!$B$37:$B$38</xm:f>
          </x14:formula1>
          <xm:sqref>D44:H45</xm:sqref>
        </x14:dataValidation>
        <x14:dataValidation type="list" allowBlank="1" showInputMessage="1" showErrorMessage="1" promptTitle="Kern Kalibiriert" prompt="Bitte Eingabe ob Kern kalibiriert werden soll_x000a_" xr:uid="{00000000-0002-0000-0000-000035000000}">
          <x14:formula1>
            <xm:f>Auswahlfelder!$B$37:$B$38</xm:f>
          </x14:formula1>
          <xm:sqref>D82:J83</xm:sqref>
        </x14:dataValidation>
        <x14:dataValidation type="list" errorStyle="warning" allowBlank="1" showInputMessage="1" showErrorMessage="1" promptTitle="Leckrate" prompt="Bitte Leckrate des Wandlers mit eingeben! _x000a_Achtung! Wert zählt als Basis für die Routineprüfung des Wandlers." xr:uid="{00000000-0002-0000-0000-000036000000}">
          <x14:formula1>
            <xm:f>Auswahlfelder!$L$12:$L$13</xm:f>
          </x14:formula1>
          <xm:sqref>H94:I94</xm:sqref>
        </x14:dataValidation>
        <x14:dataValidation type="list" allowBlank="1" showInputMessage="1" showErrorMessage="1" xr:uid="{00000000-0002-0000-0000-000037000000}">
          <x14:formula1>
            <xm:f>Auswahlfelder!$A$15:$A$33</xm:f>
          </x14:formula1>
          <xm:sqref>A20:B20</xm:sqref>
        </x14:dataValidation>
        <x14:dataValidation type="list" allowBlank="1" showInputMessage="1" xr:uid="{00000000-0002-0000-0000-000038000000}">
          <x14:formula1>
            <xm:f>Auswahlfelder!$A$36:$A$37</xm:f>
          </x14:formula1>
          <xm:sqref>C105</xm:sqref>
        </x14:dataValidation>
        <x14:dataValidation type="list" allowBlank="1" showInputMessage="1" showErrorMessage="1" xr:uid="{4F1A4652-8922-4390-9AD0-DB61EA60AD66}">
          <x14:formula1>
            <xm:f>Tabelle1!$A$1:$A$7</xm:f>
          </x14:formula1>
          <xm:sqref>C41</xm:sqref>
        </x14:dataValidation>
        <x14:dataValidation type="list" allowBlank="1" showInputMessage="1" showErrorMessage="1" xr:uid="{78A8578F-72E4-417E-BCD3-6755BF1D41A5}">
          <x14:formula1>
            <xm:f>'bedingte Auswahlfelder'!$AO$3:$AO$13</xm:f>
          </x14:formula1>
          <xm:sqref>A26:C26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9A818-F6CB-429B-A66D-924144C941C0}">
  <dimension ref="A1"/>
  <sheetViews>
    <sheetView workbookViewId="0"/>
  </sheetViews>
  <sheetFormatPr defaultColWidth="11.19921875" defaultRowHeight="13.8"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702C9-71A7-4BC1-A9FF-C12B8AEA1F2D}">
  <dimension ref="A1:C2"/>
  <sheetViews>
    <sheetView workbookViewId="0">
      <selection activeCell="C9" sqref="C9"/>
    </sheetView>
  </sheetViews>
  <sheetFormatPr defaultColWidth="11.19921875" defaultRowHeight="13.8" x14ac:dyDescent="0.25"/>
  <cols>
    <col min="3" max="3" width="75.8984375" customWidth="1"/>
  </cols>
  <sheetData>
    <row r="1" spans="1:3" x14ac:dyDescent="0.25">
      <c r="A1" s="5" t="s">
        <v>29</v>
      </c>
      <c r="B1" s="455">
        <v>44120</v>
      </c>
      <c r="C1" s="5" t="s">
        <v>1169</v>
      </c>
    </row>
    <row r="2" spans="1:3" x14ac:dyDescent="0.25">
      <c r="A2" s="5" t="s">
        <v>1132</v>
      </c>
    </row>
  </sheetData>
  <dataValidations count="1">
    <dataValidation type="list" allowBlank="1" showInputMessage="1" showErrorMessage="1" sqref="A1:A2" xr:uid="{477826AE-9188-4A6A-A6D5-DBEAB4C6FEAA}">
      <formula1>$A$1:$A$2</formula1>
    </dataValidation>
  </dataValidation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V64"/>
  <sheetViews>
    <sheetView topLeftCell="J19" workbookViewId="0">
      <selection activeCell="Q59" sqref="Q59"/>
    </sheetView>
  </sheetViews>
  <sheetFormatPr defaultColWidth="11.19921875" defaultRowHeight="13.8" x14ac:dyDescent="0.25"/>
  <cols>
    <col min="1" max="1" width="38.59765625" style="87" customWidth="1"/>
    <col min="2" max="2" width="21.19921875" customWidth="1"/>
    <col min="3" max="3" width="18.3984375" customWidth="1"/>
    <col min="4" max="4" width="12.19921875" bestFit="1" customWidth="1"/>
    <col min="5" max="6" width="7.3984375" bestFit="1" customWidth="1"/>
    <col min="7" max="7" width="8.3984375" customWidth="1"/>
    <col min="8" max="8" width="11.59765625" bestFit="1" customWidth="1"/>
    <col min="9" max="9" width="14.5" bestFit="1" customWidth="1"/>
    <col min="10" max="10" width="18" customWidth="1"/>
    <col min="11" max="11" width="16.8984375" customWidth="1"/>
    <col min="12" max="12" width="11.5" customWidth="1"/>
    <col min="13" max="13" width="39" bestFit="1" customWidth="1"/>
    <col min="14" max="14" width="51" customWidth="1"/>
    <col min="15" max="15" width="17.8984375" customWidth="1"/>
    <col min="16" max="16" width="14.09765625" style="126" customWidth="1"/>
    <col min="17" max="17" width="45.19921875" style="343" customWidth="1"/>
    <col min="18" max="18" width="13.19921875" customWidth="1"/>
    <col min="19" max="19" width="3.09765625" customWidth="1"/>
    <col min="20" max="20" width="13.19921875" customWidth="1"/>
    <col min="21" max="21" width="22.3984375" customWidth="1"/>
    <col min="22" max="22" width="12.59765625" customWidth="1"/>
    <col min="24" max="24" width="15.09765625" bestFit="1" customWidth="1"/>
    <col min="25" max="25" width="22.59765625" bestFit="1" customWidth="1"/>
  </cols>
  <sheetData>
    <row r="1" spans="1:18" s="26" customFormat="1" ht="41.4" x14ac:dyDescent="0.25">
      <c r="A1" s="93" t="s">
        <v>0</v>
      </c>
      <c r="B1" s="153" t="s">
        <v>658</v>
      </c>
      <c r="C1" s="110" t="s">
        <v>85</v>
      </c>
      <c r="D1" s="110" t="s">
        <v>86</v>
      </c>
      <c r="E1" s="110" t="s">
        <v>69</v>
      </c>
      <c r="F1" s="110" t="s">
        <v>71</v>
      </c>
      <c r="G1" s="125" t="s">
        <v>657</v>
      </c>
      <c r="H1" s="110" t="s">
        <v>44</v>
      </c>
      <c r="I1" s="109" t="s">
        <v>33</v>
      </c>
      <c r="J1" s="110" t="s">
        <v>523</v>
      </c>
      <c r="K1" s="110" t="s">
        <v>522</v>
      </c>
      <c r="L1" s="111" t="s">
        <v>630</v>
      </c>
      <c r="M1" s="153" t="s">
        <v>980</v>
      </c>
      <c r="O1" s="153" t="s">
        <v>1003</v>
      </c>
      <c r="P1" s="153" t="s">
        <v>1013</v>
      </c>
      <c r="Q1" s="88" t="s">
        <v>542</v>
      </c>
    </row>
    <row r="2" spans="1:18" x14ac:dyDescent="0.25">
      <c r="A2" s="94" t="s">
        <v>46</v>
      </c>
      <c r="B2" s="240" t="s">
        <v>52</v>
      </c>
      <c r="C2" s="100" t="e">
        <f>VLOOKUP('DB GIF'!$C$8,Modellliste!A1:J263,5,FALSE)</f>
        <v>#N/A</v>
      </c>
      <c r="D2" s="100" t="e">
        <f>VLOOKUP('DB GIF'!$C$8,Modellliste!A1:J263,8,FALSE)</f>
        <v>#N/A</v>
      </c>
      <c r="E2" s="100" t="e">
        <f>VLOOKUP('DB GIF'!C8,Modellliste!A1:J263,7,FALSE)</f>
        <v>#N/A</v>
      </c>
      <c r="F2" s="100" t="e">
        <f>VLOOKUP('DB GIF'!$C$8,Modellliste!A1:J263,9,FALSE)</f>
        <v>#N/A</v>
      </c>
      <c r="G2" s="100" t="e">
        <f>VLOOKUP('DB GIF'!$C$8,Modellliste!A1:J263,10,FALSE)</f>
        <v>#N/A</v>
      </c>
      <c r="H2" s="316" t="e">
        <f>VLOOKUP('DB GIF'!C8,Modellliste!A1:J263,6,FALSE)</f>
        <v>#N/A</v>
      </c>
      <c r="I2" s="317">
        <f>'DB GIF'!A92</f>
        <v>5.5</v>
      </c>
      <c r="J2" s="154">
        <f>VLOOKUP(I2,I3:K9,2,FALSE)</f>
        <v>5</v>
      </c>
      <c r="K2" s="154">
        <f>VLOOKUP(I2,I3:K9,3,FALSE)</f>
        <v>4.5</v>
      </c>
      <c r="L2" s="115" t="s">
        <v>631</v>
      </c>
      <c r="M2" s="221" t="s">
        <v>981</v>
      </c>
      <c r="O2" s="264" t="s">
        <v>910</v>
      </c>
      <c r="P2" s="279" t="s">
        <v>1070</v>
      </c>
      <c r="Q2" s="240" t="s">
        <v>545</v>
      </c>
    </row>
    <row r="3" spans="1:18" ht="14.4" thickBot="1" x14ac:dyDescent="0.3">
      <c r="A3" s="94" t="s">
        <v>47</v>
      </c>
      <c r="B3" s="240" t="s">
        <v>52</v>
      </c>
      <c r="C3" s="246"/>
      <c r="D3" s="246"/>
      <c r="E3" s="246"/>
      <c r="F3" s="246"/>
      <c r="G3" s="246"/>
      <c r="H3" s="246"/>
      <c r="I3" s="318">
        <v>2.9</v>
      </c>
      <c r="J3" s="155">
        <v>2.5</v>
      </c>
      <c r="K3" s="155">
        <v>2</v>
      </c>
      <c r="L3" s="113" t="s">
        <v>632</v>
      </c>
      <c r="M3" s="221" t="s">
        <v>982</v>
      </c>
      <c r="O3" s="264" t="s">
        <v>1005</v>
      </c>
      <c r="P3" s="279" t="s">
        <v>1014</v>
      </c>
      <c r="Q3" s="343" t="s">
        <v>1084</v>
      </c>
    </row>
    <row r="4" spans="1:18" x14ac:dyDescent="0.25">
      <c r="A4" s="94" t="s">
        <v>48</v>
      </c>
      <c r="B4" s="240" t="s">
        <v>463</v>
      </c>
      <c r="F4" s="133"/>
      <c r="I4" s="318">
        <v>3.5</v>
      </c>
      <c r="J4" s="155">
        <v>3</v>
      </c>
      <c r="K4" s="155">
        <v>2.5</v>
      </c>
      <c r="L4" s="319" t="s">
        <v>633</v>
      </c>
      <c r="M4" s="221" t="s">
        <v>984</v>
      </c>
      <c r="O4" s="264" t="s">
        <v>1006</v>
      </c>
      <c r="P4" s="279" t="s">
        <v>1015</v>
      </c>
      <c r="Q4" s="343" t="s">
        <v>1113</v>
      </c>
    </row>
    <row r="5" spans="1:18" x14ac:dyDescent="0.25">
      <c r="A5" s="95" t="s">
        <v>49</v>
      </c>
      <c r="B5" s="240" t="s">
        <v>53</v>
      </c>
      <c r="F5" s="133"/>
      <c r="I5" s="318">
        <v>3.9</v>
      </c>
      <c r="J5" s="155">
        <v>3.5</v>
      </c>
      <c r="K5" s="155">
        <v>3</v>
      </c>
      <c r="L5" s="113" t="s">
        <v>707</v>
      </c>
      <c r="M5" s="221" t="s">
        <v>979</v>
      </c>
      <c r="O5" s="264" t="s">
        <v>1007</v>
      </c>
      <c r="P5" s="279" t="s">
        <v>1017</v>
      </c>
      <c r="Q5" s="343" t="s">
        <v>1089</v>
      </c>
    </row>
    <row r="6" spans="1:18" x14ac:dyDescent="0.25">
      <c r="A6" s="94" t="s">
        <v>50</v>
      </c>
      <c r="B6" s="240" t="s">
        <v>53</v>
      </c>
      <c r="F6" s="133"/>
      <c r="I6" s="318">
        <v>4.5</v>
      </c>
      <c r="J6" s="155">
        <v>4</v>
      </c>
      <c r="K6" s="155">
        <v>3.5</v>
      </c>
      <c r="L6" s="113"/>
      <c r="M6" s="221" t="s">
        <v>983</v>
      </c>
      <c r="O6" s="264" t="s">
        <v>1004</v>
      </c>
      <c r="P6" s="279" t="s">
        <v>1016</v>
      </c>
      <c r="Q6" s="343" t="s">
        <v>1114</v>
      </c>
    </row>
    <row r="7" spans="1:18" ht="14.4" thickBot="1" x14ac:dyDescent="0.3">
      <c r="A7" s="96" t="s">
        <v>51</v>
      </c>
      <c r="B7" s="315" t="s">
        <v>53</v>
      </c>
      <c r="F7" s="133"/>
      <c r="I7" s="318">
        <v>5</v>
      </c>
      <c r="J7" s="155">
        <v>4.5</v>
      </c>
      <c r="K7" s="155">
        <v>4</v>
      </c>
      <c r="L7" s="319"/>
      <c r="M7" s="222"/>
      <c r="O7" s="264" t="s">
        <v>1008</v>
      </c>
      <c r="P7" s="279" t="s">
        <v>1018</v>
      </c>
      <c r="Q7" s="343" t="s">
        <v>1105</v>
      </c>
    </row>
    <row r="8" spans="1:18" ht="27" thickBot="1" x14ac:dyDescent="0.3">
      <c r="A8" s="66"/>
      <c r="B8" s="16"/>
      <c r="F8" s="133"/>
      <c r="I8" s="320">
        <v>5.5</v>
      </c>
      <c r="J8" s="156">
        <v>5</v>
      </c>
      <c r="K8" s="156">
        <v>4.5</v>
      </c>
      <c r="L8" s="113"/>
      <c r="M8" s="17"/>
      <c r="O8" s="194" t="s">
        <v>1010</v>
      </c>
      <c r="P8" s="279" t="s">
        <v>1045</v>
      </c>
      <c r="Q8" s="343" t="s">
        <v>1106</v>
      </c>
    </row>
    <row r="9" spans="1:18" ht="27" thickBot="1" x14ac:dyDescent="0.3">
      <c r="A9" s="153" t="s">
        <v>706</v>
      </c>
      <c r="F9" s="133"/>
      <c r="I9" s="321">
        <v>6</v>
      </c>
      <c r="J9" s="157">
        <v>5.5</v>
      </c>
      <c r="K9" s="157">
        <v>5</v>
      </c>
      <c r="L9" s="114"/>
      <c r="O9" s="124"/>
      <c r="P9" s="280" t="s">
        <v>1163</v>
      </c>
      <c r="Q9" s="343" t="s">
        <v>1099</v>
      </c>
      <c r="R9" s="5"/>
    </row>
    <row r="10" spans="1:18" ht="14.4" thickBot="1" x14ac:dyDescent="0.3">
      <c r="A10" s="152">
        <v>3</v>
      </c>
      <c r="F10" s="133"/>
      <c r="N10" s="14"/>
      <c r="P10" s="217"/>
      <c r="Q10" s="343" t="s">
        <v>1086</v>
      </c>
    </row>
    <row r="11" spans="1:18" ht="14.4" thickBot="1" x14ac:dyDescent="0.3">
      <c r="A11" s="151">
        <v>4</v>
      </c>
      <c r="F11" s="133"/>
      <c r="J11" s="109" t="s">
        <v>42</v>
      </c>
      <c r="K11" s="262" t="s">
        <v>727</v>
      </c>
      <c r="L11" s="263" t="s">
        <v>969</v>
      </c>
      <c r="N11" s="88" t="s">
        <v>487</v>
      </c>
      <c r="P11" s="223"/>
      <c r="Q11" s="343" t="s">
        <v>1123</v>
      </c>
    </row>
    <row r="12" spans="1:18" x14ac:dyDescent="0.25">
      <c r="F12" s="133"/>
      <c r="J12" s="118" t="s">
        <v>517</v>
      </c>
      <c r="K12" s="261" t="s">
        <v>728</v>
      </c>
      <c r="L12" s="264" t="s">
        <v>970</v>
      </c>
      <c r="N12" s="218" t="s">
        <v>710</v>
      </c>
      <c r="P12" s="223"/>
      <c r="Q12" s="343" t="s">
        <v>1101</v>
      </c>
    </row>
    <row r="13" spans="1:18" ht="14.4" thickBot="1" x14ac:dyDescent="0.3">
      <c r="F13" s="133"/>
      <c r="J13" s="192" t="s">
        <v>519</v>
      </c>
      <c r="K13" s="261" t="s">
        <v>729</v>
      </c>
      <c r="L13" s="265" t="s">
        <v>971</v>
      </c>
      <c r="N13" s="218" t="s">
        <v>488</v>
      </c>
      <c r="P13" s="223"/>
      <c r="Q13" s="343" t="s">
        <v>1087</v>
      </c>
    </row>
    <row r="14" spans="1:18" ht="14.4" thickBot="1" x14ac:dyDescent="0.3">
      <c r="A14" s="88" t="s">
        <v>460</v>
      </c>
      <c r="J14" s="193" t="s">
        <v>688</v>
      </c>
      <c r="K14" s="194" t="s">
        <v>1166</v>
      </c>
      <c r="N14" s="218" t="s">
        <v>489</v>
      </c>
      <c r="Q14" s="343" t="s">
        <v>1088</v>
      </c>
      <c r="R14" s="9"/>
    </row>
    <row r="15" spans="1:18" ht="16.5" customHeight="1" x14ac:dyDescent="0.25">
      <c r="A15" s="90" t="s">
        <v>1060</v>
      </c>
      <c r="B15" s="103" t="s">
        <v>1020</v>
      </c>
      <c r="C15" s="104" t="s">
        <v>483</v>
      </c>
      <c r="D15" s="88" t="s">
        <v>2</v>
      </c>
      <c r="H15" s="13"/>
      <c r="K15" s="194" t="s">
        <v>754</v>
      </c>
      <c r="N15" s="218" t="s">
        <v>708</v>
      </c>
      <c r="Q15" s="343" t="s">
        <v>1110</v>
      </c>
    </row>
    <row r="16" spans="1:18" x14ac:dyDescent="0.25">
      <c r="A16" s="90" t="s">
        <v>1061</v>
      </c>
      <c r="B16" s="105" t="s">
        <v>479</v>
      </c>
      <c r="C16" s="106">
        <v>16</v>
      </c>
      <c r="D16" s="97">
        <v>16.6666666666667</v>
      </c>
      <c r="K16" s="194" t="s">
        <v>993</v>
      </c>
      <c r="N16" s="218" t="s">
        <v>490</v>
      </c>
      <c r="Q16" s="343" t="s">
        <v>1125</v>
      </c>
    </row>
    <row r="17" spans="1:17" x14ac:dyDescent="0.25">
      <c r="A17" s="90" t="s">
        <v>1059</v>
      </c>
      <c r="B17" s="105" t="s">
        <v>480</v>
      </c>
      <c r="C17" s="106">
        <v>21</v>
      </c>
      <c r="D17" s="97">
        <v>25</v>
      </c>
      <c r="K17" s="194" t="s">
        <v>994</v>
      </c>
      <c r="N17" s="218" t="s">
        <v>491</v>
      </c>
      <c r="P17"/>
      <c r="Q17" s="343" t="s">
        <v>1100</v>
      </c>
    </row>
    <row r="18" spans="1:17" x14ac:dyDescent="0.25">
      <c r="B18" s="105" t="s">
        <v>481</v>
      </c>
      <c r="C18" s="106">
        <v>25</v>
      </c>
      <c r="D18" s="98">
        <v>50</v>
      </c>
      <c r="E18" s="13"/>
      <c r="F18" s="13"/>
      <c r="G18" s="13"/>
      <c r="K18" s="89"/>
      <c r="N18" s="218" t="s">
        <v>492</v>
      </c>
      <c r="P18"/>
      <c r="Q18" s="343" t="s">
        <v>1095</v>
      </c>
    </row>
    <row r="19" spans="1:17" ht="14.4" thickBot="1" x14ac:dyDescent="0.3">
      <c r="A19" s="90" t="s">
        <v>699</v>
      </c>
      <c r="B19" s="105" t="s">
        <v>482</v>
      </c>
      <c r="C19" s="106">
        <v>31</v>
      </c>
      <c r="D19" s="99">
        <v>60</v>
      </c>
      <c r="K19" s="124"/>
      <c r="N19" s="218" t="s">
        <v>584</v>
      </c>
      <c r="P19"/>
      <c r="Q19" s="343" t="s">
        <v>1104</v>
      </c>
    </row>
    <row r="20" spans="1:17" ht="14.4" thickBot="1" x14ac:dyDescent="0.3">
      <c r="A20" s="91" t="s">
        <v>461</v>
      </c>
      <c r="B20" s="105" t="s">
        <v>484</v>
      </c>
      <c r="C20" s="106">
        <v>40</v>
      </c>
      <c r="N20" s="218" t="s">
        <v>584</v>
      </c>
      <c r="P20"/>
      <c r="Q20" s="343" t="s">
        <v>1115</v>
      </c>
    </row>
    <row r="21" spans="1:17" x14ac:dyDescent="0.25">
      <c r="A21" s="146"/>
      <c r="B21" s="147" t="s">
        <v>1054</v>
      </c>
      <c r="C21" s="148">
        <v>15</v>
      </c>
      <c r="I21" s="109" t="s">
        <v>75</v>
      </c>
      <c r="J21" s="110" t="s">
        <v>61</v>
      </c>
      <c r="K21" s="88" t="s">
        <v>56</v>
      </c>
      <c r="L21" s="104" t="s">
        <v>35</v>
      </c>
      <c r="N21" s="224" t="s">
        <v>629</v>
      </c>
      <c r="P21"/>
      <c r="Q21" s="343" t="s">
        <v>1085</v>
      </c>
    </row>
    <row r="22" spans="1:17" x14ac:dyDescent="0.25">
      <c r="A22" s="146" t="s">
        <v>1150</v>
      </c>
      <c r="B22" s="147" t="s">
        <v>1055</v>
      </c>
      <c r="C22" s="148">
        <v>20</v>
      </c>
      <c r="I22" s="118" t="s">
        <v>62</v>
      </c>
      <c r="J22" s="20" t="s">
        <v>67</v>
      </c>
      <c r="K22" s="240" t="s">
        <v>29</v>
      </c>
      <c r="L22" s="273" t="s">
        <v>37</v>
      </c>
      <c r="N22" s="224" t="s">
        <v>709</v>
      </c>
      <c r="P22"/>
      <c r="Q22" s="343" t="s">
        <v>1107</v>
      </c>
    </row>
    <row r="23" spans="1:17" x14ac:dyDescent="0.25">
      <c r="A23" s="146" t="s">
        <v>1149</v>
      </c>
      <c r="B23" s="147" t="s">
        <v>1056</v>
      </c>
      <c r="C23" s="148">
        <v>22.5</v>
      </c>
      <c r="I23" s="267" t="s">
        <v>973</v>
      </c>
      <c r="J23" s="20" t="s">
        <v>62</v>
      </c>
      <c r="K23" s="240" t="s">
        <v>72</v>
      </c>
      <c r="L23" s="273" t="s">
        <v>36</v>
      </c>
      <c r="N23" s="331" t="s">
        <v>1044</v>
      </c>
      <c r="P23"/>
      <c r="Q23" s="343" t="s">
        <v>1102</v>
      </c>
    </row>
    <row r="24" spans="1:17" ht="14.4" thickBot="1" x14ac:dyDescent="0.3">
      <c r="A24" s="90" t="s">
        <v>1062</v>
      </c>
      <c r="B24" s="107" t="s">
        <v>485</v>
      </c>
      <c r="C24" s="108"/>
      <c r="E24" s="5" t="s">
        <v>752</v>
      </c>
      <c r="I24" s="105" t="s">
        <v>66</v>
      </c>
      <c r="J24" s="20" t="s">
        <v>63</v>
      </c>
      <c r="K24" s="240" t="s">
        <v>57</v>
      </c>
      <c r="L24" s="273" t="s">
        <v>38</v>
      </c>
      <c r="N24" s="330" t="s">
        <v>1046</v>
      </c>
      <c r="P24"/>
      <c r="Q24" s="343" t="s">
        <v>1124</v>
      </c>
    </row>
    <row r="25" spans="1:17" x14ac:dyDescent="0.25">
      <c r="A25" s="90" t="s">
        <v>1063</v>
      </c>
      <c r="E25" s="243" t="s">
        <v>750</v>
      </c>
      <c r="F25" s="211"/>
      <c r="G25" s="244"/>
      <c r="I25" s="267" t="s">
        <v>974</v>
      </c>
      <c r="J25" s="119" t="s">
        <v>64</v>
      </c>
      <c r="K25" s="240" t="s">
        <v>58</v>
      </c>
      <c r="L25" s="273" t="s">
        <v>40</v>
      </c>
      <c r="N25" s="224" t="s">
        <v>676</v>
      </c>
      <c r="P25"/>
      <c r="Q25" s="343" t="s">
        <v>1119</v>
      </c>
    </row>
    <row r="26" spans="1:17" ht="14.4" thickBot="1" x14ac:dyDescent="0.3">
      <c r="A26" s="90" t="s">
        <v>1064</v>
      </c>
      <c r="E26" s="121">
        <f>F26</f>
        <v>0</v>
      </c>
      <c r="F26" s="126"/>
      <c r="G26" s="112"/>
      <c r="I26" s="118" t="s">
        <v>81</v>
      </c>
      <c r="J26" s="119" t="s">
        <v>65</v>
      </c>
      <c r="K26" s="240" t="s">
        <v>74</v>
      </c>
      <c r="L26" s="273" t="s">
        <v>39</v>
      </c>
      <c r="P26"/>
      <c r="Q26" s="343" t="s">
        <v>1103</v>
      </c>
    </row>
    <row r="27" spans="1:17" ht="14.4" thickBot="1" x14ac:dyDescent="0.3">
      <c r="A27" s="90" t="s">
        <v>1065</v>
      </c>
      <c r="C27" s="229" t="s">
        <v>737</v>
      </c>
      <c r="E27" s="245" t="s">
        <v>751</v>
      </c>
      <c r="F27" s="246"/>
      <c r="G27" s="108"/>
      <c r="I27" s="118" t="s">
        <v>87</v>
      </c>
      <c r="J27" s="119" t="s">
        <v>66</v>
      </c>
      <c r="K27" s="240" t="s">
        <v>12</v>
      </c>
      <c r="L27" s="120" t="s">
        <v>988</v>
      </c>
      <c r="P27"/>
      <c r="Q27" s="343" t="s">
        <v>1098</v>
      </c>
    </row>
    <row r="28" spans="1:17" ht="14.4" thickBot="1" x14ac:dyDescent="0.3">
      <c r="A28" s="90" t="s">
        <v>1066</v>
      </c>
      <c r="C28" s="220">
        <f>IFERROR('DB GIF'!H26*'DB GIF'!F20,"")</f>
        <v>6125</v>
      </c>
      <c r="I28" s="267" t="s">
        <v>1019</v>
      </c>
      <c r="J28" s="119" t="s">
        <v>81</v>
      </c>
      <c r="K28" s="240" t="s">
        <v>73</v>
      </c>
      <c r="L28" s="309" t="s">
        <v>1043</v>
      </c>
      <c r="P28"/>
      <c r="Q28" s="343" t="s">
        <v>1092</v>
      </c>
    </row>
    <row r="29" spans="1:17" x14ac:dyDescent="0.25">
      <c r="A29" s="90"/>
      <c r="I29" s="118" t="s">
        <v>82</v>
      </c>
      <c r="J29" s="119" t="s">
        <v>83</v>
      </c>
      <c r="K29" s="264" t="s">
        <v>679</v>
      </c>
      <c r="L29" s="115"/>
      <c r="N29" s="88" t="s">
        <v>548</v>
      </c>
      <c r="P29"/>
      <c r="Q29" s="343" t="s">
        <v>1076</v>
      </c>
    </row>
    <row r="30" spans="1:17" x14ac:dyDescent="0.25">
      <c r="A30" s="90" t="s">
        <v>1057</v>
      </c>
      <c r="I30" s="105" t="s">
        <v>80</v>
      </c>
      <c r="J30" s="119" t="s">
        <v>84</v>
      </c>
      <c r="K30" s="264" t="s">
        <v>678</v>
      </c>
      <c r="L30" s="115"/>
      <c r="N30" s="218" t="s">
        <v>1034</v>
      </c>
      <c r="P30"/>
      <c r="Q30" s="343" t="s">
        <v>1077</v>
      </c>
    </row>
    <row r="31" spans="1:17" x14ac:dyDescent="0.25">
      <c r="A31" s="90" t="s">
        <v>1058</v>
      </c>
      <c r="C31" s="783" t="s">
        <v>966</v>
      </c>
      <c r="D31" s="784"/>
      <c r="I31" s="118" t="s">
        <v>63</v>
      </c>
      <c r="J31" s="119" t="s">
        <v>87</v>
      </c>
      <c r="K31" s="264" t="s">
        <v>677</v>
      </c>
      <c r="L31" s="115"/>
      <c r="N31" s="218" t="s">
        <v>1036</v>
      </c>
      <c r="P31"/>
      <c r="Q31" s="343" t="s">
        <v>1075</v>
      </c>
    </row>
    <row r="32" spans="1:17" x14ac:dyDescent="0.25">
      <c r="A32" s="90"/>
      <c r="C32" s="255">
        <f>'DB GIF'!D$44</f>
        <v>0</v>
      </c>
      <c r="D32" s="256" t="s">
        <v>967</v>
      </c>
      <c r="I32" s="118" t="s">
        <v>67</v>
      </c>
      <c r="J32" s="119" t="s">
        <v>576</v>
      </c>
      <c r="K32" s="240" t="s">
        <v>60</v>
      </c>
      <c r="L32" s="115"/>
      <c r="N32" s="218" t="s">
        <v>1037</v>
      </c>
      <c r="P32"/>
      <c r="Q32" s="343" t="s">
        <v>1074</v>
      </c>
    </row>
    <row r="33" spans="1:22" ht="14.4" thickBot="1" x14ac:dyDescent="0.3">
      <c r="A33" s="92" t="s">
        <v>1067</v>
      </c>
      <c r="C33" s="255">
        <f>'DB GIF'!E$44</f>
        <v>0</v>
      </c>
      <c r="D33" s="256" t="s">
        <v>967</v>
      </c>
      <c r="I33" s="105" t="s">
        <v>76</v>
      </c>
      <c r="J33" s="266" t="s">
        <v>973</v>
      </c>
      <c r="K33" s="264" t="s">
        <v>990</v>
      </c>
      <c r="L33" s="115"/>
      <c r="N33" s="218" t="s">
        <v>1052</v>
      </c>
      <c r="P33"/>
      <c r="Q33" s="343" t="s">
        <v>1120</v>
      </c>
    </row>
    <row r="34" spans="1:22" x14ac:dyDescent="0.25">
      <c r="C34" s="255">
        <f>'DB GIF'!F$44</f>
        <v>0</v>
      </c>
      <c r="D34" s="256" t="s">
        <v>967</v>
      </c>
      <c r="I34" s="105" t="s">
        <v>77</v>
      </c>
      <c r="J34" s="266" t="s">
        <v>974</v>
      </c>
      <c r="K34" s="240" t="s">
        <v>59</v>
      </c>
      <c r="L34" s="115"/>
      <c r="N34" s="218" t="s">
        <v>1053</v>
      </c>
      <c r="P34"/>
      <c r="Q34" s="343" t="s">
        <v>1121</v>
      </c>
    </row>
    <row r="35" spans="1:22" ht="14.4" thickBot="1" x14ac:dyDescent="0.3">
      <c r="C35" s="255">
        <f>'DB GIF'!G$44</f>
        <v>0</v>
      </c>
      <c r="D35" s="256" t="s">
        <v>967</v>
      </c>
      <c r="I35" s="105" t="s">
        <v>78</v>
      </c>
      <c r="K35" s="264" t="s">
        <v>991</v>
      </c>
      <c r="L35" s="115"/>
      <c r="N35" s="218" t="s">
        <v>1038</v>
      </c>
      <c r="P35"/>
      <c r="Q35" s="343" t="s">
        <v>1090</v>
      </c>
    </row>
    <row r="36" spans="1:22" x14ac:dyDescent="0.25">
      <c r="A36" s="10" t="s">
        <v>1068</v>
      </c>
      <c r="B36" s="263" t="s">
        <v>1012</v>
      </c>
      <c r="C36" s="255">
        <f>'DB GIF'!H$44</f>
        <v>0</v>
      </c>
      <c r="D36" s="256" t="s">
        <v>967</v>
      </c>
      <c r="I36" s="105" t="s">
        <v>79</v>
      </c>
      <c r="J36" s="82"/>
      <c r="K36" s="264" t="s">
        <v>989</v>
      </c>
      <c r="L36" s="115"/>
      <c r="N36" s="329" t="s">
        <v>1035</v>
      </c>
      <c r="P36"/>
      <c r="Q36" s="343" t="s">
        <v>1096</v>
      </c>
    </row>
    <row r="37" spans="1:22" ht="14.4" thickBot="1" x14ac:dyDescent="0.3">
      <c r="A37" s="10" t="s">
        <v>1069</v>
      </c>
      <c r="B37" s="264" t="s">
        <v>985</v>
      </c>
      <c r="C37" s="255">
        <f>'DB GIF'!D$82</f>
        <v>0</v>
      </c>
      <c r="D37" s="256" t="s">
        <v>967</v>
      </c>
      <c r="I37" s="122"/>
      <c r="J37" s="123"/>
      <c r="K37" s="264" t="s">
        <v>992</v>
      </c>
      <c r="L37" s="272"/>
      <c r="N37" s="329" t="s">
        <v>1039</v>
      </c>
      <c r="P37"/>
      <c r="Q37" s="343" t="s">
        <v>1079</v>
      </c>
    </row>
    <row r="38" spans="1:22" ht="14.4" thickBot="1" x14ac:dyDescent="0.3">
      <c r="B38" s="265"/>
      <c r="C38" s="255">
        <f>'DB GIF'!E$82</f>
        <v>0</v>
      </c>
      <c r="D38" s="256" t="s">
        <v>967</v>
      </c>
      <c r="J38" s="14"/>
      <c r="K38" s="89"/>
      <c r="N38" s="219" t="s">
        <v>1040</v>
      </c>
      <c r="P38"/>
      <c r="Q38" s="343" t="s">
        <v>1094</v>
      </c>
    </row>
    <row r="39" spans="1:22" ht="14.4" thickBot="1" x14ac:dyDescent="0.3">
      <c r="C39" s="255">
        <f>'DB GIF'!F$82</f>
        <v>0</v>
      </c>
      <c r="D39" s="256" t="s">
        <v>967</v>
      </c>
      <c r="J39" s="14"/>
      <c r="K39" s="89"/>
      <c r="O39" s="45"/>
      <c r="P39" s="82"/>
      <c r="Q39" s="343" t="s">
        <v>1126</v>
      </c>
      <c r="R39" s="45"/>
      <c r="T39" s="45"/>
      <c r="U39" s="45"/>
      <c r="V39" s="45"/>
    </row>
    <row r="40" spans="1:22" x14ac:dyDescent="0.25">
      <c r="B40" t="b">
        <f>OR('DB GIF'!D44="K",'DB GIF'!E44="K",'DB GIF'!F44="K",'DB GIF'!G44="K",'DB GIF'!H44="K",'DB GIF'!D82="K",'DB GIF'!E82="K",'DB GIF'!F82="K",'DB GIF'!G82="K",'DB GIF'!H82="K",I83="K",J83="K")</f>
        <v>0</v>
      </c>
      <c r="C40" s="255">
        <f>'DB GIF'!G$82</f>
        <v>0</v>
      </c>
      <c r="D40" s="256" t="s">
        <v>967</v>
      </c>
      <c r="K40" s="89"/>
      <c r="N40" s="350" t="s">
        <v>549</v>
      </c>
      <c r="O40" s="83"/>
      <c r="P40" s="82"/>
      <c r="Q40" s="343" t="s">
        <v>1116</v>
      </c>
      <c r="R40" s="45"/>
      <c r="U40" s="45"/>
      <c r="V40" s="45"/>
    </row>
    <row r="41" spans="1:22" x14ac:dyDescent="0.25">
      <c r="B41" s="45" t="str">
        <f>IF(B40="FALSCH","","S")</f>
        <v>S</v>
      </c>
      <c r="C41" s="255">
        <f>'DB GIF'!H$82</f>
        <v>0</v>
      </c>
      <c r="D41" s="256" t="s">
        <v>967</v>
      </c>
      <c r="K41" s="89"/>
      <c r="N41" s="351" t="s">
        <v>1048</v>
      </c>
      <c r="Q41" s="343" t="s">
        <v>1117</v>
      </c>
    </row>
    <row r="42" spans="1:22" x14ac:dyDescent="0.25">
      <c r="C42" s="255">
        <f>'DB GIF'!I$82</f>
        <v>0</v>
      </c>
      <c r="D42" s="256" t="s">
        <v>967</v>
      </c>
      <c r="K42" s="89"/>
      <c r="N42" s="351" t="s">
        <v>1131</v>
      </c>
      <c r="Q42" s="343" t="s">
        <v>1118</v>
      </c>
    </row>
    <row r="43" spans="1:22" x14ac:dyDescent="0.25">
      <c r="C43" s="257">
        <f>'DB GIF'!J$82</f>
        <v>0</v>
      </c>
      <c r="D43" s="258" t="s">
        <v>967</v>
      </c>
      <c r="K43" s="89"/>
      <c r="N43" s="351" t="s">
        <v>1049</v>
      </c>
      <c r="Q43" s="343" t="s">
        <v>1122</v>
      </c>
    </row>
    <row r="44" spans="1:22" x14ac:dyDescent="0.25">
      <c r="C44" s="259" t="str">
        <f>IFERROR(VLOOKUP("K",C32:D43,2,FALSE),"")</f>
        <v/>
      </c>
      <c r="K44" s="89"/>
      <c r="N44" s="351" t="s">
        <v>1050</v>
      </c>
      <c r="Q44" s="343" t="s">
        <v>1078</v>
      </c>
    </row>
    <row r="45" spans="1:22" ht="14.4" thickBot="1" x14ac:dyDescent="0.3">
      <c r="K45" s="124"/>
      <c r="N45" s="351" t="s">
        <v>1042</v>
      </c>
      <c r="Q45" s="343" t="s">
        <v>1097</v>
      </c>
    </row>
    <row r="46" spans="1:22" x14ac:dyDescent="0.25">
      <c r="B46" s="45"/>
      <c r="N46" s="351" t="s">
        <v>1041</v>
      </c>
      <c r="Q46" s="343" t="s">
        <v>1081</v>
      </c>
    </row>
    <row r="47" spans="1:22" x14ac:dyDescent="0.25">
      <c r="B47" s="45">
        <v>2</v>
      </c>
      <c r="N47" s="351" t="s">
        <v>1051</v>
      </c>
      <c r="Q47" s="343" t="s">
        <v>1082</v>
      </c>
    </row>
    <row r="48" spans="1:22" ht="14.4" thickBot="1" x14ac:dyDescent="0.3">
      <c r="A48" s="274" t="s">
        <v>1024</v>
      </c>
      <c r="N48" s="352" t="s">
        <v>1047</v>
      </c>
      <c r="Q48" s="343" t="s">
        <v>1108</v>
      </c>
    </row>
    <row r="49" spans="1:17" x14ac:dyDescent="0.25">
      <c r="A49" s="274" t="s">
        <v>1025</v>
      </c>
      <c r="N49" s="217"/>
      <c r="Q49" s="343" t="s">
        <v>1109</v>
      </c>
    </row>
    <row r="50" spans="1:17" x14ac:dyDescent="0.25">
      <c r="N50" s="45"/>
      <c r="Q50" s="343" t="s">
        <v>1093</v>
      </c>
    </row>
    <row r="51" spans="1:17" x14ac:dyDescent="0.25">
      <c r="N51" s="45"/>
      <c r="Q51" s="343" t="s">
        <v>1111</v>
      </c>
    </row>
    <row r="52" spans="1:17" x14ac:dyDescent="0.25">
      <c r="N52" s="5"/>
      <c r="Q52" s="343" t="s">
        <v>1091</v>
      </c>
    </row>
    <row r="53" spans="1:17" x14ac:dyDescent="0.25">
      <c r="Q53" s="343" t="s">
        <v>1112</v>
      </c>
    </row>
    <row r="54" spans="1:17" x14ac:dyDescent="0.25">
      <c r="Q54" s="343" t="s">
        <v>1080</v>
      </c>
    </row>
    <row r="55" spans="1:17" x14ac:dyDescent="0.25">
      <c r="Q55" s="76" t="s">
        <v>1167</v>
      </c>
    </row>
    <row r="56" spans="1:17" x14ac:dyDescent="0.25">
      <c r="Q56" s="343" t="s">
        <v>1083</v>
      </c>
    </row>
    <row r="57" spans="1:17" x14ac:dyDescent="0.25">
      <c r="Q57" s="76"/>
    </row>
    <row r="62" spans="1:17" x14ac:dyDescent="0.25">
      <c r="A62" s="443"/>
      <c r="B62" s="444"/>
    </row>
    <row r="63" spans="1:17" x14ac:dyDescent="0.25">
      <c r="A63" s="443"/>
      <c r="B63" s="444"/>
    </row>
    <row r="64" spans="1:17" x14ac:dyDescent="0.25">
      <c r="A64" s="445"/>
      <c r="B64" s="444"/>
    </row>
  </sheetData>
  <sortState xmlns:xlrd2="http://schemas.microsoft.com/office/spreadsheetml/2017/richdata2" ref="Q3:Q56">
    <sortCondition ref="Q3:Q56"/>
  </sortState>
  <mergeCells count="1">
    <mergeCell ref="C31:D31"/>
  </mergeCells>
  <pageMargins left="0.7" right="0.7" top="0.78740157499999996" bottom="0.78740157499999996" header="0.3" footer="0.3"/>
  <pageSetup paperSize="9" orientation="portrait" r:id="rId1"/>
  <headerFooter>
    <oddFooter>&amp;LIntern</oddFooter>
  </headerFooter>
  <ignoredErrors>
    <ignoredError sqref="E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J331"/>
  <sheetViews>
    <sheetView workbookViewId="0">
      <pane xSplit="1" ySplit="1" topLeftCell="B2" activePane="bottomRight" state="frozen"/>
      <selection activeCell="X22" sqref="X22"/>
      <selection pane="topRight" activeCell="X22" sqref="X22"/>
      <selection pane="bottomLeft" activeCell="X22" sqref="X22"/>
      <selection pane="bottomRight" activeCell="C26" sqref="C26"/>
    </sheetView>
  </sheetViews>
  <sheetFormatPr defaultColWidth="11.19921875" defaultRowHeight="13.8" x14ac:dyDescent="0.25"/>
  <cols>
    <col min="1" max="1" width="18.59765625" style="14" customWidth="1"/>
    <col min="2" max="2" width="16" style="14" bestFit="1" customWidth="1"/>
    <col min="3" max="3" width="16" style="45" customWidth="1"/>
    <col min="4" max="4" width="11" style="14"/>
    <col min="5" max="5" width="11" style="34"/>
    <col min="6" max="6" width="11.09765625" style="14" customWidth="1"/>
    <col min="7" max="7" width="11" style="14"/>
    <col min="8" max="8" width="11.69921875" style="14" customWidth="1"/>
    <col min="9" max="9" width="11.5" style="14" customWidth="1"/>
    <col min="10" max="10" width="11" style="14"/>
  </cols>
  <sheetData>
    <row r="1" spans="1:10" ht="20.399999999999999" x14ac:dyDescent="0.25">
      <c r="A1" s="27" t="s">
        <v>447</v>
      </c>
      <c r="B1" s="27" t="s">
        <v>448</v>
      </c>
      <c r="C1" s="27" t="s">
        <v>939</v>
      </c>
      <c r="D1" s="27" t="s">
        <v>88</v>
      </c>
      <c r="E1" s="32" t="s">
        <v>89</v>
      </c>
      <c r="F1" s="30" t="s">
        <v>44</v>
      </c>
      <c r="G1" s="30" t="s">
        <v>69</v>
      </c>
      <c r="H1" s="30" t="s">
        <v>68</v>
      </c>
      <c r="I1" s="30" t="s">
        <v>459</v>
      </c>
      <c r="J1" s="30" t="s">
        <v>458</v>
      </c>
    </row>
    <row r="2" spans="1:10" x14ac:dyDescent="0.25">
      <c r="A2" s="28" t="s">
        <v>276</v>
      </c>
      <c r="B2" s="28" t="s">
        <v>913</v>
      </c>
      <c r="C2" s="28" t="s">
        <v>913</v>
      </c>
      <c r="D2" s="28" t="s">
        <v>91</v>
      </c>
      <c r="E2" s="33">
        <v>1100</v>
      </c>
      <c r="F2" s="31"/>
      <c r="G2" s="35">
        <v>2400</v>
      </c>
      <c r="H2" s="35"/>
      <c r="I2" s="35" t="s">
        <v>13</v>
      </c>
      <c r="J2" s="35">
        <f t="shared" ref="J2:J66" si="0">G2*1.15</f>
        <v>2760</v>
      </c>
    </row>
    <row r="3" spans="1:10" x14ac:dyDescent="0.25">
      <c r="A3" s="28" t="s">
        <v>106</v>
      </c>
      <c r="B3" s="28" t="s">
        <v>914</v>
      </c>
      <c r="C3" s="28" t="s">
        <v>914</v>
      </c>
      <c r="D3" s="28" t="s">
        <v>91</v>
      </c>
      <c r="E3" s="33">
        <v>123</v>
      </c>
      <c r="F3" s="31">
        <v>1100</v>
      </c>
      <c r="G3" s="35">
        <v>1425</v>
      </c>
      <c r="H3" s="35">
        <v>230</v>
      </c>
      <c r="I3" s="35" t="s">
        <v>13</v>
      </c>
      <c r="J3" s="35">
        <f t="shared" si="0"/>
        <v>1638.7499999999998</v>
      </c>
    </row>
    <row r="4" spans="1:10" x14ac:dyDescent="0.25">
      <c r="A4" s="28" t="s">
        <v>153</v>
      </c>
      <c r="B4" s="28" t="s">
        <v>915</v>
      </c>
      <c r="C4" s="28" t="s">
        <v>915</v>
      </c>
      <c r="D4" s="28" t="s">
        <v>91</v>
      </c>
      <c r="E4" s="33">
        <v>245</v>
      </c>
      <c r="F4" s="31"/>
      <c r="G4" s="35">
        <v>2400</v>
      </c>
      <c r="H4" s="35">
        <v>460</v>
      </c>
      <c r="I4" s="35" t="s">
        <v>13</v>
      </c>
      <c r="J4" s="35">
        <f t="shared" si="0"/>
        <v>2760</v>
      </c>
    </row>
    <row r="5" spans="1:10" x14ac:dyDescent="0.25">
      <c r="A5" s="28" t="s">
        <v>168</v>
      </c>
      <c r="B5" s="28" t="s">
        <v>916</v>
      </c>
      <c r="C5" s="28" t="s">
        <v>916</v>
      </c>
      <c r="D5" s="28" t="s">
        <v>91</v>
      </c>
      <c r="E5" s="33">
        <v>300</v>
      </c>
      <c r="F5" s="31">
        <v>1900</v>
      </c>
      <c r="G5" s="35">
        <v>1050</v>
      </c>
      <c r="H5" s="35">
        <v>460</v>
      </c>
      <c r="I5" s="35" t="s">
        <v>13</v>
      </c>
      <c r="J5" s="35">
        <f t="shared" si="0"/>
        <v>1207.5</v>
      </c>
    </row>
    <row r="6" spans="1:10" x14ac:dyDescent="0.25">
      <c r="A6" s="28" t="s">
        <v>192</v>
      </c>
      <c r="B6" s="28" t="s">
        <v>917</v>
      </c>
      <c r="C6" s="28" t="s">
        <v>917</v>
      </c>
      <c r="D6" s="28" t="s">
        <v>91</v>
      </c>
      <c r="E6" s="33">
        <v>362</v>
      </c>
      <c r="F6" s="31"/>
      <c r="G6" s="35">
        <v>1175</v>
      </c>
      <c r="H6" s="35">
        <v>460</v>
      </c>
      <c r="I6" s="35">
        <v>950</v>
      </c>
      <c r="J6" s="35">
        <f t="shared" si="0"/>
        <v>1351.25</v>
      </c>
    </row>
    <row r="7" spans="1:10" x14ac:dyDescent="0.25">
      <c r="A7" s="28" t="s">
        <v>205</v>
      </c>
      <c r="B7" s="28" t="s">
        <v>918</v>
      </c>
      <c r="C7" s="28" t="s">
        <v>918</v>
      </c>
      <c r="D7" s="28" t="s">
        <v>91</v>
      </c>
      <c r="E7" s="33">
        <v>420</v>
      </c>
      <c r="F7" s="31"/>
      <c r="G7" s="35">
        <v>1425</v>
      </c>
      <c r="H7" s="35">
        <v>630</v>
      </c>
      <c r="I7" s="35">
        <v>1050</v>
      </c>
      <c r="J7" s="35">
        <f t="shared" si="0"/>
        <v>1638.7499999999998</v>
      </c>
    </row>
    <row r="8" spans="1:10" x14ac:dyDescent="0.25">
      <c r="A8" s="28" t="s">
        <v>241</v>
      </c>
      <c r="B8" s="28" t="s">
        <v>919</v>
      </c>
      <c r="C8" s="28" t="s">
        <v>919</v>
      </c>
      <c r="D8" s="28" t="s">
        <v>91</v>
      </c>
      <c r="E8" s="33">
        <v>550</v>
      </c>
      <c r="F8" s="31"/>
      <c r="G8" s="35">
        <v>1550</v>
      </c>
      <c r="H8" s="35"/>
      <c r="I8" s="35" t="s">
        <v>13</v>
      </c>
      <c r="J8" s="35">
        <f t="shared" si="0"/>
        <v>1782.4999999999998</v>
      </c>
    </row>
    <row r="9" spans="1:10" x14ac:dyDescent="0.25">
      <c r="A9" s="28" t="s">
        <v>259</v>
      </c>
      <c r="B9" s="28" t="s">
        <v>920</v>
      </c>
      <c r="C9" s="28" t="s">
        <v>920</v>
      </c>
      <c r="D9" s="28" t="s">
        <v>91</v>
      </c>
      <c r="E9" s="33">
        <v>600</v>
      </c>
      <c r="F9" s="31"/>
      <c r="G9" s="35">
        <v>1425</v>
      </c>
      <c r="H9" s="35"/>
      <c r="I9" s="35" t="s">
        <v>13</v>
      </c>
      <c r="J9" s="35">
        <f t="shared" si="0"/>
        <v>1638.7499999999998</v>
      </c>
    </row>
    <row r="10" spans="1:10" x14ac:dyDescent="0.25">
      <c r="A10" s="28" t="s">
        <v>269</v>
      </c>
      <c r="B10" s="28" t="s">
        <v>921</v>
      </c>
      <c r="C10" s="28" t="s">
        <v>921</v>
      </c>
      <c r="D10" s="28" t="s">
        <v>91</v>
      </c>
      <c r="E10" s="33">
        <v>800</v>
      </c>
      <c r="F10" s="31"/>
      <c r="G10" s="35">
        <v>2100</v>
      </c>
      <c r="H10" s="101" t="s">
        <v>13</v>
      </c>
      <c r="I10" s="35">
        <v>1550</v>
      </c>
      <c r="J10" s="35">
        <f t="shared" si="0"/>
        <v>2415</v>
      </c>
    </row>
    <row r="11" spans="1:10" x14ac:dyDescent="0.25">
      <c r="A11" s="28" t="s">
        <v>277</v>
      </c>
      <c r="B11" s="28" t="s">
        <v>922</v>
      </c>
      <c r="C11" s="28" t="s">
        <v>922</v>
      </c>
      <c r="D11" s="28" t="s">
        <v>91</v>
      </c>
      <c r="E11" s="33">
        <v>1100</v>
      </c>
      <c r="F11" s="31"/>
      <c r="G11" s="35">
        <v>2400</v>
      </c>
      <c r="H11" s="35"/>
      <c r="I11" s="35" t="s">
        <v>13</v>
      </c>
      <c r="J11" s="35">
        <f t="shared" si="0"/>
        <v>2760</v>
      </c>
    </row>
    <row r="12" spans="1:10" x14ac:dyDescent="0.25">
      <c r="A12" s="28" t="s">
        <v>107</v>
      </c>
      <c r="B12" s="28" t="s">
        <v>926</v>
      </c>
      <c r="C12" s="28" t="s">
        <v>926</v>
      </c>
      <c r="D12" s="28" t="s">
        <v>91</v>
      </c>
      <c r="E12" s="33">
        <v>123</v>
      </c>
      <c r="F12" s="31">
        <v>1100</v>
      </c>
      <c r="G12" s="35">
        <v>550</v>
      </c>
      <c r="H12" s="35">
        <v>230</v>
      </c>
      <c r="I12" s="35" t="s">
        <v>13</v>
      </c>
      <c r="J12" s="35">
        <f t="shared" si="0"/>
        <v>632.5</v>
      </c>
    </row>
    <row r="13" spans="1:10" x14ac:dyDescent="0.25">
      <c r="A13" s="28" t="s">
        <v>124</v>
      </c>
      <c r="B13" s="28" t="s">
        <v>923</v>
      </c>
      <c r="C13" s="28" t="s">
        <v>923</v>
      </c>
      <c r="D13" s="28" t="s">
        <v>91</v>
      </c>
      <c r="E13" s="33">
        <v>145</v>
      </c>
      <c r="F13" s="31">
        <v>1250</v>
      </c>
      <c r="G13" s="35">
        <v>650</v>
      </c>
      <c r="H13" s="35"/>
      <c r="I13" s="35" t="s">
        <v>13</v>
      </c>
      <c r="J13" s="35">
        <f t="shared" si="0"/>
        <v>747.49999999999989</v>
      </c>
    </row>
    <row r="14" spans="1:10" x14ac:dyDescent="0.25">
      <c r="A14" s="28" t="s">
        <v>154</v>
      </c>
      <c r="B14" s="28" t="s">
        <v>924</v>
      </c>
      <c r="C14" s="28" t="s">
        <v>924</v>
      </c>
      <c r="D14" s="28" t="s">
        <v>91</v>
      </c>
      <c r="E14" s="33">
        <v>245</v>
      </c>
      <c r="F14" s="31"/>
      <c r="G14" s="35">
        <v>1050</v>
      </c>
      <c r="H14" s="35">
        <v>460</v>
      </c>
      <c r="I14" s="35" t="s">
        <v>13</v>
      </c>
      <c r="J14" s="35">
        <f t="shared" si="0"/>
        <v>1207.5</v>
      </c>
    </row>
    <row r="15" spans="1:10" x14ac:dyDescent="0.25">
      <c r="A15" s="28" t="s">
        <v>169</v>
      </c>
      <c r="B15" s="28" t="s">
        <v>925</v>
      </c>
      <c r="C15" s="28" t="s">
        <v>925</v>
      </c>
      <c r="D15" s="28" t="s">
        <v>91</v>
      </c>
      <c r="E15" s="33">
        <v>300</v>
      </c>
      <c r="F15" s="31">
        <v>1900</v>
      </c>
      <c r="G15" s="35">
        <v>1050</v>
      </c>
      <c r="H15" s="35">
        <v>460</v>
      </c>
      <c r="I15" s="35" t="s">
        <v>13</v>
      </c>
      <c r="J15" s="35">
        <f t="shared" si="0"/>
        <v>1207.5</v>
      </c>
    </row>
    <row r="16" spans="1:10" x14ac:dyDescent="0.25">
      <c r="A16" s="28" t="s">
        <v>319</v>
      </c>
      <c r="B16" s="28" t="s">
        <v>755</v>
      </c>
      <c r="C16" s="28" t="s">
        <v>755</v>
      </c>
      <c r="D16" s="28" t="s">
        <v>91</v>
      </c>
      <c r="E16" s="33">
        <v>315</v>
      </c>
      <c r="F16" s="31"/>
      <c r="G16" s="35">
        <v>950</v>
      </c>
      <c r="H16" s="35"/>
      <c r="I16" s="35" t="s">
        <v>13</v>
      </c>
      <c r="J16" s="35">
        <f t="shared" si="0"/>
        <v>1092.5</v>
      </c>
    </row>
    <row r="17" spans="1:10" x14ac:dyDescent="0.25">
      <c r="A17" s="28" t="s">
        <v>193</v>
      </c>
      <c r="B17" s="28" t="s">
        <v>927</v>
      </c>
      <c r="C17" s="28" t="s">
        <v>927</v>
      </c>
      <c r="D17" s="28" t="s">
        <v>91</v>
      </c>
      <c r="E17" s="33">
        <v>362</v>
      </c>
      <c r="F17" s="31"/>
      <c r="G17" s="35">
        <v>1175</v>
      </c>
      <c r="H17" s="35">
        <v>460</v>
      </c>
      <c r="I17" s="35">
        <v>950</v>
      </c>
      <c r="J17" s="35">
        <f t="shared" si="0"/>
        <v>1351.25</v>
      </c>
    </row>
    <row r="18" spans="1:10" x14ac:dyDescent="0.25">
      <c r="A18" s="28" t="s">
        <v>206</v>
      </c>
      <c r="B18" s="28" t="s">
        <v>756</v>
      </c>
      <c r="C18" s="28" t="s">
        <v>756</v>
      </c>
      <c r="D18" s="28" t="s">
        <v>91</v>
      </c>
      <c r="E18" s="33">
        <v>420</v>
      </c>
      <c r="F18" s="31"/>
      <c r="G18" s="35">
        <v>1425</v>
      </c>
      <c r="H18" s="35">
        <v>630</v>
      </c>
      <c r="I18" s="35">
        <v>1050</v>
      </c>
      <c r="J18" s="35">
        <f t="shared" si="0"/>
        <v>1638.7499999999998</v>
      </c>
    </row>
    <row r="19" spans="1:10" x14ac:dyDescent="0.25">
      <c r="A19" s="28" t="s">
        <v>207</v>
      </c>
      <c r="B19" s="28" t="s">
        <v>757</v>
      </c>
      <c r="C19" s="28" t="s">
        <v>757</v>
      </c>
      <c r="D19" s="28" t="s">
        <v>91</v>
      </c>
      <c r="E19" s="33">
        <v>420</v>
      </c>
      <c r="F19" s="31"/>
      <c r="G19" s="35">
        <v>1425</v>
      </c>
      <c r="H19" s="35">
        <v>630</v>
      </c>
      <c r="I19" s="35">
        <v>1050</v>
      </c>
      <c r="J19" s="35">
        <f t="shared" si="0"/>
        <v>1638.7499999999998</v>
      </c>
    </row>
    <row r="20" spans="1:10" x14ac:dyDescent="0.25">
      <c r="A20" s="28" t="s">
        <v>208</v>
      </c>
      <c r="B20" s="28" t="s">
        <v>758</v>
      </c>
      <c r="C20" s="28" t="s">
        <v>758</v>
      </c>
      <c r="D20" s="28" t="s">
        <v>91</v>
      </c>
      <c r="E20" s="33">
        <v>420</v>
      </c>
      <c r="F20" s="31"/>
      <c r="G20" s="35">
        <v>1425</v>
      </c>
      <c r="H20" s="35">
        <v>630</v>
      </c>
      <c r="I20" s="35">
        <v>1050</v>
      </c>
      <c r="J20" s="35">
        <f t="shared" si="0"/>
        <v>1638.7499999999998</v>
      </c>
    </row>
    <row r="21" spans="1:10" x14ac:dyDescent="0.25">
      <c r="A21" s="28" t="s">
        <v>209</v>
      </c>
      <c r="B21" s="28" t="s">
        <v>759</v>
      </c>
      <c r="C21" s="28" t="s">
        <v>759</v>
      </c>
      <c r="D21" s="28" t="s">
        <v>91</v>
      </c>
      <c r="E21" s="33">
        <v>420</v>
      </c>
      <c r="F21" s="31"/>
      <c r="G21" s="35">
        <v>1425</v>
      </c>
      <c r="H21" s="35">
        <v>630</v>
      </c>
      <c r="I21" s="35">
        <v>1050</v>
      </c>
      <c r="J21" s="35">
        <f t="shared" si="0"/>
        <v>1638.7499999999998</v>
      </c>
    </row>
    <row r="22" spans="1:10" x14ac:dyDescent="0.25">
      <c r="A22" s="28" t="s">
        <v>210</v>
      </c>
      <c r="B22" s="28" t="s">
        <v>928</v>
      </c>
      <c r="C22" s="28" t="s">
        <v>928</v>
      </c>
      <c r="D22" s="28" t="s">
        <v>91</v>
      </c>
      <c r="E22" s="33">
        <v>420</v>
      </c>
      <c r="F22" s="31"/>
      <c r="G22" s="35">
        <v>1425</v>
      </c>
      <c r="H22" s="35">
        <v>630</v>
      </c>
      <c r="I22" s="35">
        <v>1050</v>
      </c>
      <c r="J22" s="35">
        <f t="shared" si="0"/>
        <v>1638.7499999999998</v>
      </c>
    </row>
    <row r="23" spans="1:10" x14ac:dyDescent="0.25">
      <c r="A23" s="28" t="s">
        <v>211</v>
      </c>
      <c r="B23" s="28" t="s">
        <v>760</v>
      </c>
      <c r="C23" s="28" t="s">
        <v>760</v>
      </c>
      <c r="D23" s="28" t="s">
        <v>91</v>
      </c>
      <c r="E23" s="33">
        <v>420</v>
      </c>
      <c r="F23" s="31"/>
      <c r="G23" s="35">
        <v>1425</v>
      </c>
      <c r="H23" s="35">
        <v>630</v>
      </c>
      <c r="I23" s="35">
        <v>1050</v>
      </c>
      <c r="J23" s="35">
        <f t="shared" si="0"/>
        <v>1638.7499999999998</v>
      </c>
    </row>
    <row r="24" spans="1:10" x14ac:dyDescent="0.25">
      <c r="A24" s="28" t="s">
        <v>242</v>
      </c>
      <c r="B24" s="28" t="s">
        <v>929</v>
      </c>
      <c r="C24" s="28" t="s">
        <v>929</v>
      </c>
      <c r="D24" s="28" t="s">
        <v>91</v>
      </c>
      <c r="E24" s="33">
        <v>550</v>
      </c>
      <c r="F24" s="31"/>
      <c r="G24" s="35">
        <v>1550</v>
      </c>
      <c r="H24" s="35"/>
      <c r="I24" s="35" t="s">
        <v>13</v>
      </c>
      <c r="J24" s="35">
        <f t="shared" si="0"/>
        <v>1782.4999999999998</v>
      </c>
    </row>
    <row r="25" spans="1:10" x14ac:dyDescent="0.25">
      <c r="A25" s="28" t="s">
        <v>270</v>
      </c>
      <c r="B25" s="28" t="s">
        <v>761</v>
      </c>
      <c r="C25" s="28" t="s">
        <v>761</v>
      </c>
      <c r="D25" s="28" t="s">
        <v>91</v>
      </c>
      <c r="E25" s="33">
        <v>800</v>
      </c>
      <c r="F25" s="31"/>
      <c r="G25" s="35">
        <v>2100</v>
      </c>
      <c r="H25" s="101" t="s">
        <v>13</v>
      </c>
      <c r="I25" s="35">
        <v>1550</v>
      </c>
      <c r="J25" s="35">
        <f t="shared" si="0"/>
        <v>2415</v>
      </c>
    </row>
    <row r="26" spans="1:10" x14ac:dyDescent="0.25">
      <c r="A26" s="28" t="s">
        <v>271</v>
      </c>
      <c r="B26" s="28" t="s">
        <v>762</v>
      </c>
      <c r="C26" s="28" t="s">
        <v>762</v>
      </c>
      <c r="D26" s="28" t="s">
        <v>91</v>
      </c>
      <c r="E26" s="33">
        <v>800</v>
      </c>
      <c r="F26" s="31"/>
      <c r="G26" s="35">
        <v>2100</v>
      </c>
      <c r="H26" s="101" t="s">
        <v>13</v>
      </c>
      <c r="I26" s="35">
        <v>1550</v>
      </c>
      <c r="J26" s="35">
        <f t="shared" si="0"/>
        <v>2415</v>
      </c>
    </row>
    <row r="27" spans="1:10" x14ac:dyDescent="0.25">
      <c r="A27" s="28" t="s">
        <v>272</v>
      </c>
      <c r="B27" s="28" t="s">
        <v>763</v>
      </c>
      <c r="C27" s="28" t="s">
        <v>763</v>
      </c>
      <c r="D27" s="28" t="s">
        <v>91</v>
      </c>
      <c r="E27" s="33">
        <v>800</v>
      </c>
      <c r="F27" s="31"/>
      <c r="G27" s="35">
        <v>2100</v>
      </c>
      <c r="H27" s="101" t="s">
        <v>13</v>
      </c>
      <c r="I27" s="35">
        <v>1550</v>
      </c>
      <c r="J27" s="35">
        <f t="shared" si="0"/>
        <v>2415</v>
      </c>
    </row>
    <row r="28" spans="1:10" x14ac:dyDescent="0.25">
      <c r="A28" s="28" t="s">
        <v>273</v>
      </c>
      <c r="B28" s="28" t="s">
        <v>930</v>
      </c>
      <c r="C28" s="28" t="s">
        <v>930</v>
      </c>
      <c r="D28" s="28" t="s">
        <v>91</v>
      </c>
      <c r="E28" s="33">
        <v>800</v>
      </c>
      <c r="F28" s="31"/>
      <c r="G28" s="35">
        <v>2100</v>
      </c>
      <c r="H28" s="101" t="s">
        <v>13</v>
      </c>
      <c r="I28" s="35">
        <v>1550</v>
      </c>
      <c r="J28" s="35">
        <f t="shared" si="0"/>
        <v>2415</v>
      </c>
    </row>
    <row r="29" spans="1:10" x14ac:dyDescent="0.25">
      <c r="A29" s="28" t="s">
        <v>318</v>
      </c>
      <c r="B29" s="28" t="s">
        <v>764</v>
      </c>
      <c r="C29" s="28" t="s">
        <v>764</v>
      </c>
      <c r="D29" s="28" t="s">
        <v>91</v>
      </c>
      <c r="E29" s="33">
        <v>145</v>
      </c>
      <c r="F29" s="31">
        <v>1250</v>
      </c>
      <c r="G29" s="35">
        <v>650</v>
      </c>
      <c r="H29" s="35"/>
      <c r="I29" s="35" t="s">
        <v>13</v>
      </c>
      <c r="J29" s="35">
        <f t="shared" si="0"/>
        <v>747.49999999999989</v>
      </c>
    </row>
    <row r="30" spans="1:10" x14ac:dyDescent="0.25">
      <c r="A30" s="28" t="s">
        <v>322</v>
      </c>
      <c r="B30" s="28" t="s">
        <v>765</v>
      </c>
      <c r="C30" s="28" t="s">
        <v>765</v>
      </c>
      <c r="D30" s="28" t="s">
        <v>91</v>
      </c>
      <c r="E30" s="33">
        <v>24</v>
      </c>
      <c r="F30" s="31">
        <v>210</v>
      </c>
      <c r="G30" s="35">
        <v>125</v>
      </c>
      <c r="H30" s="35">
        <v>50</v>
      </c>
      <c r="I30" s="35" t="s">
        <v>13</v>
      </c>
      <c r="J30" s="35">
        <f t="shared" si="0"/>
        <v>143.75</v>
      </c>
    </row>
    <row r="31" spans="1:10" x14ac:dyDescent="0.25">
      <c r="A31" s="28" t="s">
        <v>170</v>
      </c>
      <c r="B31" s="28" t="s">
        <v>766</v>
      </c>
      <c r="C31" s="28" t="s">
        <v>766</v>
      </c>
      <c r="D31" s="28" t="s">
        <v>91</v>
      </c>
      <c r="E31" s="33">
        <v>300</v>
      </c>
      <c r="F31" s="31">
        <v>1900</v>
      </c>
      <c r="G31" s="35">
        <v>1050</v>
      </c>
      <c r="H31" s="35">
        <v>460</v>
      </c>
      <c r="I31" s="35" t="s">
        <v>13</v>
      </c>
      <c r="J31" s="35">
        <f t="shared" si="0"/>
        <v>1207.5</v>
      </c>
    </row>
    <row r="32" spans="1:10" x14ac:dyDescent="0.25">
      <c r="A32" s="28" t="s">
        <v>320</v>
      </c>
      <c r="B32" s="28" t="s">
        <v>767</v>
      </c>
      <c r="C32" s="28" t="s">
        <v>767</v>
      </c>
      <c r="D32" s="28" t="s">
        <v>91</v>
      </c>
      <c r="E32" s="33">
        <v>420</v>
      </c>
      <c r="F32" s="31"/>
      <c r="G32" s="35">
        <v>1425</v>
      </c>
      <c r="H32" s="35">
        <v>630</v>
      </c>
      <c r="I32" s="35">
        <v>1050</v>
      </c>
      <c r="J32" s="35">
        <f t="shared" si="0"/>
        <v>1638.7499999999998</v>
      </c>
    </row>
    <row r="33" spans="1:10" x14ac:dyDescent="0.25">
      <c r="A33" s="28" t="s">
        <v>90</v>
      </c>
      <c r="B33" s="28" t="s">
        <v>768</v>
      </c>
      <c r="C33" s="28" t="s">
        <v>768</v>
      </c>
      <c r="D33" s="28" t="s">
        <v>91</v>
      </c>
      <c r="E33" s="33">
        <v>52</v>
      </c>
      <c r="F33" s="31"/>
      <c r="G33" s="35">
        <v>250</v>
      </c>
      <c r="H33" s="35"/>
      <c r="I33" s="35" t="s">
        <v>13</v>
      </c>
      <c r="J33" s="35">
        <f t="shared" si="0"/>
        <v>287.5</v>
      </c>
    </row>
    <row r="34" spans="1:10" x14ac:dyDescent="0.25">
      <c r="A34" s="28" t="s">
        <v>321</v>
      </c>
      <c r="B34" s="28" t="s">
        <v>769</v>
      </c>
      <c r="C34" s="28" t="s">
        <v>769</v>
      </c>
      <c r="D34" s="28" t="s">
        <v>91</v>
      </c>
      <c r="E34" s="33">
        <v>550</v>
      </c>
      <c r="F34" s="31"/>
      <c r="G34" s="35">
        <v>1550</v>
      </c>
      <c r="H34" s="35"/>
      <c r="I34" s="35" t="s">
        <v>13</v>
      </c>
      <c r="J34" s="35">
        <f t="shared" si="0"/>
        <v>1782.4999999999998</v>
      </c>
    </row>
    <row r="35" spans="1:10" x14ac:dyDescent="0.25">
      <c r="A35" s="28" t="s">
        <v>324</v>
      </c>
      <c r="B35" s="28" t="s">
        <v>919</v>
      </c>
      <c r="C35" s="28" t="s">
        <v>919</v>
      </c>
      <c r="D35" s="28" t="s">
        <v>91</v>
      </c>
      <c r="E35" s="33">
        <v>550</v>
      </c>
      <c r="F35" s="31"/>
      <c r="G35" s="35">
        <v>1550</v>
      </c>
      <c r="H35" s="35">
        <v>680</v>
      </c>
      <c r="I35" s="35">
        <v>1175</v>
      </c>
      <c r="J35" s="35">
        <f t="shared" si="0"/>
        <v>1782.4999999999998</v>
      </c>
    </row>
    <row r="36" spans="1:10" x14ac:dyDescent="0.25">
      <c r="A36" s="28" t="s">
        <v>94</v>
      </c>
      <c r="B36" s="28" t="s">
        <v>770</v>
      </c>
      <c r="C36" s="28" t="s">
        <v>770</v>
      </c>
      <c r="D36" s="28" t="s">
        <v>95</v>
      </c>
      <c r="E36" s="33">
        <v>72.5</v>
      </c>
      <c r="F36" s="31">
        <v>700</v>
      </c>
      <c r="G36" s="35">
        <v>325</v>
      </c>
      <c r="H36" s="35"/>
      <c r="I36" s="35" t="s">
        <v>13</v>
      </c>
      <c r="J36" s="35">
        <f t="shared" si="0"/>
        <v>373.74999999999994</v>
      </c>
    </row>
    <row r="37" spans="1:10" x14ac:dyDescent="0.25">
      <c r="A37" s="28" t="s">
        <v>96</v>
      </c>
      <c r="B37" s="28" t="s">
        <v>771</v>
      </c>
      <c r="C37" s="28" t="s">
        <v>771</v>
      </c>
      <c r="D37" s="28" t="s">
        <v>95</v>
      </c>
      <c r="E37" s="33">
        <v>72.5</v>
      </c>
      <c r="F37" s="31">
        <v>700</v>
      </c>
      <c r="G37" s="35">
        <v>325</v>
      </c>
      <c r="H37" s="35"/>
      <c r="I37" s="35" t="s">
        <v>13</v>
      </c>
      <c r="J37" s="35">
        <f t="shared" si="0"/>
        <v>373.74999999999994</v>
      </c>
    </row>
    <row r="38" spans="1:10" x14ac:dyDescent="0.25">
      <c r="A38" s="28" t="s">
        <v>97</v>
      </c>
      <c r="B38" s="28" t="s">
        <v>772</v>
      </c>
      <c r="C38" s="28" t="s">
        <v>772</v>
      </c>
      <c r="D38" s="28" t="s">
        <v>95</v>
      </c>
      <c r="E38" s="33">
        <v>72.5</v>
      </c>
      <c r="F38" s="31">
        <v>700</v>
      </c>
      <c r="G38" s="35">
        <v>325</v>
      </c>
      <c r="H38" s="35"/>
      <c r="I38" s="35" t="s">
        <v>13</v>
      </c>
      <c r="J38" s="35">
        <f t="shared" si="0"/>
        <v>373.74999999999994</v>
      </c>
    </row>
    <row r="39" spans="1:10" x14ac:dyDescent="0.25">
      <c r="A39" s="28" t="s">
        <v>98</v>
      </c>
      <c r="B39" s="28" t="s">
        <v>773</v>
      </c>
      <c r="C39" s="28" t="s">
        <v>773</v>
      </c>
      <c r="D39" s="28" t="s">
        <v>95</v>
      </c>
      <c r="E39" s="33">
        <v>72.5</v>
      </c>
      <c r="F39" s="31">
        <v>700</v>
      </c>
      <c r="G39" s="35">
        <v>325</v>
      </c>
      <c r="H39" s="35"/>
      <c r="I39" s="35" t="s">
        <v>13</v>
      </c>
      <c r="J39" s="35">
        <f t="shared" si="0"/>
        <v>373.74999999999994</v>
      </c>
    </row>
    <row r="40" spans="1:10" x14ac:dyDescent="0.25">
      <c r="A40" s="28" t="s">
        <v>99</v>
      </c>
      <c r="B40" s="28" t="s">
        <v>774</v>
      </c>
      <c r="C40" s="28" t="s">
        <v>774</v>
      </c>
      <c r="D40" s="28" t="s">
        <v>95</v>
      </c>
      <c r="E40" s="33">
        <v>72.5</v>
      </c>
      <c r="F40" s="31">
        <v>700</v>
      </c>
      <c r="G40" s="35">
        <v>325</v>
      </c>
      <c r="H40" s="35"/>
      <c r="I40" s="35" t="s">
        <v>13</v>
      </c>
      <c r="J40" s="35">
        <f t="shared" si="0"/>
        <v>373.74999999999994</v>
      </c>
    </row>
    <row r="41" spans="1:10" x14ac:dyDescent="0.25">
      <c r="A41" s="28" t="s">
        <v>131</v>
      </c>
      <c r="B41" s="28" t="s">
        <v>775</v>
      </c>
      <c r="C41" s="28" t="s">
        <v>775</v>
      </c>
      <c r="D41" s="28" t="s">
        <v>95</v>
      </c>
      <c r="E41" s="33">
        <v>145</v>
      </c>
      <c r="F41" s="31">
        <v>1250</v>
      </c>
      <c r="G41" s="35">
        <v>650</v>
      </c>
      <c r="H41" s="35"/>
      <c r="I41" s="35" t="s">
        <v>13</v>
      </c>
      <c r="J41" s="35">
        <f t="shared" si="0"/>
        <v>747.49999999999989</v>
      </c>
    </row>
    <row r="42" spans="1:10" x14ac:dyDescent="0.25">
      <c r="A42" s="28" t="s">
        <v>132</v>
      </c>
      <c r="B42" s="28" t="s">
        <v>776</v>
      </c>
      <c r="C42" s="28" t="s">
        <v>776</v>
      </c>
      <c r="D42" s="28" t="s">
        <v>95</v>
      </c>
      <c r="E42" s="33">
        <v>145</v>
      </c>
      <c r="F42" s="31">
        <v>1250</v>
      </c>
      <c r="G42" s="35">
        <v>650</v>
      </c>
      <c r="H42" s="35"/>
      <c r="I42" s="35" t="s">
        <v>13</v>
      </c>
      <c r="J42" s="35">
        <f t="shared" si="0"/>
        <v>747.49999999999989</v>
      </c>
    </row>
    <row r="43" spans="1:10" x14ac:dyDescent="0.25">
      <c r="A43" s="28" t="s">
        <v>133</v>
      </c>
      <c r="B43" s="28" t="s">
        <v>777</v>
      </c>
      <c r="C43" s="28" t="s">
        <v>777</v>
      </c>
      <c r="D43" s="28" t="s">
        <v>95</v>
      </c>
      <c r="E43" s="33">
        <v>145</v>
      </c>
      <c r="F43" s="31">
        <v>1250</v>
      </c>
      <c r="G43" s="35">
        <v>650</v>
      </c>
      <c r="H43" s="35"/>
      <c r="I43" s="35" t="s">
        <v>13</v>
      </c>
      <c r="J43" s="35">
        <f t="shared" si="0"/>
        <v>747.49999999999989</v>
      </c>
    </row>
    <row r="44" spans="1:10" x14ac:dyDescent="0.25">
      <c r="A44" s="28" t="s">
        <v>134</v>
      </c>
      <c r="B44" s="28" t="s">
        <v>778</v>
      </c>
      <c r="C44" s="28" t="s">
        <v>778</v>
      </c>
      <c r="D44" s="28" t="s">
        <v>95</v>
      </c>
      <c r="E44" s="33">
        <v>145</v>
      </c>
      <c r="F44" s="31">
        <v>1250</v>
      </c>
      <c r="G44" s="35">
        <v>650</v>
      </c>
      <c r="H44" s="35"/>
      <c r="I44" s="35" t="s">
        <v>13</v>
      </c>
      <c r="J44" s="35">
        <f t="shared" si="0"/>
        <v>747.49999999999989</v>
      </c>
    </row>
    <row r="45" spans="1:10" x14ac:dyDescent="0.25">
      <c r="A45" s="28" t="s">
        <v>343</v>
      </c>
      <c r="B45" s="28" t="s">
        <v>779</v>
      </c>
      <c r="C45" s="28" t="s">
        <v>779</v>
      </c>
      <c r="D45" s="28" t="s">
        <v>95</v>
      </c>
      <c r="E45" s="33">
        <v>145</v>
      </c>
      <c r="F45" s="31">
        <v>1250</v>
      </c>
      <c r="G45" s="35">
        <v>650</v>
      </c>
      <c r="H45" s="35"/>
      <c r="I45" s="35" t="s">
        <v>13</v>
      </c>
      <c r="J45" s="35">
        <f t="shared" si="0"/>
        <v>747.49999999999989</v>
      </c>
    </row>
    <row r="46" spans="1:10" x14ac:dyDescent="0.25">
      <c r="A46" s="28" t="s">
        <v>135</v>
      </c>
      <c r="B46" s="28" t="s">
        <v>780</v>
      </c>
      <c r="C46" s="28" t="s">
        <v>780</v>
      </c>
      <c r="D46" s="28" t="s">
        <v>95</v>
      </c>
      <c r="E46" s="33">
        <v>145</v>
      </c>
      <c r="F46" s="31">
        <v>1250</v>
      </c>
      <c r="G46" s="35">
        <v>650</v>
      </c>
      <c r="H46" s="35"/>
      <c r="I46" s="35" t="s">
        <v>13</v>
      </c>
      <c r="J46" s="35">
        <f t="shared" si="0"/>
        <v>747.49999999999989</v>
      </c>
    </row>
    <row r="47" spans="1:10" x14ac:dyDescent="0.25">
      <c r="A47" s="28" t="s">
        <v>435</v>
      </c>
      <c r="B47" s="28" t="s">
        <v>780</v>
      </c>
      <c r="C47" s="28" t="s">
        <v>780</v>
      </c>
      <c r="D47" s="28" t="s">
        <v>95</v>
      </c>
      <c r="E47" s="33">
        <v>145</v>
      </c>
      <c r="F47" s="31">
        <v>1250</v>
      </c>
      <c r="G47" s="35">
        <v>650</v>
      </c>
      <c r="H47" s="35"/>
      <c r="I47" s="35" t="s">
        <v>13</v>
      </c>
      <c r="J47" s="35">
        <f t="shared" si="0"/>
        <v>747.49999999999989</v>
      </c>
    </row>
    <row r="48" spans="1:10" x14ac:dyDescent="0.25">
      <c r="A48" s="28" t="s">
        <v>327</v>
      </c>
      <c r="B48" s="28"/>
      <c r="C48" s="28"/>
      <c r="D48" s="28" t="s">
        <v>95</v>
      </c>
      <c r="E48" s="33">
        <v>145</v>
      </c>
      <c r="F48" s="31">
        <v>1250</v>
      </c>
      <c r="G48" s="35">
        <v>650</v>
      </c>
      <c r="H48" s="35"/>
      <c r="I48" s="35" t="s">
        <v>13</v>
      </c>
      <c r="J48" s="35">
        <f t="shared" si="0"/>
        <v>747.49999999999989</v>
      </c>
    </row>
    <row r="49" spans="1:10" x14ac:dyDescent="0.25">
      <c r="A49" s="28" t="s">
        <v>330</v>
      </c>
      <c r="B49" s="28"/>
      <c r="C49" s="28"/>
      <c r="D49" s="28" t="s">
        <v>95</v>
      </c>
      <c r="E49" s="33">
        <v>145</v>
      </c>
      <c r="F49" s="31">
        <v>1250</v>
      </c>
      <c r="G49" s="35">
        <v>650</v>
      </c>
      <c r="H49" s="35"/>
      <c r="I49" s="35" t="s">
        <v>13</v>
      </c>
      <c r="J49" s="35">
        <f t="shared" si="0"/>
        <v>747.49999999999989</v>
      </c>
    </row>
    <row r="50" spans="1:10" x14ac:dyDescent="0.25">
      <c r="A50" s="28" t="s">
        <v>335</v>
      </c>
      <c r="B50" s="28"/>
      <c r="C50" s="28"/>
      <c r="D50" s="28" t="s">
        <v>95</v>
      </c>
      <c r="E50" s="33">
        <v>145</v>
      </c>
      <c r="F50" s="31">
        <v>1250</v>
      </c>
      <c r="G50" s="35">
        <v>650</v>
      </c>
      <c r="H50" s="35"/>
      <c r="I50" s="35" t="s">
        <v>13</v>
      </c>
      <c r="J50" s="35">
        <f t="shared" si="0"/>
        <v>747.49999999999989</v>
      </c>
    </row>
    <row r="51" spans="1:10" x14ac:dyDescent="0.25">
      <c r="A51" s="28" t="s">
        <v>342</v>
      </c>
      <c r="B51" s="28" t="s">
        <v>781</v>
      </c>
      <c r="C51" s="28" t="s">
        <v>781</v>
      </c>
      <c r="D51" s="28" t="s">
        <v>95</v>
      </c>
      <c r="E51" s="33">
        <v>245</v>
      </c>
      <c r="F51" s="31"/>
      <c r="G51" s="35">
        <v>1050</v>
      </c>
      <c r="H51" s="35">
        <v>460</v>
      </c>
      <c r="I51" s="35" t="s">
        <v>13</v>
      </c>
      <c r="J51" s="35">
        <f t="shared" si="0"/>
        <v>1207.5</v>
      </c>
    </row>
    <row r="52" spans="1:10" x14ac:dyDescent="0.25">
      <c r="A52" s="28" t="s">
        <v>344</v>
      </c>
      <c r="B52" s="28" t="s">
        <v>782</v>
      </c>
      <c r="C52" s="28" t="s">
        <v>782</v>
      </c>
      <c r="D52" s="28" t="s">
        <v>95</v>
      </c>
      <c r="E52" s="33">
        <v>245</v>
      </c>
      <c r="F52" s="31"/>
      <c r="G52" s="35">
        <v>1050</v>
      </c>
      <c r="H52" s="35">
        <v>460</v>
      </c>
      <c r="I52" s="35" t="s">
        <v>13</v>
      </c>
      <c r="J52" s="35">
        <f t="shared" si="0"/>
        <v>1207.5</v>
      </c>
    </row>
    <row r="53" spans="1:10" x14ac:dyDescent="0.25">
      <c r="A53" s="28" t="s">
        <v>341</v>
      </c>
      <c r="B53" s="28" t="s">
        <v>783</v>
      </c>
      <c r="C53" s="28" t="s">
        <v>783</v>
      </c>
      <c r="D53" s="28" t="s">
        <v>95</v>
      </c>
      <c r="E53" s="33">
        <v>245</v>
      </c>
      <c r="F53" s="31"/>
      <c r="G53" s="35">
        <v>1050</v>
      </c>
      <c r="H53" s="35">
        <v>460</v>
      </c>
      <c r="I53" s="35" t="s">
        <v>13</v>
      </c>
      <c r="J53" s="35">
        <f t="shared" si="0"/>
        <v>1207.5</v>
      </c>
    </row>
    <row r="54" spans="1:10" x14ac:dyDescent="0.25">
      <c r="A54" s="28" t="s">
        <v>332</v>
      </c>
      <c r="B54" s="28"/>
      <c r="C54" s="28"/>
      <c r="D54" s="28" t="s">
        <v>95</v>
      </c>
      <c r="E54" s="33">
        <v>245</v>
      </c>
      <c r="F54" s="31"/>
      <c r="G54" s="35">
        <v>1050</v>
      </c>
      <c r="H54" s="35">
        <v>460</v>
      </c>
      <c r="I54" s="35" t="s">
        <v>13</v>
      </c>
      <c r="J54" s="35">
        <f t="shared" si="0"/>
        <v>1207.5</v>
      </c>
    </row>
    <row r="55" spans="1:10" x14ac:dyDescent="0.25">
      <c r="A55" s="28" t="s">
        <v>339</v>
      </c>
      <c r="B55" s="28"/>
      <c r="C55" s="28"/>
      <c r="D55" s="28" t="s">
        <v>95</v>
      </c>
      <c r="E55" s="33">
        <v>245</v>
      </c>
      <c r="F55" s="31"/>
      <c r="G55" s="35">
        <v>1050</v>
      </c>
      <c r="H55" s="35">
        <v>460</v>
      </c>
      <c r="I55" s="35" t="s">
        <v>13</v>
      </c>
      <c r="J55" s="35">
        <f t="shared" si="0"/>
        <v>1207.5</v>
      </c>
    </row>
    <row r="56" spans="1:10" x14ac:dyDescent="0.25">
      <c r="A56" s="28" t="s">
        <v>334</v>
      </c>
      <c r="B56" s="28" t="s">
        <v>784</v>
      </c>
      <c r="C56" s="28" t="s">
        <v>784</v>
      </c>
      <c r="D56" s="28" t="s">
        <v>95</v>
      </c>
      <c r="E56" s="33">
        <v>300</v>
      </c>
      <c r="F56" s="31">
        <v>1900</v>
      </c>
      <c r="G56" s="35">
        <v>1050</v>
      </c>
      <c r="H56" s="35">
        <v>460</v>
      </c>
      <c r="I56" s="35" t="s">
        <v>13</v>
      </c>
      <c r="J56" s="35">
        <f t="shared" si="0"/>
        <v>1207.5</v>
      </c>
    </row>
    <row r="57" spans="1:10" x14ac:dyDescent="0.25">
      <c r="A57" s="28" t="s">
        <v>177</v>
      </c>
      <c r="B57" s="28" t="s">
        <v>785</v>
      </c>
      <c r="C57" s="28" t="s">
        <v>785</v>
      </c>
      <c r="D57" s="28" t="s">
        <v>95</v>
      </c>
      <c r="E57" s="33">
        <v>300</v>
      </c>
      <c r="F57" s="31">
        <v>1900</v>
      </c>
      <c r="G57" s="35">
        <v>1050</v>
      </c>
      <c r="H57" s="35">
        <v>460</v>
      </c>
      <c r="I57" s="35" t="s">
        <v>13</v>
      </c>
      <c r="J57" s="35">
        <f t="shared" si="0"/>
        <v>1207.5</v>
      </c>
    </row>
    <row r="58" spans="1:10" x14ac:dyDescent="0.25">
      <c r="A58" s="28" t="s">
        <v>178</v>
      </c>
      <c r="B58" s="28"/>
      <c r="C58" s="28"/>
      <c r="D58" s="28" t="s">
        <v>95</v>
      </c>
      <c r="E58" s="33">
        <v>300</v>
      </c>
      <c r="F58" s="31">
        <v>1900</v>
      </c>
      <c r="G58" s="35">
        <v>1050</v>
      </c>
      <c r="H58" s="35">
        <v>460</v>
      </c>
      <c r="I58" s="35" t="s">
        <v>13</v>
      </c>
      <c r="J58" s="35">
        <f t="shared" si="0"/>
        <v>1207.5</v>
      </c>
    </row>
    <row r="59" spans="1:10" x14ac:dyDescent="0.25">
      <c r="A59" s="28" t="s">
        <v>436</v>
      </c>
      <c r="B59" s="28" t="s">
        <v>786</v>
      </c>
      <c r="C59" s="28" t="s">
        <v>786</v>
      </c>
      <c r="D59" s="28" t="s">
        <v>95</v>
      </c>
      <c r="E59" s="33">
        <v>300</v>
      </c>
      <c r="F59" s="31">
        <v>1900</v>
      </c>
      <c r="G59" s="35">
        <v>1050</v>
      </c>
      <c r="H59" s="35">
        <v>460</v>
      </c>
      <c r="I59" s="35" t="s">
        <v>13</v>
      </c>
      <c r="J59" s="35">
        <f t="shared" si="0"/>
        <v>1207.5</v>
      </c>
    </row>
    <row r="60" spans="1:10" x14ac:dyDescent="0.25">
      <c r="A60" s="28" t="s">
        <v>179</v>
      </c>
      <c r="B60" s="28"/>
      <c r="C60" s="28"/>
      <c r="D60" s="28" t="s">
        <v>95</v>
      </c>
      <c r="E60" s="33">
        <v>300</v>
      </c>
      <c r="F60" s="31">
        <v>1900</v>
      </c>
      <c r="G60" s="35">
        <v>1050</v>
      </c>
      <c r="H60" s="35">
        <v>460</v>
      </c>
      <c r="I60" s="35" t="s">
        <v>13</v>
      </c>
      <c r="J60" s="35">
        <f t="shared" si="0"/>
        <v>1207.5</v>
      </c>
    </row>
    <row r="61" spans="1:10" x14ac:dyDescent="0.25">
      <c r="A61" s="28" t="s">
        <v>437</v>
      </c>
      <c r="B61" s="28" t="s">
        <v>787</v>
      </c>
      <c r="C61" s="28" t="s">
        <v>787</v>
      </c>
      <c r="D61" s="28" t="s">
        <v>95</v>
      </c>
      <c r="E61" s="33">
        <v>300</v>
      </c>
      <c r="F61" s="31">
        <v>1900</v>
      </c>
      <c r="G61" s="35">
        <v>1050</v>
      </c>
      <c r="H61" s="35">
        <v>460</v>
      </c>
      <c r="I61" s="35" t="s">
        <v>13</v>
      </c>
      <c r="J61" s="35">
        <f t="shared" si="0"/>
        <v>1207.5</v>
      </c>
    </row>
    <row r="62" spans="1:10" x14ac:dyDescent="0.25">
      <c r="A62" s="28" t="s">
        <v>180</v>
      </c>
      <c r="B62" s="28"/>
      <c r="C62" s="28"/>
      <c r="D62" s="28" t="s">
        <v>95</v>
      </c>
      <c r="E62" s="33">
        <v>300</v>
      </c>
      <c r="F62" s="31">
        <v>1900</v>
      </c>
      <c r="G62" s="35">
        <v>1050</v>
      </c>
      <c r="H62" s="35">
        <v>460</v>
      </c>
      <c r="I62" s="35" t="s">
        <v>13</v>
      </c>
      <c r="J62" s="35">
        <f t="shared" si="0"/>
        <v>1207.5</v>
      </c>
    </row>
    <row r="63" spans="1:10" x14ac:dyDescent="0.25">
      <c r="A63" s="28" t="s">
        <v>176</v>
      </c>
      <c r="B63" s="28"/>
      <c r="C63" s="28"/>
      <c r="D63" s="28" t="s">
        <v>95</v>
      </c>
      <c r="E63" s="33">
        <v>300</v>
      </c>
      <c r="F63" s="31">
        <v>1900</v>
      </c>
      <c r="G63" s="35">
        <v>1050</v>
      </c>
      <c r="H63" s="35">
        <v>460</v>
      </c>
      <c r="I63" s="35" t="s">
        <v>13</v>
      </c>
      <c r="J63" s="35">
        <f t="shared" si="0"/>
        <v>1207.5</v>
      </c>
    </row>
    <row r="64" spans="1:10" x14ac:dyDescent="0.25">
      <c r="A64" s="28" t="s">
        <v>445</v>
      </c>
      <c r="B64" s="28" t="s">
        <v>788</v>
      </c>
      <c r="C64" s="28" t="s">
        <v>788</v>
      </c>
      <c r="D64" s="28" t="s">
        <v>95</v>
      </c>
      <c r="E64" s="33">
        <v>362</v>
      </c>
      <c r="F64" s="31"/>
      <c r="G64" s="35">
        <v>1175</v>
      </c>
      <c r="H64" s="35">
        <v>460</v>
      </c>
      <c r="I64" s="35">
        <v>950</v>
      </c>
      <c r="J64" s="35">
        <f t="shared" si="0"/>
        <v>1351.25</v>
      </c>
    </row>
    <row r="65" spans="1:10" x14ac:dyDescent="0.25">
      <c r="A65" s="28" t="s">
        <v>323</v>
      </c>
      <c r="B65" s="28"/>
      <c r="C65" s="28"/>
      <c r="D65" s="28" t="s">
        <v>95</v>
      </c>
      <c r="E65" s="33">
        <v>362</v>
      </c>
      <c r="F65" s="31"/>
      <c r="G65" s="35">
        <v>1175</v>
      </c>
      <c r="H65" s="35">
        <v>460</v>
      </c>
      <c r="I65" s="35">
        <v>950</v>
      </c>
      <c r="J65" s="35">
        <f t="shared" si="0"/>
        <v>1351.25</v>
      </c>
    </row>
    <row r="66" spans="1:10" x14ac:dyDescent="0.25">
      <c r="A66" s="28" t="s">
        <v>446</v>
      </c>
      <c r="B66" s="28" t="s">
        <v>789</v>
      </c>
      <c r="C66" s="28" t="s">
        <v>789</v>
      </c>
      <c r="D66" s="28" t="s">
        <v>95</v>
      </c>
      <c r="E66" s="33">
        <v>362</v>
      </c>
      <c r="F66" s="31"/>
      <c r="G66" s="35">
        <v>1175</v>
      </c>
      <c r="H66" s="35">
        <v>460</v>
      </c>
      <c r="I66" s="35">
        <v>950</v>
      </c>
      <c r="J66" s="35">
        <f t="shared" si="0"/>
        <v>1351.25</v>
      </c>
    </row>
    <row r="67" spans="1:10" x14ac:dyDescent="0.25">
      <c r="A67" s="28" t="s">
        <v>328</v>
      </c>
      <c r="B67" s="28"/>
      <c r="C67" s="28"/>
      <c r="D67" s="28" t="s">
        <v>95</v>
      </c>
      <c r="E67" s="33">
        <v>300</v>
      </c>
      <c r="F67" s="31"/>
      <c r="G67" s="35">
        <v>950</v>
      </c>
      <c r="H67" s="35">
        <v>460</v>
      </c>
      <c r="I67" s="35" t="s">
        <v>13</v>
      </c>
      <c r="J67" s="35">
        <f t="shared" ref="J67:J130" si="1">G67*1.15</f>
        <v>1092.5</v>
      </c>
    </row>
    <row r="68" spans="1:10" x14ac:dyDescent="0.25">
      <c r="A68" s="28" t="s">
        <v>340</v>
      </c>
      <c r="B68" s="28"/>
      <c r="C68" s="28"/>
      <c r="D68" s="28" t="s">
        <v>95</v>
      </c>
      <c r="E68" s="33">
        <v>362</v>
      </c>
      <c r="F68" s="31"/>
      <c r="G68" s="35">
        <v>1175</v>
      </c>
      <c r="H68" s="35">
        <v>460</v>
      </c>
      <c r="I68" s="35">
        <v>950</v>
      </c>
      <c r="J68" s="35">
        <f t="shared" si="1"/>
        <v>1351.25</v>
      </c>
    </row>
    <row r="69" spans="1:10" x14ac:dyDescent="0.25">
      <c r="A69" s="28" t="s">
        <v>224</v>
      </c>
      <c r="B69" s="28" t="s">
        <v>790</v>
      </c>
      <c r="C69" s="28" t="s">
        <v>790</v>
      </c>
      <c r="D69" s="28" t="s">
        <v>95</v>
      </c>
      <c r="E69" s="33">
        <v>420</v>
      </c>
      <c r="F69" s="31"/>
      <c r="G69" s="35">
        <v>1425</v>
      </c>
      <c r="H69" s="35">
        <v>630</v>
      </c>
      <c r="I69" s="35">
        <v>1050</v>
      </c>
      <c r="J69" s="35">
        <f t="shared" si="1"/>
        <v>1638.7499999999998</v>
      </c>
    </row>
    <row r="70" spans="1:10" x14ac:dyDescent="0.25">
      <c r="A70" s="28" t="s">
        <v>225</v>
      </c>
      <c r="B70" s="28"/>
      <c r="C70" s="28"/>
      <c r="D70" s="28" t="s">
        <v>95</v>
      </c>
      <c r="E70" s="33">
        <v>420</v>
      </c>
      <c r="F70" s="31"/>
      <c r="G70" s="35">
        <v>1425</v>
      </c>
      <c r="H70" s="35">
        <v>630</v>
      </c>
      <c r="I70" s="35">
        <v>1050</v>
      </c>
      <c r="J70" s="35">
        <f t="shared" si="1"/>
        <v>1638.7499999999998</v>
      </c>
    </row>
    <row r="71" spans="1:10" x14ac:dyDescent="0.25">
      <c r="A71" s="28" t="s">
        <v>438</v>
      </c>
      <c r="B71" s="28" t="s">
        <v>791</v>
      </c>
      <c r="C71" s="28" t="s">
        <v>791</v>
      </c>
      <c r="D71" s="28" t="s">
        <v>95</v>
      </c>
      <c r="E71" s="33">
        <v>420</v>
      </c>
      <c r="F71" s="31"/>
      <c r="G71" s="35">
        <v>1425</v>
      </c>
      <c r="H71" s="35">
        <v>630</v>
      </c>
      <c r="I71" s="35">
        <v>1050</v>
      </c>
      <c r="J71" s="35">
        <f t="shared" si="1"/>
        <v>1638.7499999999998</v>
      </c>
    </row>
    <row r="72" spans="1:10" x14ac:dyDescent="0.25">
      <c r="A72" s="28" t="s">
        <v>226</v>
      </c>
      <c r="B72" s="28"/>
      <c r="C72" s="28"/>
      <c r="D72" s="28" t="s">
        <v>95</v>
      </c>
      <c r="E72" s="33">
        <v>420</v>
      </c>
      <c r="F72" s="31"/>
      <c r="G72" s="35">
        <v>1425</v>
      </c>
      <c r="H72" s="35">
        <v>630</v>
      </c>
      <c r="I72" s="35">
        <v>1050</v>
      </c>
      <c r="J72" s="35">
        <f t="shared" si="1"/>
        <v>1638.7499999999998</v>
      </c>
    </row>
    <row r="73" spans="1:10" x14ac:dyDescent="0.25">
      <c r="A73" s="28" t="s">
        <v>439</v>
      </c>
      <c r="B73" s="28" t="s">
        <v>792</v>
      </c>
      <c r="C73" s="28" t="s">
        <v>792</v>
      </c>
      <c r="D73" s="28" t="s">
        <v>95</v>
      </c>
      <c r="E73" s="33">
        <v>420</v>
      </c>
      <c r="F73" s="31"/>
      <c r="G73" s="35">
        <v>1425</v>
      </c>
      <c r="H73" s="35">
        <v>630</v>
      </c>
      <c r="I73" s="35">
        <v>1050</v>
      </c>
      <c r="J73" s="35">
        <f t="shared" si="1"/>
        <v>1638.7499999999998</v>
      </c>
    </row>
    <row r="74" spans="1:10" x14ac:dyDescent="0.25">
      <c r="A74" s="28" t="s">
        <v>227</v>
      </c>
      <c r="B74" s="28"/>
      <c r="C74" s="28"/>
      <c r="D74" s="28" t="s">
        <v>95</v>
      </c>
      <c r="E74" s="33">
        <v>420</v>
      </c>
      <c r="F74" s="31"/>
      <c r="G74" s="35">
        <v>1425</v>
      </c>
      <c r="H74" s="35">
        <v>630</v>
      </c>
      <c r="I74" s="35">
        <v>1050</v>
      </c>
      <c r="J74" s="35">
        <f t="shared" si="1"/>
        <v>1638.7499999999998</v>
      </c>
    </row>
    <row r="75" spans="1:10" x14ac:dyDescent="0.25">
      <c r="A75" s="28" t="s">
        <v>440</v>
      </c>
      <c r="B75" s="28" t="s">
        <v>793</v>
      </c>
      <c r="C75" s="28" t="s">
        <v>793</v>
      </c>
      <c r="D75" s="28" t="s">
        <v>95</v>
      </c>
      <c r="E75" s="33">
        <v>420</v>
      </c>
      <c r="F75" s="31"/>
      <c r="G75" s="35">
        <v>1425</v>
      </c>
      <c r="H75" s="35">
        <v>630</v>
      </c>
      <c r="I75" s="35">
        <v>1050</v>
      </c>
      <c r="J75" s="35">
        <f t="shared" si="1"/>
        <v>1638.7499999999998</v>
      </c>
    </row>
    <row r="76" spans="1:10" x14ac:dyDescent="0.25">
      <c r="A76" s="28" t="s">
        <v>228</v>
      </c>
      <c r="B76" s="28"/>
      <c r="C76" s="28"/>
      <c r="D76" s="28" t="s">
        <v>95</v>
      </c>
      <c r="E76" s="33">
        <v>420</v>
      </c>
      <c r="F76" s="31"/>
      <c r="G76" s="35">
        <v>1425</v>
      </c>
      <c r="H76" s="35">
        <v>630</v>
      </c>
      <c r="I76" s="35">
        <v>1050</v>
      </c>
      <c r="J76" s="35">
        <f t="shared" si="1"/>
        <v>1638.7499999999998</v>
      </c>
    </row>
    <row r="77" spans="1:10" x14ac:dyDescent="0.25">
      <c r="A77" s="28" t="s">
        <v>326</v>
      </c>
      <c r="B77" s="28"/>
      <c r="C77" s="28"/>
      <c r="D77" s="28" t="s">
        <v>95</v>
      </c>
      <c r="E77" s="33">
        <v>420</v>
      </c>
      <c r="F77" s="31"/>
      <c r="G77" s="35">
        <v>1425</v>
      </c>
      <c r="H77" s="35">
        <v>630</v>
      </c>
      <c r="I77" s="35">
        <v>1050</v>
      </c>
      <c r="J77" s="35">
        <f t="shared" si="1"/>
        <v>1638.7499999999998</v>
      </c>
    </row>
    <row r="78" spans="1:10" x14ac:dyDescent="0.25">
      <c r="A78" s="28" t="s">
        <v>254</v>
      </c>
      <c r="B78" s="28" t="s">
        <v>794</v>
      </c>
      <c r="C78" s="28" t="s">
        <v>794</v>
      </c>
      <c r="D78" s="28" t="s">
        <v>95</v>
      </c>
      <c r="E78" s="33">
        <v>550</v>
      </c>
      <c r="F78" s="31"/>
      <c r="G78" s="35">
        <v>1550</v>
      </c>
      <c r="H78" s="35">
        <v>680</v>
      </c>
      <c r="I78" s="35">
        <v>1175</v>
      </c>
      <c r="J78" s="35">
        <f t="shared" si="1"/>
        <v>1782.4999999999998</v>
      </c>
    </row>
    <row r="79" spans="1:10" x14ac:dyDescent="0.25">
      <c r="A79" s="28" t="s">
        <v>255</v>
      </c>
      <c r="B79" s="28"/>
      <c r="C79" s="28"/>
      <c r="D79" s="28" t="s">
        <v>95</v>
      </c>
      <c r="E79" s="33">
        <v>550</v>
      </c>
      <c r="F79" s="31"/>
      <c r="G79" s="35">
        <v>1550</v>
      </c>
      <c r="H79" s="35">
        <v>680</v>
      </c>
      <c r="I79" s="35">
        <v>1175</v>
      </c>
      <c r="J79" s="35">
        <f t="shared" si="1"/>
        <v>1782.4999999999998</v>
      </c>
    </row>
    <row r="80" spans="1:10" x14ac:dyDescent="0.25">
      <c r="A80" s="28" t="s">
        <v>441</v>
      </c>
      <c r="B80" s="28" t="s">
        <v>795</v>
      </c>
      <c r="C80" s="28" t="s">
        <v>795</v>
      </c>
      <c r="D80" s="28" t="s">
        <v>95</v>
      </c>
      <c r="E80" s="33">
        <v>550</v>
      </c>
      <c r="F80" s="31"/>
      <c r="G80" s="35">
        <v>1550</v>
      </c>
      <c r="H80" s="35">
        <v>680</v>
      </c>
      <c r="I80" s="35">
        <v>1175</v>
      </c>
      <c r="J80" s="35">
        <f t="shared" si="1"/>
        <v>1782.4999999999998</v>
      </c>
    </row>
    <row r="81" spans="1:10" x14ac:dyDescent="0.25">
      <c r="A81" s="28" t="s">
        <v>256</v>
      </c>
      <c r="B81" s="28"/>
      <c r="C81" s="28"/>
      <c r="D81" s="28" t="s">
        <v>95</v>
      </c>
      <c r="E81" s="33">
        <v>550</v>
      </c>
      <c r="F81" s="31"/>
      <c r="G81" s="35">
        <v>1550</v>
      </c>
      <c r="H81" s="35">
        <v>680</v>
      </c>
      <c r="I81" s="35">
        <v>1175</v>
      </c>
      <c r="J81" s="35">
        <f t="shared" si="1"/>
        <v>1782.4999999999998</v>
      </c>
    </row>
    <row r="82" spans="1:10" x14ac:dyDescent="0.25">
      <c r="A82" s="28" t="s">
        <v>442</v>
      </c>
      <c r="B82" s="28" t="s">
        <v>796</v>
      </c>
      <c r="C82" s="28" t="s">
        <v>796</v>
      </c>
      <c r="D82" s="28" t="s">
        <v>95</v>
      </c>
      <c r="E82" s="33">
        <v>550</v>
      </c>
      <c r="F82" s="31"/>
      <c r="G82" s="35">
        <v>1550</v>
      </c>
      <c r="H82" s="35">
        <v>680</v>
      </c>
      <c r="I82" s="35">
        <v>1175</v>
      </c>
      <c r="J82" s="35">
        <f t="shared" si="1"/>
        <v>1782.4999999999998</v>
      </c>
    </row>
    <row r="83" spans="1:10" x14ac:dyDescent="0.25">
      <c r="A83" s="28" t="s">
        <v>257</v>
      </c>
      <c r="B83" s="28"/>
      <c r="C83" s="28"/>
      <c r="D83" s="28" t="s">
        <v>95</v>
      </c>
      <c r="E83" s="33">
        <v>550</v>
      </c>
      <c r="F83" s="31"/>
      <c r="G83" s="35">
        <v>1550</v>
      </c>
      <c r="H83" s="35">
        <v>680</v>
      </c>
      <c r="I83" s="35">
        <v>1175</v>
      </c>
      <c r="J83" s="35">
        <f t="shared" si="1"/>
        <v>1782.4999999999998</v>
      </c>
    </row>
    <row r="84" spans="1:10" x14ac:dyDescent="0.25">
      <c r="A84" s="28" t="s">
        <v>443</v>
      </c>
      <c r="B84" s="28" t="s">
        <v>797</v>
      </c>
      <c r="C84" s="28" t="s">
        <v>797</v>
      </c>
      <c r="D84" s="28" t="s">
        <v>95</v>
      </c>
      <c r="E84" s="33">
        <v>550</v>
      </c>
      <c r="F84" s="31"/>
      <c r="G84" s="35">
        <v>1550</v>
      </c>
      <c r="H84" s="35">
        <v>680</v>
      </c>
      <c r="I84" s="35">
        <v>1175</v>
      </c>
      <c r="J84" s="35">
        <f t="shared" si="1"/>
        <v>1782.4999999999998</v>
      </c>
    </row>
    <row r="85" spans="1:10" x14ac:dyDescent="0.25">
      <c r="A85" s="28" t="s">
        <v>258</v>
      </c>
      <c r="B85" s="28"/>
      <c r="C85" s="28"/>
      <c r="D85" s="28" t="s">
        <v>95</v>
      </c>
      <c r="E85" s="33">
        <v>550</v>
      </c>
      <c r="F85" s="31"/>
      <c r="G85" s="35">
        <v>1550</v>
      </c>
      <c r="H85" s="35">
        <v>680</v>
      </c>
      <c r="I85" s="35">
        <v>1175</v>
      </c>
      <c r="J85" s="35">
        <f t="shared" si="1"/>
        <v>1782.4999999999998</v>
      </c>
    </row>
    <row r="86" spans="1:10" x14ac:dyDescent="0.25">
      <c r="A86" s="28" t="s">
        <v>100</v>
      </c>
      <c r="B86" s="28" t="s">
        <v>454</v>
      </c>
      <c r="C86" s="28" t="s">
        <v>931</v>
      </c>
      <c r="D86" s="28" t="s">
        <v>93</v>
      </c>
      <c r="E86" s="33">
        <v>123</v>
      </c>
      <c r="F86" s="31">
        <v>1100</v>
      </c>
      <c r="G86" s="35">
        <v>550</v>
      </c>
      <c r="H86" s="35">
        <v>230</v>
      </c>
      <c r="I86" s="35" t="s">
        <v>13</v>
      </c>
      <c r="J86" s="35">
        <f t="shared" si="1"/>
        <v>632.5</v>
      </c>
    </row>
    <row r="87" spans="1:10" x14ac:dyDescent="0.25">
      <c r="A87" s="28" t="s">
        <v>101</v>
      </c>
      <c r="B87" s="28" t="s">
        <v>455</v>
      </c>
      <c r="C87" s="28" t="s">
        <v>931</v>
      </c>
      <c r="D87" s="28" t="s">
        <v>93</v>
      </c>
      <c r="E87" s="33">
        <v>123</v>
      </c>
      <c r="F87" s="31">
        <v>1100</v>
      </c>
      <c r="G87" s="35">
        <v>550</v>
      </c>
      <c r="H87" s="35">
        <v>230</v>
      </c>
      <c r="I87" s="35" t="s">
        <v>13</v>
      </c>
      <c r="J87" s="35">
        <f t="shared" si="1"/>
        <v>632.5</v>
      </c>
    </row>
    <row r="88" spans="1:10" x14ac:dyDescent="0.25">
      <c r="A88" s="28" t="s">
        <v>302</v>
      </c>
      <c r="B88" s="28" t="s">
        <v>456</v>
      </c>
      <c r="C88" s="28" t="s">
        <v>931</v>
      </c>
      <c r="D88" s="28" t="s">
        <v>93</v>
      </c>
      <c r="E88" s="33">
        <v>123</v>
      </c>
      <c r="F88" s="31">
        <v>1100</v>
      </c>
      <c r="G88" s="35">
        <v>550</v>
      </c>
      <c r="H88" s="35">
        <v>230</v>
      </c>
      <c r="I88" s="35" t="s">
        <v>13</v>
      </c>
      <c r="J88" s="35">
        <f t="shared" si="1"/>
        <v>632.5</v>
      </c>
    </row>
    <row r="89" spans="1:10" x14ac:dyDescent="0.25">
      <c r="A89" s="28" t="s">
        <v>102</v>
      </c>
      <c r="B89" s="28" t="s">
        <v>639</v>
      </c>
      <c r="C89" s="28" t="s">
        <v>931</v>
      </c>
      <c r="D89" s="28" t="s">
        <v>93</v>
      </c>
      <c r="E89" s="33">
        <v>123</v>
      </c>
      <c r="F89" s="31">
        <v>1100</v>
      </c>
      <c r="G89" s="35">
        <v>550</v>
      </c>
      <c r="H89" s="35">
        <v>230</v>
      </c>
      <c r="I89" s="35" t="s">
        <v>13</v>
      </c>
      <c r="J89" s="35">
        <f t="shared" si="1"/>
        <v>632.5</v>
      </c>
    </row>
    <row r="90" spans="1:10" x14ac:dyDescent="0.25">
      <c r="A90" s="28" t="s">
        <v>103</v>
      </c>
      <c r="B90" s="28" t="s">
        <v>640</v>
      </c>
      <c r="C90" s="28" t="s">
        <v>931</v>
      </c>
      <c r="D90" s="28" t="s">
        <v>93</v>
      </c>
      <c r="E90" s="33">
        <v>123</v>
      </c>
      <c r="F90" s="31">
        <v>1100</v>
      </c>
      <c r="G90" s="35">
        <v>550</v>
      </c>
      <c r="H90" s="35">
        <v>230</v>
      </c>
      <c r="I90" s="35" t="s">
        <v>13</v>
      </c>
      <c r="J90" s="35">
        <f t="shared" si="1"/>
        <v>632.5</v>
      </c>
    </row>
    <row r="91" spans="1:10" x14ac:dyDescent="0.25">
      <c r="A91" s="28" t="s">
        <v>104</v>
      </c>
      <c r="B91" s="28" t="s">
        <v>655</v>
      </c>
      <c r="C91" s="28" t="s">
        <v>931</v>
      </c>
      <c r="D91" s="28" t="s">
        <v>93</v>
      </c>
      <c r="E91" s="33">
        <v>123</v>
      </c>
      <c r="F91" s="31">
        <v>1100</v>
      </c>
      <c r="G91" s="35">
        <v>550</v>
      </c>
      <c r="H91" s="35">
        <v>230</v>
      </c>
      <c r="I91" s="35" t="s">
        <v>13</v>
      </c>
      <c r="J91" s="35">
        <f t="shared" si="1"/>
        <v>632.5</v>
      </c>
    </row>
    <row r="92" spans="1:10" x14ac:dyDescent="0.25">
      <c r="A92" s="28" t="s">
        <v>105</v>
      </c>
      <c r="B92" s="28" t="s">
        <v>641</v>
      </c>
      <c r="C92" s="28" t="s">
        <v>931</v>
      </c>
      <c r="D92" s="28" t="s">
        <v>93</v>
      </c>
      <c r="E92" s="33">
        <v>123</v>
      </c>
      <c r="F92" s="31">
        <v>1100</v>
      </c>
      <c r="G92" s="35">
        <v>550</v>
      </c>
      <c r="H92" s="35">
        <v>230</v>
      </c>
      <c r="I92" s="35" t="s">
        <v>13</v>
      </c>
      <c r="J92" s="35">
        <f t="shared" si="1"/>
        <v>632.5</v>
      </c>
    </row>
    <row r="93" spans="1:10" x14ac:dyDescent="0.25">
      <c r="A93" s="28" t="s">
        <v>115</v>
      </c>
      <c r="B93" s="28" t="s">
        <v>642</v>
      </c>
      <c r="C93" s="28" t="s">
        <v>933</v>
      </c>
      <c r="D93" s="28" t="s">
        <v>93</v>
      </c>
      <c r="E93" s="33">
        <v>145</v>
      </c>
      <c r="F93" s="31">
        <v>1250</v>
      </c>
      <c r="G93" s="35">
        <v>650</v>
      </c>
      <c r="H93" s="35">
        <v>275</v>
      </c>
      <c r="I93" s="35" t="s">
        <v>13</v>
      </c>
      <c r="J93" s="35">
        <f t="shared" si="1"/>
        <v>747.49999999999989</v>
      </c>
    </row>
    <row r="94" spans="1:10" x14ac:dyDescent="0.25">
      <c r="A94" s="28" t="s">
        <v>116</v>
      </c>
      <c r="B94" s="28" t="s">
        <v>643</v>
      </c>
      <c r="C94" s="28" t="s">
        <v>933</v>
      </c>
      <c r="D94" s="28" t="s">
        <v>93</v>
      </c>
      <c r="E94" s="33">
        <v>145</v>
      </c>
      <c r="F94" s="31">
        <v>1250</v>
      </c>
      <c r="G94" s="35">
        <v>650</v>
      </c>
      <c r="H94" s="35">
        <v>275</v>
      </c>
      <c r="I94" s="35" t="s">
        <v>13</v>
      </c>
      <c r="J94" s="35">
        <f t="shared" si="1"/>
        <v>747.49999999999989</v>
      </c>
    </row>
    <row r="95" spans="1:10" x14ac:dyDescent="0.25">
      <c r="A95" s="28" t="s">
        <v>117</v>
      </c>
      <c r="B95" s="28" t="s">
        <v>644</v>
      </c>
      <c r="C95" s="28" t="s">
        <v>933</v>
      </c>
      <c r="D95" s="28" t="s">
        <v>93</v>
      </c>
      <c r="E95" s="33">
        <v>145</v>
      </c>
      <c r="F95" s="31">
        <v>1250</v>
      </c>
      <c r="G95" s="35">
        <v>650</v>
      </c>
      <c r="H95" s="35">
        <v>275</v>
      </c>
      <c r="I95" s="35" t="s">
        <v>13</v>
      </c>
      <c r="J95" s="35">
        <f t="shared" si="1"/>
        <v>747.49999999999989</v>
      </c>
    </row>
    <row r="96" spans="1:10" x14ac:dyDescent="0.25">
      <c r="A96" s="28" t="s">
        <v>118</v>
      </c>
      <c r="B96" s="28" t="s">
        <v>651</v>
      </c>
      <c r="C96" s="28" t="s">
        <v>933</v>
      </c>
      <c r="D96" s="28" t="s">
        <v>93</v>
      </c>
      <c r="E96" s="33">
        <v>145</v>
      </c>
      <c r="F96" s="31">
        <v>1250</v>
      </c>
      <c r="G96" s="35">
        <v>650</v>
      </c>
      <c r="H96" s="35">
        <v>275</v>
      </c>
      <c r="I96" s="35" t="s">
        <v>13</v>
      </c>
      <c r="J96" s="35">
        <f t="shared" si="1"/>
        <v>747.49999999999989</v>
      </c>
    </row>
    <row r="97" spans="1:10" x14ac:dyDescent="0.25">
      <c r="A97" s="28" t="s">
        <v>119</v>
      </c>
      <c r="B97" s="28" t="s">
        <v>645</v>
      </c>
      <c r="C97" s="28" t="s">
        <v>933</v>
      </c>
      <c r="D97" s="28" t="s">
        <v>93</v>
      </c>
      <c r="E97" s="33">
        <v>145</v>
      </c>
      <c r="F97" s="31">
        <v>1250</v>
      </c>
      <c r="G97" s="35">
        <v>650</v>
      </c>
      <c r="H97" s="35">
        <v>275</v>
      </c>
      <c r="I97" s="35" t="s">
        <v>13</v>
      </c>
      <c r="J97" s="35">
        <f t="shared" si="1"/>
        <v>747.49999999999989</v>
      </c>
    </row>
    <row r="98" spans="1:10" x14ac:dyDescent="0.25">
      <c r="A98" s="28" t="s">
        <v>120</v>
      </c>
      <c r="B98" s="28" t="s">
        <v>654</v>
      </c>
      <c r="C98" s="28" t="s">
        <v>933</v>
      </c>
      <c r="D98" s="28" t="s">
        <v>93</v>
      </c>
      <c r="E98" s="33">
        <v>145</v>
      </c>
      <c r="F98" s="31">
        <v>1250</v>
      </c>
      <c r="G98" s="35">
        <v>650</v>
      </c>
      <c r="H98" s="35">
        <v>275</v>
      </c>
      <c r="I98" s="35" t="s">
        <v>13</v>
      </c>
      <c r="J98" s="35">
        <f t="shared" si="1"/>
        <v>747.49999999999989</v>
      </c>
    </row>
    <row r="99" spans="1:10" x14ac:dyDescent="0.25">
      <c r="A99" s="28" t="s">
        <v>121</v>
      </c>
      <c r="B99" s="28" t="s">
        <v>646</v>
      </c>
      <c r="C99" s="28" t="s">
        <v>933</v>
      </c>
      <c r="D99" s="28" t="s">
        <v>93</v>
      </c>
      <c r="E99" s="33">
        <v>145</v>
      </c>
      <c r="F99" s="31">
        <v>1250</v>
      </c>
      <c r="G99" s="35">
        <v>650</v>
      </c>
      <c r="H99" s="35">
        <v>275</v>
      </c>
      <c r="I99" s="35" t="s">
        <v>13</v>
      </c>
      <c r="J99" s="35">
        <f t="shared" si="1"/>
        <v>747.49999999999989</v>
      </c>
    </row>
    <row r="100" spans="1:10" x14ac:dyDescent="0.25">
      <c r="A100" s="28" t="s">
        <v>122</v>
      </c>
      <c r="B100" s="28" t="s">
        <v>647</v>
      </c>
      <c r="C100" s="28" t="s">
        <v>933</v>
      </c>
      <c r="D100" s="28" t="s">
        <v>93</v>
      </c>
      <c r="E100" s="33">
        <v>145</v>
      </c>
      <c r="F100" s="31">
        <v>1250</v>
      </c>
      <c r="G100" s="35">
        <v>650</v>
      </c>
      <c r="H100" s="35">
        <v>275</v>
      </c>
      <c r="I100" s="35" t="s">
        <v>13</v>
      </c>
      <c r="J100" s="35">
        <f t="shared" si="1"/>
        <v>747.49999999999989</v>
      </c>
    </row>
    <row r="101" spans="1:10" x14ac:dyDescent="0.25">
      <c r="A101" s="28" t="s">
        <v>123</v>
      </c>
      <c r="B101" s="28" t="s">
        <v>648</v>
      </c>
      <c r="C101" s="28" t="s">
        <v>933</v>
      </c>
      <c r="D101" s="28" t="s">
        <v>93</v>
      </c>
      <c r="E101" s="33">
        <v>145</v>
      </c>
      <c r="F101" s="31">
        <v>1250</v>
      </c>
      <c r="G101" s="35">
        <v>650</v>
      </c>
      <c r="H101" s="35">
        <v>275</v>
      </c>
      <c r="I101" s="35" t="s">
        <v>13</v>
      </c>
      <c r="J101" s="35">
        <f t="shared" si="1"/>
        <v>747.49999999999989</v>
      </c>
    </row>
    <row r="102" spans="1:10" x14ac:dyDescent="0.25">
      <c r="A102" s="28" t="s">
        <v>136</v>
      </c>
      <c r="B102" s="28" t="s">
        <v>649</v>
      </c>
      <c r="C102" s="28" t="s">
        <v>932</v>
      </c>
      <c r="D102" s="28" t="s">
        <v>93</v>
      </c>
      <c r="E102" s="33">
        <v>170</v>
      </c>
      <c r="F102" s="31">
        <v>1525</v>
      </c>
      <c r="G102" s="35">
        <v>750</v>
      </c>
      <c r="H102" s="35">
        <v>325</v>
      </c>
      <c r="I102" s="35" t="s">
        <v>13</v>
      </c>
      <c r="J102" s="35">
        <f t="shared" si="1"/>
        <v>862.49999999999989</v>
      </c>
    </row>
    <row r="103" spans="1:10" x14ac:dyDescent="0.25">
      <c r="A103" s="28" t="s">
        <v>137</v>
      </c>
      <c r="B103" s="28" t="s">
        <v>650</v>
      </c>
      <c r="C103" s="28" t="s">
        <v>932</v>
      </c>
      <c r="D103" s="28" t="s">
        <v>93</v>
      </c>
      <c r="E103" s="33">
        <v>170</v>
      </c>
      <c r="F103" s="31">
        <v>1525</v>
      </c>
      <c r="G103" s="35">
        <v>750</v>
      </c>
      <c r="H103" s="35">
        <v>325</v>
      </c>
      <c r="I103" s="35" t="s">
        <v>13</v>
      </c>
      <c r="J103" s="35">
        <f t="shared" si="1"/>
        <v>862.49999999999989</v>
      </c>
    </row>
    <row r="104" spans="1:10" x14ac:dyDescent="0.25">
      <c r="A104" s="28" t="s">
        <v>138</v>
      </c>
      <c r="B104" s="28" t="s">
        <v>652</v>
      </c>
      <c r="C104" s="28" t="s">
        <v>932</v>
      </c>
      <c r="D104" s="28" t="s">
        <v>93</v>
      </c>
      <c r="E104" s="33">
        <v>170</v>
      </c>
      <c r="F104" s="31">
        <v>1500</v>
      </c>
      <c r="G104" s="35">
        <v>750</v>
      </c>
      <c r="H104" s="35">
        <v>325</v>
      </c>
      <c r="I104" s="35" t="s">
        <v>13</v>
      </c>
      <c r="J104" s="35">
        <f t="shared" si="1"/>
        <v>862.49999999999989</v>
      </c>
    </row>
    <row r="105" spans="1:10" x14ac:dyDescent="0.25">
      <c r="A105" s="28" t="s">
        <v>139</v>
      </c>
      <c r="B105" s="28" t="s">
        <v>653</v>
      </c>
      <c r="C105" s="28" t="s">
        <v>932</v>
      </c>
      <c r="D105" s="28" t="s">
        <v>93</v>
      </c>
      <c r="E105" s="33">
        <v>170</v>
      </c>
      <c r="F105" s="31">
        <v>1500</v>
      </c>
      <c r="G105" s="35">
        <v>750</v>
      </c>
      <c r="H105" s="35">
        <v>325</v>
      </c>
      <c r="I105" s="35" t="s">
        <v>13</v>
      </c>
      <c r="J105" s="35">
        <f t="shared" si="1"/>
        <v>862.49999999999989</v>
      </c>
    </row>
    <row r="106" spans="1:10" x14ac:dyDescent="0.25">
      <c r="A106" s="28" t="s">
        <v>143</v>
      </c>
      <c r="B106" s="28" t="s">
        <v>798</v>
      </c>
      <c r="C106" s="28" t="s">
        <v>934</v>
      </c>
      <c r="D106" s="28" t="s">
        <v>93</v>
      </c>
      <c r="E106" s="33">
        <v>245</v>
      </c>
      <c r="F106" s="31">
        <v>2200</v>
      </c>
      <c r="G106" s="35">
        <v>1050</v>
      </c>
      <c r="H106" s="35">
        <v>460</v>
      </c>
      <c r="I106" s="35" t="s">
        <v>13</v>
      </c>
      <c r="J106" s="35">
        <f t="shared" si="1"/>
        <v>1207.5</v>
      </c>
    </row>
    <row r="107" spans="1:10" x14ac:dyDescent="0.25">
      <c r="A107" s="28" t="s">
        <v>144</v>
      </c>
      <c r="B107" s="28" t="s">
        <v>799</v>
      </c>
      <c r="C107" s="28" t="s">
        <v>934</v>
      </c>
      <c r="D107" s="28" t="s">
        <v>93</v>
      </c>
      <c r="E107" s="33">
        <v>245</v>
      </c>
      <c r="F107" s="31">
        <v>2200</v>
      </c>
      <c r="G107" s="35">
        <v>1050</v>
      </c>
      <c r="H107" s="35">
        <v>460</v>
      </c>
      <c r="I107" s="35" t="s">
        <v>13</v>
      </c>
      <c r="J107" s="35">
        <f t="shared" si="1"/>
        <v>1207.5</v>
      </c>
    </row>
    <row r="108" spans="1:10" x14ac:dyDescent="0.25">
      <c r="A108" s="28" t="s">
        <v>145</v>
      </c>
      <c r="B108" s="28" t="s">
        <v>800</v>
      </c>
      <c r="C108" s="28" t="s">
        <v>934</v>
      </c>
      <c r="D108" s="28" t="s">
        <v>93</v>
      </c>
      <c r="E108" s="33">
        <v>245</v>
      </c>
      <c r="F108" s="31">
        <v>2200</v>
      </c>
      <c r="G108" s="35">
        <v>1050</v>
      </c>
      <c r="H108" s="35">
        <v>460</v>
      </c>
      <c r="I108" s="35" t="s">
        <v>13</v>
      </c>
      <c r="J108" s="35">
        <f t="shared" si="1"/>
        <v>1207.5</v>
      </c>
    </row>
    <row r="109" spans="1:10" x14ac:dyDescent="0.25">
      <c r="A109" s="28" t="s">
        <v>146</v>
      </c>
      <c r="B109" s="28" t="s">
        <v>801</v>
      </c>
      <c r="C109" s="28" t="s">
        <v>934</v>
      </c>
      <c r="D109" s="28" t="s">
        <v>93</v>
      </c>
      <c r="E109" s="33">
        <v>245</v>
      </c>
      <c r="F109" s="31"/>
      <c r="G109" s="35">
        <v>1050</v>
      </c>
      <c r="H109" s="35">
        <v>460</v>
      </c>
      <c r="I109" s="35" t="s">
        <v>13</v>
      </c>
      <c r="J109" s="35">
        <f t="shared" si="1"/>
        <v>1207.5</v>
      </c>
    </row>
    <row r="110" spans="1:10" x14ac:dyDescent="0.25">
      <c r="A110" s="28" t="s">
        <v>147</v>
      </c>
      <c r="B110" s="28" t="s">
        <v>802</v>
      </c>
      <c r="C110" s="28" t="s">
        <v>934</v>
      </c>
      <c r="D110" s="28" t="s">
        <v>93</v>
      </c>
      <c r="E110" s="33">
        <v>245</v>
      </c>
      <c r="F110" s="31"/>
      <c r="G110" s="35">
        <v>1050</v>
      </c>
      <c r="H110" s="35">
        <v>460</v>
      </c>
      <c r="I110" s="35" t="s">
        <v>13</v>
      </c>
      <c r="J110" s="35">
        <f t="shared" si="1"/>
        <v>1207.5</v>
      </c>
    </row>
    <row r="111" spans="1:10" x14ac:dyDescent="0.25">
      <c r="A111" s="28" t="s">
        <v>148</v>
      </c>
      <c r="B111" s="28" t="s">
        <v>803</v>
      </c>
      <c r="C111" s="28" t="s">
        <v>934</v>
      </c>
      <c r="D111" s="28" t="s">
        <v>93</v>
      </c>
      <c r="E111" s="33">
        <v>245</v>
      </c>
      <c r="F111" s="31"/>
      <c r="G111" s="35">
        <v>1050</v>
      </c>
      <c r="H111" s="35">
        <v>460</v>
      </c>
      <c r="I111" s="35" t="s">
        <v>13</v>
      </c>
      <c r="J111" s="35">
        <f t="shared" si="1"/>
        <v>1207.5</v>
      </c>
    </row>
    <row r="112" spans="1:10" x14ac:dyDescent="0.25">
      <c r="A112" s="28" t="s">
        <v>149</v>
      </c>
      <c r="B112" s="28" t="s">
        <v>804</v>
      </c>
      <c r="C112" s="28" t="s">
        <v>934</v>
      </c>
      <c r="D112" s="28" t="s">
        <v>93</v>
      </c>
      <c r="E112" s="33">
        <v>245</v>
      </c>
      <c r="F112" s="31"/>
      <c r="G112" s="35">
        <v>1050</v>
      </c>
      <c r="H112" s="35">
        <v>460</v>
      </c>
      <c r="I112" s="35" t="s">
        <v>13</v>
      </c>
      <c r="J112" s="35">
        <f t="shared" si="1"/>
        <v>1207.5</v>
      </c>
    </row>
    <row r="113" spans="1:10" x14ac:dyDescent="0.25">
      <c r="A113" s="28" t="s">
        <v>150</v>
      </c>
      <c r="B113" s="28" t="s">
        <v>805</v>
      </c>
      <c r="C113" s="28" t="s">
        <v>934</v>
      </c>
      <c r="D113" s="28" t="s">
        <v>93</v>
      </c>
      <c r="E113" s="33">
        <v>245</v>
      </c>
      <c r="F113" s="31"/>
      <c r="G113" s="35">
        <v>1050</v>
      </c>
      <c r="H113" s="35">
        <v>460</v>
      </c>
      <c r="I113" s="35" t="s">
        <v>13</v>
      </c>
      <c r="J113" s="35">
        <f t="shared" si="1"/>
        <v>1207.5</v>
      </c>
    </row>
    <row r="114" spans="1:10" x14ac:dyDescent="0.25">
      <c r="A114" s="28" t="s">
        <v>151</v>
      </c>
      <c r="B114" s="28" t="s">
        <v>806</v>
      </c>
      <c r="C114" s="28" t="s">
        <v>934</v>
      </c>
      <c r="D114" s="28" t="s">
        <v>93</v>
      </c>
      <c r="E114" s="33">
        <v>245</v>
      </c>
      <c r="F114" s="31"/>
      <c r="G114" s="35">
        <v>1050</v>
      </c>
      <c r="H114" s="35">
        <v>460</v>
      </c>
      <c r="I114" s="35" t="s">
        <v>13</v>
      </c>
      <c r="J114" s="35">
        <f t="shared" si="1"/>
        <v>1207.5</v>
      </c>
    </row>
    <row r="115" spans="1:10" x14ac:dyDescent="0.25">
      <c r="A115" s="28" t="s">
        <v>152</v>
      </c>
      <c r="B115" s="28" t="s">
        <v>807</v>
      </c>
      <c r="C115" s="28" t="s">
        <v>934</v>
      </c>
      <c r="D115" s="28" t="s">
        <v>93</v>
      </c>
      <c r="E115" s="33">
        <v>245</v>
      </c>
      <c r="F115" s="31"/>
      <c r="G115" s="35">
        <v>1050</v>
      </c>
      <c r="H115" s="35">
        <v>460</v>
      </c>
      <c r="I115" s="35" t="s">
        <v>13</v>
      </c>
      <c r="J115" s="35">
        <f t="shared" si="1"/>
        <v>1207.5</v>
      </c>
    </row>
    <row r="116" spans="1:10" x14ac:dyDescent="0.25">
      <c r="A116" s="28" t="s">
        <v>163</v>
      </c>
      <c r="B116" s="28" t="s">
        <v>808</v>
      </c>
      <c r="C116" s="28" t="s">
        <v>935</v>
      </c>
      <c r="D116" s="28" t="s">
        <v>93</v>
      </c>
      <c r="E116" s="33">
        <v>300</v>
      </c>
      <c r="F116" s="31">
        <v>1900</v>
      </c>
      <c r="G116" s="35">
        <v>1050</v>
      </c>
      <c r="H116" s="35">
        <v>460</v>
      </c>
      <c r="I116" s="35" t="s">
        <v>13</v>
      </c>
      <c r="J116" s="35">
        <f t="shared" si="1"/>
        <v>1207.5</v>
      </c>
    </row>
    <row r="117" spans="1:10" x14ac:dyDescent="0.25">
      <c r="A117" s="28" t="s">
        <v>309</v>
      </c>
      <c r="B117" s="28" t="s">
        <v>809</v>
      </c>
      <c r="C117" s="28" t="s">
        <v>935</v>
      </c>
      <c r="D117" s="28" t="s">
        <v>93</v>
      </c>
      <c r="E117" s="33">
        <v>300</v>
      </c>
      <c r="F117" s="31">
        <v>1900</v>
      </c>
      <c r="G117" s="35">
        <v>1050</v>
      </c>
      <c r="H117" s="35">
        <v>460</v>
      </c>
      <c r="I117" s="35" t="s">
        <v>13</v>
      </c>
      <c r="J117" s="35">
        <f t="shared" si="1"/>
        <v>1207.5</v>
      </c>
    </row>
    <row r="118" spans="1:10" x14ac:dyDescent="0.25">
      <c r="A118" s="28" t="s">
        <v>164</v>
      </c>
      <c r="B118" s="28" t="s">
        <v>810</v>
      </c>
      <c r="C118" s="28" t="s">
        <v>935</v>
      </c>
      <c r="D118" s="28" t="s">
        <v>93</v>
      </c>
      <c r="E118" s="33">
        <v>300</v>
      </c>
      <c r="F118" s="31">
        <v>1900</v>
      </c>
      <c r="G118" s="35">
        <v>1050</v>
      </c>
      <c r="H118" s="35">
        <v>460</v>
      </c>
      <c r="I118" s="35" t="s">
        <v>13</v>
      </c>
      <c r="J118" s="35">
        <f t="shared" si="1"/>
        <v>1207.5</v>
      </c>
    </row>
    <row r="119" spans="1:10" x14ac:dyDescent="0.25">
      <c r="A119" s="28" t="s">
        <v>165</v>
      </c>
      <c r="B119" s="28" t="s">
        <v>811</v>
      </c>
      <c r="C119" s="28" t="s">
        <v>935</v>
      </c>
      <c r="D119" s="28" t="s">
        <v>93</v>
      </c>
      <c r="E119" s="33">
        <v>300</v>
      </c>
      <c r="F119" s="31">
        <v>1900</v>
      </c>
      <c r="G119" s="35">
        <v>1050</v>
      </c>
      <c r="H119" s="35">
        <v>460</v>
      </c>
      <c r="I119" s="35" t="s">
        <v>13</v>
      </c>
      <c r="J119" s="35">
        <f t="shared" si="1"/>
        <v>1207.5</v>
      </c>
    </row>
    <row r="120" spans="1:10" x14ac:dyDescent="0.25">
      <c r="A120" s="28" t="s">
        <v>313</v>
      </c>
      <c r="B120" s="28" t="s">
        <v>812</v>
      </c>
      <c r="C120" s="28" t="s">
        <v>935</v>
      </c>
      <c r="D120" s="28" t="s">
        <v>93</v>
      </c>
      <c r="E120" s="33">
        <v>300</v>
      </c>
      <c r="F120" s="31">
        <v>1900</v>
      </c>
      <c r="G120" s="35">
        <v>1050</v>
      </c>
      <c r="H120" s="35">
        <v>460</v>
      </c>
      <c r="I120" s="35" t="s">
        <v>13</v>
      </c>
      <c r="J120" s="35">
        <f t="shared" si="1"/>
        <v>1207.5</v>
      </c>
    </row>
    <row r="121" spans="1:10" x14ac:dyDescent="0.25">
      <c r="A121" s="28" t="s">
        <v>166</v>
      </c>
      <c r="B121" s="28" t="s">
        <v>813</v>
      </c>
      <c r="C121" s="28" t="s">
        <v>935</v>
      </c>
      <c r="D121" s="28" t="s">
        <v>93</v>
      </c>
      <c r="E121" s="33">
        <v>300</v>
      </c>
      <c r="F121" s="31">
        <v>1900</v>
      </c>
      <c r="G121" s="35">
        <v>1050</v>
      </c>
      <c r="H121" s="35">
        <v>460</v>
      </c>
      <c r="I121" s="35" t="s">
        <v>13</v>
      </c>
      <c r="J121" s="35">
        <f t="shared" si="1"/>
        <v>1207.5</v>
      </c>
    </row>
    <row r="122" spans="1:10" x14ac:dyDescent="0.25">
      <c r="A122" s="28" t="s">
        <v>167</v>
      </c>
      <c r="B122" s="28" t="s">
        <v>814</v>
      </c>
      <c r="C122" s="28" t="s">
        <v>935</v>
      </c>
      <c r="D122" s="28" t="s">
        <v>93</v>
      </c>
      <c r="E122" s="33">
        <v>300</v>
      </c>
      <c r="F122" s="31">
        <v>1900</v>
      </c>
      <c r="G122" s="35">
        <v>1050</v>
      </c>
      <c r="H122" s="35">
        <v>460</v>
      </c>
      <c r="I122" s="35" t="s">
        <v>13</v>
      </c>
      <c r="J122" s="35">
        <f t="shared" si="1"/>
        <v>1207.5</v>
      </c>
    </row>
    <row r="123" spans="1:10" x14ac:dyDescent="0.25">
      <c r="A123" s="28" t="s">
        <v>181</v>
      </c>
      <c r="B123" s="28" t="s">
        <v>453</v>
      </c>
      <c r="C123" s="28" t="s">
        <v>936</v>
      </c>
      <c r="D123" s="28" t="s">
        <v>93</v>
      </c>
      <c r="E123" s="33">
        <v>362</v>
      </c>
      <c r="F123" s="31"/>
      <c r="G123" s="35">
        <v>1175</v>
      </c>
      <c r="H123" s="35">
        <v>460</v>
      </c>
      <c r="I123" s="35">
        <v>950</v>
      </c>
      <c r="J123" s="35">
        <f t="shared" si="1"/>
        <v>1351.25</v>
      </c>
    </row>
    <row r="124" spans="1:10" x14ac:dyDescent="0.25">
      <c r="A124" s="28" t="s">
        <v>310</v>
      </c>
      <c r="B124" s="28" t="s">
        <v>452</v>
      </c>
      <c r="C124" s="28" t="s">
        <v>936</v>
      </c>
      <c r="D124" s="28" t="s">
        <v>93</v>
      </c>
      <c r="E124" s="33">
        <v>362</v>
      </c>
      <c r="F124" s="31"/>
      <c r="G124" s="35">
        <v>1175</v>
      </c>
      <c r="H124" s="35">
        <v>460</v>
      </c>
      <c r="I124" s="35">
        <v>950</v>
      </c>
      <c r="J124" s="35">
        <f t="shared" si="1"/>
        <v>1351.25</v>
      </c>
    </row>
    <row r="125" spans="1:10" x14ac:dyDescent="0.25">
      <c r="A125" s="28" t="s">
        <v>182</v>
      </c>
      <c r="B125" s="28" t="s">
        <v>815</v>
      </c>
      <c r="C125" s="28" t="s">
        <v>936</v>
      </c>
      <c r="D125" s="28" t="s">
        <v>93</v>
      </c>
      <c r="E125" s="33">
        <v>362</v>
      </c>
      <c r="F125" s="31">
        <v>1900</v>
      </c>
      <c r="G125" s="35">
        <v>1050</v>
      </c>
      <c r="H125" s="35">
        <v>460</v>
      </c>
      <c r="I125" s="35">
        <v>950</v>
      </c>
      <c r="J125" s="35">
        <f t="shared" si="1"/>
        <v>1207.5</v>
      </c>
    </row>
    <row r="126" spans="1:10" x14ac:dyDescent="0.25">
      <c r="A126" s="28" t="s">
        <v>183</v>
      </c>
      <c r="B126" s="28" t="s">
        <v>816</v>
      </c>
      <c r="C126" s="28" t="s">
        <v>936</v>
      </c>
      <c r="D126" s="28" t="s">
        <v>93</v>
      </c>
      <c r="E126" s="33">
        <v>362</v>
      </c>
      <c r="F126" s="31"/>
      <c r="G126" s="35">
        <v>1175</v>
      </c>
      <c r="H126" s="35">
        <v>460</v>
      </c>
      <c r="I126" s="35">
        <v>950</v>
      </c>
      <c r="J126" s="35">
        <f t="shared" si="1"/>
        <v>1351.25</v>
      </c>
    </row>
    <row r="127" spans="1:10" x14ac:dyDescent="0.25">
      <c r="A127" s="28" t="s">
        <v>184</v>
      </c>
      <c r="B127" s="28" t="s">
        <v>817</v>
      </c>
      <c r="C127" s="28" t="s">
        <v>936</v>
      </c>
      <c r="D127" s="28" t="s">
        <v>93</v>
      </c>
      <c r="E127" s="33">
        <v>362</v>
      </c>
      <c r="F127" s="31"/>
      <c r="G127" s="35">
        <v>1175</v>
      </c>
      <c r="H127" s="35">
        <v>460</v>
      </c>
      <c r="I127" s="35">
        <v>950</v>
      </c>
      <c r="J127" s="35">
        <f t="shared" si="1"/>
        <v>1351.25</v>
      </c>
    </row>
    <row r="128" spans="1:10" x14ac:dyDescent="0.25">
      <c r="A128" s="28" t="s">
        <v>185</v>
      </c>
      <c r="B128" s="28" t="s">
        <v>818</v>
      </c>
      <c r="C128" s="28" t="s">
        <v>936</v>
      </c>
      <c r="D128" s="28" t="s">
        <v>93</v>
      </c>
      <c r="E128" s="33">
        <v>362</v>
      </c>
      <c r="F128" s="31"/>
      <c r="G128" s="35">
        <v>1175</v>
      </c>
      <c r="H128" s="35">
        <v>460</v>
      </c>
      <c r="I128" s="35">
        <v>950</v>
      </c>
      <c r="J128" s="35">
        <f t="shared" si="1"/>
        <v>1351.25</v>
      </c>
    </row>
    <row r="129" spans="1:10" x14ac:dyDescent="0.25">
      <c r="A129" s="28" t="s">
        <v>186</v>
      </c>
      <c r="B129" s="28" t="s">
        <v>819</v>
      </c>
      <c r="C129" s="28" t="s">
        <v>936</v>
      </c>
      <c r="D129" s="28" t="s">
        <v>93</v>
      </c>
      <c r="E129" s="33">
        <v>362</v>
      </c>
      <c r="F129" s="31"/>
      <c r="G129" s="35">
        <v>1175</v>
      </c>
      <c r="H129" s="35">
        <v>460</v>
      </c>
      <c r="I129" s="35">
        <v>950</v>
      </c>
      <c r="J129" s="35">
        <f t="shared" si="1"/>
        <v>1351.25</v>
      </c>
    </row>
    <row r="130" spans="1:10" x14ac:dyDescent="0.25">
      <c r="A130" s="28" t="s">
        <v>187</v>
      </c>
      <c r="B130" s="28" t="s">
        <v>820</v>
      </c>
      <c r="C130" s="28" t="s">
        <v>936</v>
      </c>
      <c r="D130" s="28" t="s">
        <v>93</v>
      </c>
      <c r="E130" s="33">
        <v>362</v>
      </c>
      <c r="F130" s="31"/>
      <c r="G130" s="35">
        <v>1175</v>
      </c>
      <c r="H130" s="35">
        <v>460</v>
      </c>
      <c r="I130" s="35">
        <v>950</v>
      </c>
      <c r="J130" s="35">
        <f t="shared" si="1"/>
        <v>1351.25</v>
      </c>
    </row>
    <row r="131" spans="1:10" x14ac:dyDescent="0.25">
      <c r="A131" s="28" t="s">
        <v>188</v>
      </c>
      <c r="B131" s="28" t="s">
        <v>821</v>
      </c>
      <c r="C131" s="28" t="s">
        <v>936</v>
      </c>
      <c r="D131" s="28" t="s">
        <v>93</v>
      </c>
      <c r="E131" s="33">
        <v>362</v>
      </c>
      <c r="F131" s="31"/>
      <c r="G131" s="35">
        <v>1175</v>
      </c>
      <c r="H131" s="35">
        <v>460</v>
      </c>
      <c r="I131" s="35">
        <v>950</v>
      </c>
      <c r="J131" s="35">
        <f t="shared" ref="J131:J195" si="2">G131*1.15</f>
        <v>1351.25</v>
      </c>
    </row>
    <row r="132" spans="1:10" x14ac:dyDescent="0.25">
      <c r="A132" s="28" t="s">
        <v>189</v>
      </c>
      <c r="B132" s="28" t="s">
        <v>822</v>
      </c>
      <c r="C132" s="28" t="s">
        <v>936</v>
      </c>
      <c r="D132" s="28" t="s">
        <v>93</v>
      </c>
      <c r="E132" s="33">
        <v>362</v>
      </c>
      <c r="F132" s="31"/>
      <c r="G132" s="35">
        <v>1175</v>
      </c>
      <c r="H132" s="35">
        <v>460</v>
      </c>
      <c r="I132" s="35">
        <v>950</v>
      </c>
      <c r="J132" s="35">
        <f t="shared" si="2"/>
        <v>1351.25</v>
      </c>
    </row>
    <row r="133" spans="1:10" x14ac:dyDescent="0.25">
      <c r="A133" s="28" t="s">
        <v>190</v>
      </c>
      <c r="B133" s="28" t="s">
        <v>823</v>
      </c>
      <c r="C133" s="28" t="s">
        <v>936</v>
      </c>
      <c r="D133" s="28" t="s">
        <v>93</v>
      </c>
      <c r="E133" s="33">
        <v>362</v>
      </c>
      <c r="F133" s="31"/>
      <c r="G133" s="35">
        <v>1175</v>
      </c>
      <c r="H133" s="35">
        <v>460</v>
      </c>
      <c r="I133" s="35">
        <v>950</v>
      </c>
      <c r="J133" s="35">
        <f t="shared" si="2"/>
        <v>1351.25</v>
      </c>
    </row>
    <row r="134" spans="1:10" x14ac:dyDescent="0.25">
      <c r="A134" s="28" t="s">
        <v>191</v>
      </c>
      <c r="B134" s="28" t="s">
        <v>824</v>
      </c>
      <c r="C134" s="28" t="s">
        <v>936</v>
      </c>
      <c r="D134" s="28" t="s">
        <v>93</v>
      </c>
      <c r="E134" s="33">
        <v>362</v>
      </c>
      <c r="F134" s="31"/>
      <c r="G134" s="35">
        <v>1175</v>
      </c>
      <c r="H134" s="35">
        <v>460</v>
      </c>
      <c r="I134" s="35">
        <v>950</v>
      </c>
      <c r="J134" s="35">
        <f t="shared" si="2"/>
        <v>1351.25</v>
      </c>
    </row>
    <row r="135" spans="1:10" x14ac:dyDescent="0.25">
      <c r="A135" s="28" t="s">
        <v>202</v>
      </c>
      <c r="B135" s="28" t="s">
        <v>825</v>
      </c>
      <c r="C135" s="28" t="s">
        <v>937</v>
      </c>
      <c r="D135" s="28" t="s">
        <v>93</v>
      </c>
      <c r="E135" s="33">
        <v>420</v>
      </c>
      <c r="F135" s="31">
        <v>3000</v>
      </c>
      <c r="G135" s="35">
        <v>1425</v>
      </c>
      <c r="H135" s="35">
        <v>630</v>
      </c>
      <c r="I135" s="35">
        <v>1050</v>
      </c>
      <c r="J135" s="35">
        <f t="shared" si="2"/>
        <v>1638.7499999999998</v>
      </c>
    </row>
    <row r="136" spans="1:10" x14ac:dyDescent="0.25">
      <c r="A136" s="28" t="s">
        <v>203</v>
      </c>
      <c r="B136" s="28" t="s">
        <v>826</v>
      </c>
      <c r="C136" s="28" t="s">
        <v>937</v>
      </c>
      <c r="D136" s="28" t="s">
        <v>93</v>
      </c>
      <c r="E136" s="33">
        <v>420</v>
      </c>
      <c r="F136" s="31">
        <v>3000</v>
      </c>
      <c r="G136" s="35">
        <v>1425</v>
      </c>
      <c r="H136" s="35">
        <v>630</v>
      </c>
      <c r="I136" s="35">
        <v>1050</v>
      </c>
      <c r="J136" s="35">
        <f t="shared" si="2"/>
        <v>1638.7499999999998</v>
      </c>
    </row>
    <row r="137" spans="1:10" x14ac:dyDescent="0.25">
      <c r="A137" s="28" t="s">
        <v>303</v>
      </c>
      <c r="B137" s="28" t="s">
        <v>827</v>
      </c>
      <c r="C137" s="28" t="s">
        <v>937</v>
      </c>
      <c r="D137" s="28" t="s">
        <v>93</v>
      </c>
      <c r="E137" s="33">
        <v>420</v>
      </c>
      <c r="F137" s="31">
        <v>3000</v>
      </c>
      <c r="G137" s="35">
        <v>1425</v>
      </c>
      <c r="H137" s="35">
        <v>630</v>
      </c>
      <c r="I137" s="35">
        <v>1050</v>
      </c>
      <c r="J137" s="35">
        <f t="shared" si="2"/>
        <v>1638.7499999999998</v>
      </c>
    </row>
    <row r="138" spans="1:10" x14ac:dyDescent="0.25">
      <c r="A138" s="28" t="s">
        <v>306</v>
      </c>
      <c r="B138" s="28" t="s">
        <v>828</v>
      </c>
      <c r="C138" s="28" t="s">
        <v>937</v>
      </c>
      <c r="D138" s="28" t="s">
        <v>93</v>
      </c>
      <c r="E138" s="33">
        <v>420</v>
      </c>
      <c r="F138" s="31"/>
      <c r="G138" s="35">
        <v>1425</v>
      </c>
      <c r="H138" s="35">
        <v>630</v>
      </c>
      <c r="I138" s="35">
        <v>1050</v>
      </c>
      <c r="J138" s="35">
        <f t="shared" si="2"/>
        <v>1638.7499999999998</v>
      </c>
    </row>
    <row r="139" spans="1:10" x14ac:dyDescent="0.25">
      <c r="A139" s="28" t="s">
        <v>311</v>
      </c>
      <c r="B139" s="28" t="s">
        <v>829</v>
      </c>
      <c r="C139" s="28" t="s">
        <v>937</v>
      </c>
      <c r="D139" s="28" t="s">
        <v>93</v>
      </c>
      <c r="E139" s="33">
        <v>420</v>
      </c>
      <c r="F139" s="31"/>
      <c r="G139" s="35">
        <v>1425</v>
      </c>
      <c r="H139" s="35">
        <v>630</v>
      </c>
      <c r="I139" s="35">
        <v>1050</v>
      </c>
      <c r="J139" s="35">
        <f t="shared" si="2"/>
        <v>1638.7499999999998</v>
      </c>
    </row>
    <row r="140" spans="1:10" x14ac:dyDescent="0.25">
      <c r="A140" s="28" t="s">
        <v>204</v>
      </c>
      <c r="B140" s="28" t="s">
        <v>830</v>
      </c>
      <c r="C140" s="28" t="s">
        <v>937</v>
      </c>
      <c r="D140" s="28" t="s">
        <v>93</v>
      </c>
      <c r="E140" s="33">
        <v>420</v>
      </c>
      <c r="F140" s="31"/>
      <c r="G140" s="35">
        <v>1425</v>
      </c>
      <c r="H140" s="35">
        <v>630</v>
      </c>
      <c r="I140" s="35">
        <v>1050</v>
      </c>
      <c r="J140" s="35">
        <f t="shared" si="2"/>
        <v>1638.7499999999998</v>
      </c>
    </row>
    <row r="141" spans="1:10" x14ac:dyDescent="0.25">
      <c r="A141" s="28" t="s">
        <v>229</v>
      </c>
      <c r="B141" s="28" t="s">
        <v>831</v>
      </c>
      <c r="C141" s="28" t="s">
        <v>938</v>
      </c>
      <c r="D141" s="28" t="s">
        <v>93</v>
      </c>
      <c r="E141" s="33">
        <v>550</v>
      </c>
      <c r="F141" s="31"/>
      <c r="G141" s="35">
        <v>1550</v>
      </c>
      <c r="H141" s="35">
        <v>680</v>
      </c>
      <c r="I141" s="35">
        <v>1175</v>
      </c>
      <c r="J141" s="35">
        <f t="shared" si="2"/>
        <v>1782.4999999999998</v>
      </c>
    </row>
    <row r="142" spans="1:10" x14ac:dyDescent="0.25">
      <c r="A142" s="28" t="s">
        <v>304</v>
      </c>
      <c r="B142" s="28" t="s">
        <v>832</v>
      </c>
      <c r="C142" s="28" t="s">
        <v>938</v>
      </c>
      <c r="D142" s="28" t="s">
        <v>93</v>
      </c>
      <c r="E142" s="33">
        <v>550</v>
      </c>
      <c r="F142" s="31"/>
      <c r="G142" s="35">
        <v>1550</v>
      </c>
      <c r="H142" s="35">
        <v>680</v>
      </c>
      <c r="I142" s="35">
        <v>1175</v>
      </c>
      <c r="J142" s="35">
        <f t="shared" si="2"/>
        <v>1782.4999999999998</v>
      </c>
    </row>
    <row r="143" spans="1:10" x14ac:dyDescent="0.25">
      <c r="A143" s="28" t="s">
        <v>312</v>
      </c>
      <c r="B143" s="28" t="s">
        <v>833</v>
      </c>
      <c r="C143" s="28" t="s">
        <v>938</v>
      </c>
      <c r="D143" s="28" t="s">
        <v>93</v>
      </c>
      <c r="E143" s="33">
        <v>550</v>
      </c>
      <c r="F143" s="31"/>
      <c r="G143" s="35">
        <v>1550</v>
      </c>
      <c r="H143" s="35">
        <v>680</v>
      </c>
      <c r="I143" s="35">
        <v>1175</v>
      </c>
      <c r="J143" s="35">
        <f t="shared" si="2"/>
        <v>1782.4999999999998</v>
      </c>
    </row>
    <row r="144" spans="1:10" x14ac:dyDescent="0.25">
      <c r="A144" s="28" t="s">
        <v>230</v>
      </c>
      <c r="B144" s="28" t="s">
        <v>834</v>
      </c>
      <c r="C144" s="28" t="s">
        <v>938</v>
      </c>
      <c r="D144" s="28" t="s">
        <v>93</v>
      </c>
      <c r="E144" s="33">
        <v>550</v>
      </c>
      <c r="F144" s="31"/>
      <c r="G144" s="35">
        <v>1550</v>
      </c>
      <c r="H144" s="35">
        <v>680</v>
      </c>
      <c r="I144" s="35">
        <v>1175</v>
      </c>
      <c r="J144" s="35">
        <f t="shared" si="2"/>
        <v>1782.4999999999998</v>
      </c>
    </row>
    <row r="145" spans="1:10" x14ac:dyDescent="0.25">
      <c r="A145" s="28" t="s">
        <v>305</v>
      </c>
      <c r="B145" s="28" t="s">
        <v>835</v>
      </c>
      <c r="C145" s="28" t="s">
        <v>938</v>
      </c>
      <c r="D145" s="28" t="s">
        <v>93</v>
      </c>
      <c r="E145" s="33">
        <v>550</v>
      </c>
      <c r="F145" s="31"/>
      <c r="G145" s="35">
        <v>1550</v>
      </c>
      <c r="H145" s="35">
        <v>680</v>
      </c>
      <c r="I145" s="35">
        <v>1175</v>
      </c>
      <c r="J145" s="35">
        <f t="shared" si="2"/>
        <v>1782.4999999999998</v>
      </c>
    </row>
    <row r="146" spans="1:10" x14ac:dyDescent="0.25">
      <c r="A146" s="28" t="s">
        <v>337</v>
      </c>
      <c r="B146" s="28" t="s">
        <v>836</v>
      </c>
      <c r="C146" s="28" t="s">
        <v>938</v>
      </c>
      <c r="D146" s="28" t="s">
        <v>93</v>
      </c>
      <c r="E146" s="33">
        <v>550</v>
      </c>
      <c r="F146" s="31"/>
      <c r="G146" s="35">
        <v>1550</v>
      </c>
      <c r="H146" s="35">
        <v>680</v>
      </c>
      <c r="I146" s="35">
        <v>1175</v>
      </c>
      <c r="J146" s="35">
        <f t="shared" si="2"/>
        <v>1782.4999999999998</v>
      </c>
    </row>
    <row r="147" spans="1:10" x14ac:dyDescent="0.25">
      <c r="A147" s="28" t="s">
        <v>231</v>
      </c>
      <c r="B147" s="28" t="s">
        <v>837</v>
      </c>
      <c r="C147" s="28" t="s">
        <v>938</v>
      </c>
      <c r="D147" s="28" t="s">
        <v>93</v>
      </c>
      <c r="E147" s="33">
        <v>550</v>
      </c>
      <c r="F147" s="31"/>
      <c r="G147" s="35">
        <v>1550</v>
      </c>
      <c r="H147" s="35">
        <v>680</v>
      </c>
      <c r="I147" s="35">
        <v>1175</v>
      </c>
      <c r="J147" s="35">
        <f t="shared" si="2"/>
        <v>1782.4999999999998</v>
      </c>
    </row>
    <row r="148" spans="1:10" x14ac:dyDescent="0.25">
      <c r="A148" s="28" t="s">
        <v>232</v>
      </c>
      <c r="B148" s="28" t="s">
        <v>838</v>
      </c>
      <c r="C148" s="28" t="s">
        <v>938</v>
      </c>
      <c r="D148" s="28" t="s">
        <v>93</v>
      </c>
      <c r="E148" s="33">
        <v>550</v>
      </c>
      <c r="F148" s="31"/>
      <c r="G148" s="35">
        <v>1550</v>
      </c>
      <c r="H148" s="35">
        <v>680</v>
      </c>
      <c r="I148" s="35">
        <v>1175</v>
      </c>
      <c r="J148" s="35">
        <f t="shared" si="2"/>
        <v>1782.4999999999998</v>
      </c>
    </row>
    <row r="149" spans="1:10" x14ac:dyDescent="0.25">
      <c r="A149" s="28" t="s">
        <v>233</v>
      </c>
      <c r="B149" s="28" t="s">
        <v>839</v>
      </c>
      <c r="C149" s="28" t="s">
        <v>938</v>
      </c>
      <c r="D149" s="28" t="s">
        <v>93</v>
      </c>
      <c r="E149" s="33">
        <v>550</v>
      </c>
      <c r="F149" s="31"/>
      <c r="G149" s="35">
        <v>1550</v>
      </c>
      <c r="H149" s="35">
        <v>680</v>
      </c>
      <c r="I149" s="35">
        <v>1175</v>
      </c>
      <c r="J149" s="35">
        <f t="shared" si="2"/>
        <v>1782.4999999999998</v>
      </c>
    </row>
    <row r="150" spans="1:10" x14ac:dyDescent="0.25">
      <c r="A150" s="28" t="s">
        <v>234</v>
      </c>
      <c r="B150" s="28" t="s">
        <v>840</v>
      </c>
      <c r="C150" s="28" t="s">
        <v>938</v>
      </c>
      <c r="D150" s="28" t="s">
        <v>93</v>
      </c>
      <c r="E150" s="33">
        <v>550</v>
      </c>
      <c r="F150" s="31"/>
      <c r="G150" s="35">
        <v>1550</v>
      </c>
      <c r="H150" s="35">
        <v>680</v>
      </c>
      <c r="I150" s="35">
        <v>1175</v>
      </c>
      <c r="J150" s="35">
        <f t="shared" si="2"/>
        <v>1782.4999999999998</v>
      </c>
    </row>
    <row r="151" spans="1:10" x14ac:dyDescent="0.25">
      <c r="A151" s="28" t="s">
        <v>235</v>
      </c>
      <c r="B151" s="28" t="s">
        <v>841</v>
      </c>
      <c r="C151" s="28" t="s">
        <v>938</v>
      </c>
      <c r="D151" s="28" t="s">
        <v>93</v>
      </c>
      <c r="E151" s="33">
        <v>550</v>
      </c>
      <c r="F151" s="31"/>
      <c r="G151" s="35">
        <v>1550</v>
      </c>
      <c r="H151" s="35">
        <v>680</v>
      </c>
      <c r="I151" s="35">
        <v>1175</v>
      </c>
      <c r="J151" s="35">
        <f t="shared" si="2"/>
        <v>1782.4999999999998</v>
      </c>
    </row>
    <row r="152" spans="1:10" x14ac:dyDescent="0.25">
      <c r="A152" s="28" t="s">
        <v>236</v>
      </c>
      <c r="B152" s="28" t="s">
        <v>842</v>
      </c>
      <c r="C152" s="28" t="s">
        <v>938</v>
      </c>
      <c r="D152" s="28" t="s">
        <v>93</v>
      </c>
      <c r="E152" s="33">
        <v>550</v>
      </c>
      <c r="F152" s="31"/>
      <c r="G152" s="35">
        <v>1550</v>
      </c>
      <c r="H152" s="35">
        <v>680</v>
      </c>
      <c r="I152" s="35">
        <v>1175</v>
      </c>
      <c r="J152" s="35">
        <f t="shared" si="2"/>
        <v>1782.4999999999998</v>
      </c>
    </row>
    <row r="153" spans="1:10" x14ac:dyDescent="0.25">
      <c r="A153" s="28" t="s">
        <v>237</v>
      </c>
      <c r="B153" s="28" t="s">
        <v>843</v>
      </c>
      <c r="C153" s="28" t="s">
        <v>938</v>
      </c>
      <c r="D153" s="28" t="s">
        <v>93</v>
      </c>
      <c r="E153" s="33">
        <v>550</v>
      </c>
      <c r="F153" s="31"/>
      <c r="G153" s="35">
        <v>1550</v>
      </c>
      <c r="H153" s="35">
        <v>680</v>
      </c>
      <c r="I153" s="35">
        <v>1175</v>
      </c>
      <c r="J153" s="35">
        <f t="shared" si="2"/>
        <v>1782.4999999999998</v>
      </c>
    </row>
    <row r="154" spans="1:10" x14ac:dyDescent="0.25">
      <c r="A154" s="28" t="s">
        <v>238</v>
      </c>
      <c r="B154" s="28" t="s">
        <v>844</v>
      </c>
      <c r="C154" s="28" t="s">
        <v>938</v>
      </c>
      <c r="D154" s="28" t="s">
        <v>93</v>
      </c>
      <c r="E154" s="33">
        <v>550</v>
      </c>
      <c r="F154" s="31"/>
      <c r="G154" s="35">
        <v>1550</v>
      </c>
      <c r="H154" s="35">
        <v>680</v>
      </c>
      <c r="I154" s="35">
        <v>1175</v>
      </c>
      <c r="J154" s="35">
        <f t="shared" si="2"/>
        <v>1782.4999999999998</v>
      </c>
    </row>
    <row r="155" spans="1:10" x14ac:dyDescent="0.25">
      <c r="A155" s="28" t="s">
        <v>239</v>
      </c>
      <c r="B155" s="28" t="s">
        <v>845</v>
      </c>
      <c r="C155" s="28" t="s">
        <v>938</v>
      </c>
      <c r="D155" s="28" t="s">
        <v>93</v>
      </c>
      <c r="E155" s="33">
        <v>550</v>
      </c>
      <c r="F155" s="31"/>
      <c r="G155" s="35">
        <v>1550</v>
      </c>
      <c r="H155" s="35">
        <v>680</v>
      </c>
      <c r="I155" s="35">
        <v>1175</v>
      </c>
      <c r="J155" s="35">
        <f t="shared" si="2"/>
        <v>1782.4999999999998</v>
      </c>
    </row>
    <row r="156" spans="1:10" x14ac:dyDescent="0.25">
      <c r="A156" s="28" t="s">
        <v>240</v>
      </c>
      <c r="B156" s="28" t="s">
        <v>846</v>
      </c>
      <c r="C156" s="28" t="s">
        <v>938</v>
      </c>
      <c r="D156" s="28" t="s">
        <v>93</v>
      </c>
      <c r="E156" s="33">
        <v>550</v>
      </c>
      <c r="F156" s="31"/>
      <c r="G156" s="35">
        <v>1550</v>
      </c>
      <c r="H156" s="35">
        <v>680</v>
      </c>
      <c r="I156" s="35">
        <v>1175</v>
      </c>
      <c r="J156" s="35">
        <f t="shared" si="2"/>
        <v>1782.4999999999998</v>
      </c>
    </row>
    <row r="157" spans="1:10" x14ac:dyDescent="0.25">
      <c r="A157" s="28" t="s">
        <v>317</v>
      </c>
      <c r="B157" s="28" t="s">
        <v>847</v>
      </c>
      <c r="C157" s="28" t="s">
        <v>938</v>
      </c>
      <c r="D157" s="28" t="s">
        <v>93</v>
      </c>
      <c r="E157" s="33">
        <v>550</v>
      </c>
      <c r="F157" s="31"/>
      <c r="G157" s="35">
        <v>1550</v>
      </c>
      <c r="H157" s="35">
        <v>680</v>
      </c>
      <c r="I157" s="35">
        <v>1175</v>
      </c>
      <c r="J157" s="35">
        <f t="shared" si="2"/>
        <v>1782.4999999999998</v>
      </c>
    </row>
    <row r="158" spans="1:10" x14ac:dyDescent="0.25">
      <c r="A158" s="28" t="s">
        <v>92</v>
      </c>
      <c r="B158" s="28" t="s">
        <v>848</v>
      </c>
      <c r="C158" s="28" t="s">
        <v>940</v>
      </c>
      <c r="D158" s="28" t="s">
        <v>93</v>
      </c>
      <c r="E158" s="33">
        <v>72.5</v>
      </c>
      <c r="F158" s="31">
        <v>700</v>
      </c>
      <c r="G158" s="35">
        <v>325</v>
      </c>
      <c r="H158" s="35"/>
      <c r="I158" s="35" t="s">
        <v>13</v>
      </c>
      <c r="J158" s="35">
        <f t="shared" si="2"/>
        <v>373.74999999999994</v>
      </c>
    </row>
    <row r="159" spans="1:10" x14ac:dyDescent="0.25">
      <c r="A159" s="28" t="s">
        <v>260</v>
      </c>
      <c r="B159" s="28" t="s">
        <v>849</v>
      </c>
      <c r="C159" s="28" t="s">
        <v>941</v>
      </c>
      <c r="D159" s="28" t="s">
        <v>93</v>
      </c>
      <c r="E159" s="33">
        <v>765</v>
      </c>
      <c r="F159" s="31"/>
      <c r="G159" s="101">
        <v>1950</v>
      </c>
      <c r="H159" s="35" t="s">
        <v>13</v>
      </c>
      <c r="I159" s="35">
        <v>1425</v>
      </c>
      <c r="J159" s="35">
        <f t="shared" si="2"/>
        <v>2242.5</v>
      </c>
    </row>
    <row r="160" spans="1:10" x14ac:dyDescent="0.25">
      <c r="A160" s="28" t="s">
        <v>331</v>
      </c>
      <c r="B160" s="28" t="s">
        <v>850</v>
      </c>
      <c r="C160" s="28" t="s">
        <v>942</v>
      </c>
      <c r="D160" s="28" t="s">
        <v>93</v>
      </c>
      <c r="E160" s="33">
        <v>800</v>
      </c>
      <c r="F160" s="31"/>
      <c r="G160" s="35">
        <v>2100</v>
      </c>
      <c r="H160" s="101" t="s">
        <v>13</v>
      </c>
      <c r="I160" s="35">
        <v>1550</v>
      </c>
      <c r="J160" s="35">
        <f t="shared" si="2"/>
        <v>2415</v>
      </c>
    </row>
    <row r="161" spans="1:10" x14ac:dyDescent="0.25">
      <c r="A161" s="28" t="s">
        <v>262</v>
      </c>
      <c r="B161" s="28" t="s">
        <v>851</v>
      </c>
      <c r="C161" s="28" t="s">
        <v>942</v>
      </c>
      <c r="D161" s="28" t="s">
        <v>93</v>
      </c>
      <c r="E161" s="33">
        <v>800</v>
      </c>
      <c r="F161" s="31"/>
      <c r="G161" s="35">
        <v>2100</v>
      </c>
      <c r="H161" s="101" t="s">
        <v>13</v>
      </c>
      <c r="I161" s="35">
        <v>1550</v>
      </c>
      <c r="J161" s="35">
        <f t="shared" si="2"/>
        <v>2415</v>
      </c>
    </row>
    <row r="162" spans="1:10" x14ac:dyDescent="0.25">
      <c r="A162" s="28" t="s">
        <v>263</v>
      </c>
      <c r="B162" s="28" t="s">
        <v>852</v>
      </c>
      <c r="C162" s="28" t="s">
        <v>942</v>
      </c>
      <c r="D162" s="28" t="s">
        <v>93</v>
      </c>
      <c r="E162" s="33">
        <v>800</v>
      </c>
      <c r="F162" s="31"/>
      <c r="G162" s="35">
        <v>2100</v>
      </c>
      <c r="H162" s="101" t="s">
        <v>13</v>
      </c>
      <c r="I162" s="35">
        <v>1550</v>
      </c>
      <c r="J162" s="35">
        <f t="shared" si="2"/>
        <v>2415</v>
      </c>
    </row>
    <row r="163" spans="1:10" x14ac:dyDescent="0.25">
      <c r="A163" s="28" t="s">
        <v>264</v>
      </c>
      <c r="B163" s="28" t="s">
        <v>853</v>
      </c>
      <c r="C163" s="28" t="s">
        <v>942</v>
      </c>
      <c r="D163" s="28" t="s">
        <v>93</v>
      </c>
      <c r="E163" s="33">
        <v>800</v>
      </c>
      <c r="F163" s="31"/>
      <c r="G163" s="35">
        <v>2100</v>
      </c>
      <c r="H163" s="101" t="s">
        <v>13</v>
      </c>
      <c r="I163" s="35">
        <v>1550</v>
      </c>
      <c r="J163" s="35">
        <f t="shared" si="2"/>
        <v>2415</v>
      </c>
    </row>
    <row r="164" spans="1:10" x14ac:dyDescent="0.25">
      <c r="A164" s="28" t="s">
        <v>265</v>
      </c>
      <c r="B164" s="28" t="s">
        <v>854</v>
      </c>
      <c r="C164" s="28" t="s">
        <v>942</v>
      </c>
      <c r="D164" s="28" t="s">
        <v>93</v>
      </c>
      <c r="E164" s="33">
        <v>800</v>
      </c>
      <c r="F164" s="31"/>
      <c r="G164" s="35">
        <v>2100</v>
      </c>
      <c r="H164" s="101" t="s">
        <v>13</v>
      </c>
      <c r="I164" s="35">
        <v>1550</v>
      </c>
      <c r="J164" s="35">
        <f t="shared" si="2"/>
        <v>2415</v>
      </c>
    </row>
    <row r="165" spans="1:10" x14ac:dyDescent="0.25">
      <c r="A165" s="28" t="s">
        <v>266</v>
      </c>
      <c r="B165" s="28" t="s">
        <v>855</v>
      </c>
      <c r="C165" s="28" t="s">
        <v>942</v>
      </c>
      <c r="D165" s="28" t="s">
        <v>93</v>
      </c>
      <c r="E165" s="33">
        <v>800</v>
      </c>
      <c r="F165" s="31"/>
      <c r="G165" s="35">
        <v>2100</v>
      </c>
      <c r="H165" s="101" t="s">
        <v>13</v>
      </c>
      <c r="I165" s="35">
        <v>1550</v>
      </c>
      <c r="J165" s="35">
        <f t="shared" si="2"/>
        <v>2415</v>
      </c>
    </row>
    <row r="166" spans="1:10" x14ac:dyDescent="0.25">
      <c r="A166" s="28" t="s">
        <v>267</v>
      </c>
      <c r="B166" s="28" t="s">
        <v>856</v>
      </c>
      <c r="C166" s="28" t="s">
        <v>942</v>
      </c>
      <c r="D166" s="28" t="s">
        <v>93</v>
      </c>
      <c r="E166" s="33">
        <v>800</v>
      </c>
      <c r="F166" s="31"/>
      <c r="G166" s="35">
        <v>2100</v>
      </c>
      <c r="H166" s="101" t="s">
        <v>13</v>
      </c>
      <c r="I166" s="35">
        <v>1550</v>
      </c>
      <c r="J166" s="35">
        <f t="shared" si="2"/>
        <v>2415</v>
      </c>
    </row>
    <row r="167" spans="1:10" x14ac:dyDescent="0.25">
      <c r="A167" s="28" t="s">
        <v>338</v>
      </c>
      <c r="B167" s="28">
        <v>0</v>
      </c>
      <c r="C167" s="28" t="s">
        <v>943</v>
      </c>
      <c r="D167" s="28" t="s">
        <v>93</v>
      </c>
      <c r="E167" s="33">
        <v>550</v>
      </c>
      <c r="F167" s="31"/>
      <c r="G167" s="35">
        <v>1550</v>
      </c>
      <c r="H167" s="35">
        <v>680</v>
      </c>
      <c r="I167" s="35">
        <v>1175</v>
      </c>
      <c r="J167" s="35">
        <f t="shared" si="2"/>
        <v>1782.4999999999998</v>
      </c>
    </row>
    <row r="168" spans="1:10" x14ac:dyDescent="0.25">
      <c r="A168" s="28" t="s">
        <v>336</v>
      </c>
      <c r="B168" s="28" t="s">
        <v>857</v>
      </c>
      <c r="C168" s="28" t="s">
        <v>944</v>
      </c>
      <c r="D168" s="28" t="s">
        <v>109</v>
      </c>
      <c r="E168" s="33">
        <v>245</v>
      </c>
      <c r="F168" s="31">
        <v>2200</v>
      </c>
      <c r="G168" s="35">
        <v>1050</v>
      </c>
      <c r="H168" s="35">
        <v>460</v>
      </c>
      <c r="I168" s="35" t="s">
        <v>13</v>
      </c>
      <c r="J168" s="35">
        <f t="shared" si="2"/>
        <v>1207.5</v>
      </c>
    </row>
    <row r="169" spans="1:10" x14ac:dyDescent="0.25">
      <c r="A169" s="28" t="s">
        <v>975</v>
      </c>
      <c r="B169" s="28" t="s">
        <v>976</v>
      </c>
      <c r="C169" s="28" t="s">
        <v>944</v>
      </c>
      <c r="D169" s="28" t="s">
        <v>109</v>
      </c>
      <c r="E169" s="33">
        <v>245</v>
      </c>
      <c r="F169" s="31">
        <v>2200</v>
      </c>
      <c r="G169" s="102">
        <v>1050</v>
      </c>
      <c r="H169" s="102">
        <v>460</v>
      </c>
      <c r="I169" s="102"/>
      <c r="J169" s="102">
        <f>G169*1.15</f>
        <v>1207.5</v>
      </c>
    </row>
    <row r="170" spans="1:10" x14ac:dyDescent="0.25">
      <c r="A170" s="28" t="s">
        <v>345</v>
      </c>
      <c r="B170" s="28" t="s">
        <v>858</v>
      </c>
      <c r="C170" s="28" t="s">
        <v>951</v>
      </c>
      <c r="D170" s="28" t="s">
        <v>109</v>
      </c>
      <c r="E170" s="33">
        <v>420</v>
      </c>
      <c r="F170" s="31">
        <v>3000</v>
      </c>
      <c r="G170" s="35">
        <v>1425</v>
      </c>
      <c r="H170" s="35">
        <v>630</v>
      </c>
      <c r="I170" s="35">
        <v>1050</v>
      </c>
      <c r="J170" s="35">
        <f t="shared" si="2"/>
        <v>1638.7499999999998</v>
      </c>
    </row>
    <row r="171" spans="1:10" x14ac:dyDescent="0.25">
      <c r="A171" s="28" t="s">
        <v>300</v>
      </c>
      <c r="B171" s="28" t="e">
        <v>#N/A</v>
      </c>
      <c r="C171" s="28"/>
      <c r="D171" s="28" t="s">
        <v>287</v>
      </c>
      <c r="E171" s="33" t="s">
        <v>14</v>
      </c>
      <c r="F171" s="31"/>
      <c r="G171" s="102" t="s">
        <v>910</v>
      </c>
      <c r="H171" s="35"/>
      <c r="I171" s="35" t="s">
        <v>13</v>
      </c>
      <c r="J171" s="35" t="e">
        <f t="shared" si="2"/>
        <v>#VALUE!</v>
      </c>
    </row>
    <row r="172" spans="1:10" x14ac:dyDescent="0.25">
      <c r="A172" s="28" t="s">
        <v>286</v>
      </c>
      <c r="B172" s="28" t="e">
        <v>#N/A</v>
      </c>
      <c r="C172" s="28"/>
      <c r="D172" s="28" t="s">
        <v>287</v>
      </c>
      <c r="E172" s="33" t="s">
        <v>14</v>
      </c>
      <c r="F172" s="31"/>
      <c r="G172" s="102" t="s">
        <v>910</v>
      </c>
      <c r="H172" s="35"/>
      <c r="I172" s="35" t="s">
        <v>13</v>
      </c>
      <c r="J172" s="35" t="e">
        <f t="shared" si="2"/>
        <v>#VALUE!</v>
      </c>
    </row>
    <row r="173" spans="1:10" x14ac:dyDescent="0.25">
      <c r="A173" s="28" t="s">
        <v>333</v>
      </c>
      <c r="B173" s="28" t="e">
        <v>#N/A</v>
      </c>
      <c r="C173" s="28"/>
      <c r="D173" s="28" t="s">
        <v>287</v>
      </c>
      <c r="E173" s="33" t="s">
        <v>14</v>
      </c>
      <c r="F173" s="31"/>
      <c r="G173" s="102" t="s">
        <v>910</v>
      </c>
      <c r="H173" s="35"/>
      <c r="I173" s="35" t="s">
        <v>13</v>
      </c>
      <c r="J173" s="35" t="e">
        <f t="shared" si="2"/>
        <v>#VALUE!</v>
      </c>
    </row>
    <row r="174" spans="1:10" x14ac:dyDescent="0.25">
      <c r="A174" s="28" t="s">
        <v>297</v>
      </c>
      <c r="B174" s="28" t="e">
        <v>#N/A</v>
      </c>
      <c r="C174" s="28"/>
      <c r="D174" s="28" t="s">
        <v>287</v>
      </c>
      <c r="E174" s="33" t="s">
        <v>14</v>
      </c>
      <c r="F174" s="31"/>
      <c r="G174" s="102" t="s">
        <v>910</v>
      </c>
      <c r="H174" s="35"/>
      <c r="I174" s="35" t="s">
        <v>13</v>
      </c>
      <c r="J174" s="35" t="e">
        <f t="shared" si="2"/>
        <v>#VALUE!</v>
      </c>
    </row>
    <row r="175" spans="1:10" x14ac:dyDescent="0.25">
      <c r="A175" s="28" t="s">
        <v>298</v>
      </c>
      <c r="B175" s="28" t="e">
        <v>#N/A</v>
      </c>
      <c r="C175" s="28"/>
      <c r="D175" s="28" t="s">
        <v>287</v>
      </c>
      <c r="E175" s="33" t="s">
        <v>14</v>
      </c>
      <c r="F175" s="31"/>
      <c r="G175" s="102" t="s">
        <v>910</v>
      </c>
      <c r="H175" s="35"/>
      <c r="I175" s="35" t="s">
        <v>13</v>
      </c>
      <c r="J175" s="35" t="e">
        <f t="shared" si="2"/>
        <v>#VALUE!</v>
      </c>
    </row>
    <row r="176" spans="1:10" x14ac:dyDescent="0.25">
      <c r="A176" s="28" t="s">
        <v>299</v>
      </c>
      <c r="B176" s="28" t="e">
        <v>#N/A</v>
      </c>
      <c r="C176" s="28"/>
      <c r="D176" s="28" t="s">
        <v>287</v>
      </c>
      <c r="E176" s="33" t="s">
        <v>14</v>
      </c>
      <c r="F176" s="31">
        <v>1900</v>
      </c>
      <c r="G176" s="35">
        <v>1050</v>
      </c>
      <c r="H176" s="35">
        <v>460</v>
      </c>
      <c r="I176" s="35" t="s">
        <v>13</v>
      </c>
      <c r="J176" s="35">
        <f t="shared" si="2"/>
        <v>1207.5</v>
      </c>
    </row>
    <row r="177" spans="1:10" x14ac:dyDescent="0.25">
      <c r="A177" s="28" t="s">
        <v>964</v>
      </c>
      <c r="B177" s="28" t="e">
        <v>#N/A</v>
      </c>
      <c r="C177" s="28" t="s">
        <v>964</v>
      </c>
      <c r="D177" s="28" t="s">
        <v>213</v>
      </c>
      <c r="E177" s="33">
        <v>420</v>
      </c>
      <c r="F177" s="31"/>
      <c r="G177" s="35">
        <v>1425</v>
      </c>
      <c r="H177" s="35">
        <v>630</v>
      </c>
      <c r="I177" s="35">
        <v>1050</v>
      </c>
      <c r="J177" s="35">
        <f t="shared" si="2"/>
        <v>1638.7499999999998</v>
      </c>
    </row>
    <row r="178" spans="1:10" x14ac:dyDescent="0.25">
      <c r="A178" s="28" t="s">
        <v>212</v>
      </c>
      <c r="B178" s="28" t="s">
        <v>859</v>
      </c>
      <c r="C178" s="28" t="s">
        <v>945</v>
      </c>
      <c r="D178" s="28" t="s">
        <v>213</v>
      </c>
      <c r="E178" s="33">
        <v>420</v>
      </c>
      <c r="F178" s="31"/>
      <c r="G178" s="35">
        <v>1425</v>
      </c>
      <c r="H178" s="35">
        <v>630</v>
      </c>
      <c r="I178" s="35">
        <v>1050</v>
      </c>
      <c r="J178" s="35">
        <f t="shared" si="2"/>
        <v>1638.7499999999998</v>
      </c>
    </row>
    <row r="179" spans="1:10" x14ac:dyDescent="0.25">
      <c r="A179" s="28" t="s">
        <v>108</v>
      </c>
      <c r="B179" s="28" t="s">
        <v>660</v>
      </c>
      <c r="C179" s="28" t="s">
        <v>946</v>
      </c>
      <c r="D179" s="28" t="s">
        <v>109</v>
      </c>
      <c r="E179" s="33">
        <v>123</v>
      </c>
      <c r="F179" s="31">
        <v>1100</v>
      </c>
      <c r="G179" s="35">
        <v>550</v>
      </c>
      <c r="H179" s="35">
        <v>230</v>
      </c>
      <c r="I179" s="35" t="s">
        <v>13</v>
      </c>
      <c r="J179" s="35">
        <f t="shared" si="2"/>
        <v>632.5</v>
      </c>
    </row>
    <row r="180" spans="1:10" x14ac:dyDescent="0.25">
      <c r="A180" s="28" t="s">
        <v>110</v>
      </c>
      <c r="B180" s="28" t="s">
        <v>660</v>
      </c>
      <c r="C180" s="28" t="s">
        <v>946</v>
      </c>
      <c r="D180" s="28" t="s">
        <v>109</v>
      </c>
      <c r="E180" s="33">
        <v>123</v>
      </c>
      <c r="F180" s="31">
        <v>1100</v>
      </c>
      <c r="G180" s="35">
        <v>550</v>
      </c>
      <c r="H180" s="35">
        <v>230</v>
      </c>
      <c r="I180" s="35" t="s">
        <v>13</v>
      </c>
      <c r="J180" s="35">
        <f t="shared" si="2"/>
        <v>632.5</v>
      </c>
    </row>
    <row r="181" spans="1:10" x14ac:dyDescent="0.25">
      <c r="A181" s="28" t="s">
        <v>111</v>
      </c>
      <c r="B181" s="28" t="s">
        <v>661</v>
      </c>
      <c r="C181" s="28" t="s">
        <v>946</v>
      </c>
      <c r="D181" s="28" t="s">
        <v>109</v>
      </c>
      <c r="E181" s="33">
        <v>123</v>
      </c>
      <c r="F181" s="31">
        <v>1100</v>
      </c>
      <c r="G181" s="35">
        <v>550</v>
      </c>
      <c r="H181" s="35">
        <v>230</v>
      </c>
      <c r="I181" s="35" t="s">
        <v>13</v>
      </c>
      <c r="J181" s="35">
        <f t="shared" si="2"/>
        <v>632.5</v>
      </c>
    </row>
    <row r="182" spans="1:10" x14ac:dyDescent="0.25">
      <c r="A182" s="28" t="s">
        <v>112</v>
      </c>
      <c r="B182" s="28" t="s">
        <v>662</v>
      </c>
      <c r="C182" s="28" t="s">
        <v>946</v>
      </c>
      <c r="D182" s="28" t="s">
        <v>109</v>
      </c>
      <c r="E182" s="33">
        <v>123</v>
      </c>
      <c r="F182" s="31">
        <v>1100</v>
      </c>
      <c r="G182" s="35">
        <v>550</v>
      </c>
      <c r="H182" s="35">
        <v>230</v>
      </c>
      <c r="I182" s="35" t="s">
        <v>13</v>
      </c>
      <c r="J182" s="35">
        <f t="shared" si="2"/>
        <v>632.5</v>
      </c>
    </row>
    <row r="183" spans="1:10" x14ac:dyDescent="0.25">
      <c r="A183" s="28" t="s">
        <v>55</v>
      </c>
      <c r="B183" s="28" t="s">
        <v>457</v>
      </c>
      <c r="C183" s="28"/>
      <c r="D183" s="28" t="s">
        <v>109</v>
      </c>
      <c r="E183" s="33">
        <v>123</v>
      </c>
      <c r="F183" s="31">
        <v>1100</v>
      </c>
      <c r="G183" s="35">
        <v>550</v>
      </c>
      <c r="H183" s="35">
        <v>230</v>
      </c>
      <c r="I183" s="35" t="s">
        <v>13</v>
      </c>
      <c r="J183" s="35">
        <f t="shared" si="2"/>
        <v>632.5</v>
      </c>
    </row>
    <row r="184" spans="1:10" x14ac:dyDescent="0.25">
      <c r="A184" s="28" t="s">
        <v>54</v>
      </c>
      <c r="B184" s="28" t="s">
        <v>674</v>
      </c>
      <c r="C184" s="28" t="s">
        <v>946</v>
      </c>
      <c r="D184" s="28" t="s">
        <v>109</v>
      </c>
      <c r="E184" s="33">
        <v>123</v>
      </c>
      <c r="F184" s="31">
        <v>1100</v>
      </c>
      <c r="G184" s="35">
        <v>550</v>
      </c>
      <c r="H184" s="35">
        <v>230</v>
      </c>
      <c r="I184" s="35" t="s">
        <v>13</v>
      </c>
      <c r="J184" s="35">
        <f t="shared" si="2"/>
        <v>632.5</v>
      </c>
    </row>
    <row r="185" spans="1:10" x14ac:dyDescent="0.25">
      <c r="A185" s="28" t="s">
        <v>329</v>
      </c>
      <c r="B185" s="28" t="s">
        <v>663</v>
      </c>
      <c r="C185" s="28" t="s">
        <v>947</v>
      </c>
      <c r="D185" s="28" t="s">
        <v>109</v>
      </c>
      <c r="E185" s="33">
        <v>145</v>
      </c>
      <c r="F185" s="31">
        <v>1250</v>
      </c>
      <c r="G185" s="35">
        <v>650</v>
      </c>
      <c r="H185" s="35">
        <v>275</v>
      </c>
      <c r="I185" s="35" t="s">
        <v>13</v>
      </c>
      <c r="J185" s="35">
        <f t="shared" si="2"/>
        <v>747.49999999999989</v>
      </c>
    </row>
    <row r="186" spans="1:10" x14ac:dyDescent="0.25">
      <c r="A186" s="28" t="s">
        <v>314</v>
      </c>
      <c r="B186" s="28" t="s">
        <v>664</v>
      </c>
      <c r="C186" s="28" t="s">
        <v>947</v>
      </c>
      <c r="D186" s="28" t="s">
        <v>109</v>
      </c>
      <c r="E186" s="33">
        <v>145</v>
      </c>
      <c r="F186" s="31">
        <v>1250</v>
      </c>
      <c r="G186" s="35">
        <v>650</v>
      </c>
      <c r="H186" s="35">
        <v>275</v>
      </c>
      <c r="I186" s="35" t="s">
        <v>13</v>
      </c>
      <c r="J186" s="35">
        <f t="shared" si="2"/>
        <v>747.49999999999989</v>
      </c>
    </row>
    <row r="187" spans="1:10" x14ac:dyDescent="0.25">
      <c r="A187" s="28" t="s">
        <v>125</v>
      </c>
      <c r="B187" s="28" t="s">
        <v>665</v>
      </c>
      <c r="C187" s="28" t="s">
        <v>947</v>
      </c>
      <c r="D187" s="28" t="s">
        <v>109</v>
      </c>
      <c r="E187" s="33">
        <v>145</v>
      </c>
      <c r="F187" s="31">
        <v>1250</v>
      </c>
      <c r="G187" s="35">
        <v>650</v>
      </c>
      <c r="H187" s="35">
        <v>275</v>
      </c>
      <c r="I187" s="35" t="s">
        <v>13</v>
      </c>
      <c r="J187" s="35">
        <f t="shared" si="2"/>
        <v>747.49999999999989</v>
      </c>
    </row>
    <row r="188" spans="1:10" x14ac:dyDescent="0.25">
      <c r="A188" s="28" t="s">
        <v>126</v>
      </c>
      <c r="B188" s="28" t="s">
        <v>666</v>
      </c>
      <c r="C188" s="28" t="s">
        <v>947</v>
      </c>
      <c r="D188" s="28" t="s">
        <v>109</v>
      </c>
      <c r="E188" s="33">
        <v>145</v>
      </c>
      <c r="F188" s="31">
        <v>1250</v>
      </c>
      <c r="G188" s="35">
        <v>650</v>
      </c>
      <c r="H188" s="35">
        <v>275</v>
      </c>
      <c r="I188" s="35" t="s">
        <v>13</v>
      </c>
      <c r="J188" s="35">
        <f t="shared" si="2"/>
        <v>747.49999999999989</v>
      </c>
    </row>
    <row r="189" spans="1:10" x14ac:dyDescent="0.25">
      <c r="A189" s="28" t="s">
        <v>127</v>
      </c>
      <c r="B189" s="28" t="s">
        <v>457</v>
      </c>
      <c r="C189" s="28"/>
      <c r="D189" s="28" t="s">
        <v>109</v>
      </c>
      <c r="E189" s="33">
        <v>145</v>
      </c>
      <c r="F189" s="31">
        <v>1250</v>
      </c>
      <c r="G189" s="35">
        <v>650</v>
      </c>
      <c r="H189" s="35">
        <v>275</v>
      </c>
      <c r="I189" s="35" t="s">
        <v>13</v>
      </c>
      <c r="J189" s="35">
        <f t="shared" si="2"/>
        <v>747.49999999999989</v>
      </c>
    </row>
    <row r="190" spans="1:10" x14ac:dyDescent="0.25">
      <c r="A190" s="28" t="s">
        <v>128</v>
      </c>
      <c r="B190" s="28" t="s">
        <v>673</v>
      </c>
      <c r="C190" s="28" t="s">
        <v>947</v>
      </c>
      <c r="D190" s="28" t="s">
        <v>109</v>
      </c>
      <c r="E190" s="33">
        <v>145</v>
      </c>
      <c r="F190" s="31">
        <v>1250</v>
      </c>
      <c r="G190" s="35">
        <v>650</v>
      </c>
      <c r="H190" s="35">
        <v>275</v>
      </c>
      <c r="I190" s="35" t="s">
        <v>13</v>
      </c>
      <c r="J190" s="35">
        <f t="shared" si="2"/>
        <v>747.49999999999989</v>
      </c>
    </row>
    <row r="191" spans="1:10" x14ac:dyDescent="0.25">
      <c r="A191" s="28" t="s">
        <v>140</v>
      </c>
      <c r="B191" s="28" t="s">
        <v>667</v>
      </c>
      <c r="C191" s="28" t="s">
        <v>948</v>
      </c>
      <c r="D191" s="28" t="s">
        <v>109</v>
      </c>
      <c r="E191" s="33">
        <v>170</v>
      </c>
      <c r="F191" s="31">
        <v>1500</v>
      </c>
      <c r="G191" s="35">
        <v>750</v>
      </c>
      <c r="H191" s="35">
        <v>325</v>
      </c>
      <c r="I191" s="35" t="s">
        <v>13</v>
      </c>
      <c r="J191" s="35">
        <f t="shared" si="2"/>
        <v>862.49999999999989</v>
      </c>
    </row>
    <row r="192" spans="1:10" x14ac:dyDescent="0.25">
      <c r="A192" s="28" t="s">
        <v>141</v>
      </c>
      <c r="B192" s="28" t="s">
        <v>668</v>
      </c>
      <c r="C192" s="28" t="s">
        <v>948</v>
      </c>
      <c r="D192" s="28" t="s">
        <v>109</v>
      </c>
      <c r="E192" s="33">
        <v>170</v>
      </c>
      <c r="F192" s="31">
        <v>1500</v>
      </c>
      <c r="G192" s="35">
        <v>750</v>
      </c>
      <c r="H192" s="35">
        <v>325</v>
      </c>
      <c r="I192" s="35" t="s">
        <v>13</v>
      </c>
      <c r="J192" s="35">
        <f t="shared" si="2"/>
        <v>862.49999999999989</v>
      </c>
    </row>
    <row r="193" spans="1:10" x14ac:dyDescent="0.25">
      <c r="A193" s="28" t="s">
        <v>659</v>
      </c>
      <c r="B193" s="28" t="s">
        <v>675</v>
      </c>
      <c r="C193" s="28" t="s">
        <v>948</v>
      </c>
      <c r="D193" s="28" t="s">
        <v>109</v>
      </c>
      <c r="E193" s="33">
        <v>170</v>
      </c>
      <c r="F193" s="31">
        <v>1500</v>
      </c>
      <c r="G193" s="35">
        <v>750</v>
      </c>
      <c r="H193" s="102">
        <v>325</v>
      </c>
      <c r="I193" s="102"/>
      <c r="J193" s="102">
        <f>G193*1.15</f>
        <v>862.49999999999989</v>
      </c>
    </row>
    <row r="194" spans="1:10" x14ac:dyDescent="0.25">
      <c r="A194" s="28" t="s">
        <v>155</v>
      </c>
      <c r="B194" s="28" t="s">
        <v>669</v>
      </c>
      <c r="C194" s="28" t="s">
        <v>944</v>
      </c>
      <c r="D194" s="28" t="s">
        <v>109</v>
      </c>
      <c r="E194" s="33">
        <v>245</v>
      </c>
      <c r="F194" s="31"/>
      <c r="G194" s="35">
        <v>1050</v>
      </c>
      <c r="H194" s="35">
        <v>460</v>
      </c>
      <c r="I194" s="35" t="s">
        <v>13</v>
      </c>
      <c r="J194" s="35">
        <f t="shared" si="2"/>
        <v>1207.5</v>
      </c>
    </row>
    <row r="195" spans="1:10" x14ac:dyDescent="0.25">
      <c r="A195" s="28" t="s">
        <v>156</v>
      </c>
      <c r="B195" s="28" t="s">
        <v>670</v>
      </c>
      <c r="C195" s="28" t="s">
        <v>944</v>
      </c>
      <c r="D195" s="28" t="s">
        <v>109</v>
      </c>
      <c r="E195" s="33">
        <v>245</v>
      </c>
      <c r="F195" s="31"/>
      <c r="G195" s="35">
        <v>1050</v>
      </c>
      <c r="H195" s="35">
        <v>460</v>
      </c>
      <c r="I195" s="35" t="s">
        <v>13</v>
      </c>
      <c r="J195" s="35">
        <f t="shared" si="2"/>
        <v>1207.5</v>
      </c>
    </row>
    <row r="196" spans="1:10" x14ac:dyDescent="0.25">
      <c r="A196" s="28" t="s">
        <v>157</v>
      </c>
      <c r="B196" s="28" t="s">
        <v>860</v>
      </c>
      <c r="C196" s="28" t="s">
        <v>944</v>
      </c>
      <c r="D196" s="28" t="s">
        <v>109</v>
      </c>
      <c r="E196" s="33">
        <v>245</v>
      </c>
      <c r="F196" s="31"/>
      <c r="G196" s="35">
        <v>1050</v>
      </c>
      <c r="H196" s="35">
        <v>460</v>
      </c>
      <c r="I196" s="35" t="s">
        <v>13</v>
      </c>
      <c r="J196" s="35">
        <f t="shared" ref="J196:J255" si="3">G196*1.15</f>
        <v>1207.5</v>
      </c>
    </row>
    <row r="197" spans="1:10" x14ac:dyDescent="0.25">
      <c r="A197" s="28" t="s">
        <v>444</v>
      </c>
      <c r="B197" s="28" t="s">
        <v>671</v>
      </c>
      <c r="C197" s="28" t="s">
        <v>949</v>
      </c>
      <c r="D197" s="28" t="s">
        <v>109</v>
      </c>
      <c r="E197" s="33">
        <v>300</v>
      </c>
      <c r="F197" s="31">
        <v>1900</v>
      </c>
      <c r="G197" s="35">
        <v>1050</v>
      </c>
      <c r="H197" s="35">
        <v>460</v>
      </c>
      <c r="I197" s="35" t="s">
        <v>13</v>
      </c>
      <c r="J197" s="35">
        <f t="shared" si="3"/>
        <v>1207.5</v>
      </c>
    </row>
    <row r="198" spans="1:10" x14ac:dyDescent="0.25">
      <c r="A198" s="28" t="s">
        <v>171</v>
      </c>
      <c r="B198" s="28" t="s">
        <v>672</v>
      </c>
      <c r="C198" s="28" t="s">
        <v>949</v>
      </c>
      <c r="D198" s="28" t="s">
        <v>109</v>
      </c>
      <c r="E198" s="33">
        <v>300</v>
      </c>
      <c r="F198" s="31">
        <v>1900</v>
      </c>
      <c r="G198" s="35">
        <v>1050</v>
      </c>
      <c r="H198" s="35">
        <v>460</v>
      </c>
      <c r="I198" s="35" t="s">
        <v>13</v>
      </c>
      <c r="J198" s="35">
        <f t="shared" si="3"/>
        <v>1207.5</v>
      </c>
    </row>
    <row r="199" spans="1:10" x14ac:dyDescent="0.25">
      <c r="A199" s="28" t="s">
        <v>172</v>
      </c>
      <c r="B199" s="28" t="s">
        <v>861</v>
      </c>
      <c r="C199" s="28" t="s">
        <v>949</v>
      </c>
      <c r="D199" s="28" t="s">
        <v>109</v>
      </c>
      <c r="E199" s="33">
        <v>300</v>
      </c>
      <c r="F199" s="31">
        <v>1900</v>
      </c>
      <c r="G199" s="35">
        <v>1050</v>
      </c>
      <c r="H199" s="35">
        <v>460</v>
      </c>
      <c r="I199" s="35" t="s">
        <v>13</v>
      </c>
      <c r="J199" s="35">
        <f t="shared" si="3"/>
        <v>1207.5</v>
      </c>
    </row>
    <row r="200" spans="1:10" x14ac:dyDescent="0.25">
      <c r="A200" s="28" t="s">
        <v>195</v>
      </c>
      <c r="B200" s="28" t="s">
        <v>862</v>
      </c>
      <c r="C200" s="28" t="s">
        <v>950</v>
      </c>
      <c r="D200" s="28" t="s">
        <v>109</v>
      </c>
      <c r="E200" s="33">
        <v>362</v>
      </c>
      <c r="F200" s="31"/>
      <c r="G200" s="35">
        <v>1175</v>
      </c>
      <c r="H200" s="35">
        <v>460</v>
      </c>
      <c r="I200" s="35">
        <v>950</v>
      </c>
      <c r="J200" s="35">
        <f t="shared" si="3"/>
        <v>1351.25</v>
      </c>
    </row>
    <row r="201" spans="1:10" x14ac:dyDescent="0.25">
      <c r="A201" s="28" t="s">
        <v>196</v>
      </c>
      <c r="B201" s="28" t="s">
        <v>863</v>
      </c>
      <c r="C201" s="28" t="s">
        <v>950</v>
      </c>
      <c r="D201" s="28" t="s">
        <v>109</v>
      </c>
      <c r="E201" s="33">
        <v>362</v>
      </c>
      <c r="F201" s="31"/>
      <c r="G201" s="35">
        <v>1175</v>
      </c>
      <c r="H201" s="35">
        <v>460</v>
      </c>
      <c r="I201" s="35">
        <v>950</v>
      </c>
      <c r="J201" s="35">
        <f t="shared" si="3"/>
        <v>1351.25</v>
      </c>
    </row>
    <row r="202" spans="1:10" x14ac:dyDescent="0.25">
      <c r="A202" s="28" t="s">
        <v>197</v>
      </c>
      <c r="B202" s="28" t="s">
        <v>864</v>
      </c>
      <c r="C202" s="28" t="s">
        <v>950</v>
      </c>
      <c r="D202" s="28" t="s">
        <v>109</v>
      </c>
      <c r="E202" s="33">
        <v>362</v>
      </c>
      <c r="F202" s="31"/>
      <c r="G202" s="35">
        <v>1175</v>
      </c>
      <c r="H202" s="35">
        <v>460</v>
      </c>
      <c r="I202" s="35">
        <v>950</v>
      </c>
      <c r="J202" s="35">
        <f t="shared" si="3"/>
        <v>1351.25</v>
      </c>
    </row>
    <row r="203" spans="1:10" x14ac:dyDescent="0.25">
      <c r="A203" s="28" t="s">
        <v>198</v>
      </c>
      <c r="B203" s="28" t="s">
        <v>865</v>
      </c>
      <c r="C203" s="28" t="s">
        <v>950</v>
      </c>
      <c r="D203" s="28" t="s">
        <v>109</v>
      </c>
      <c r="E203" s="33">
        <v>362</v>
      </c>
      <c r="F203" s="31"/>
      <c r="G203" s="35">
        <v>1175</v>
      </c>
      <c r="H203" s="35">
        <v>460</v>
      </c>
      <c r="I203" s="35">
        <v>950</v>
      </c>
      <c r="J203" s="35">
        <f t="shared" si="3"/>
        <v>1351.25</v>
      </c>
    </row>
    <row r="204" spans="1:10" x14ac:dyDescent="0.25">
      <c r="A204" s="28" t="s">
        <v>194</v>
      </c>
      <c r="B204" s="28" t="s">
        <v>866</v>
      </c>
      <c r="C204" s="28" t="s">
        <v>950</v>
      </c>
      <c r="D204" s="28" t="s">
        <v>109</v>
      </c>
      <c r="E204" s="33">
        <v>362</v>
      </c>
      <c r="F204" s="31"/>
      <c r="G204" s="35">
        <v>1175</v>
      </c>
      <c r="H204" s="35">
        <v>460</v>
      </c>
      <c r="I204" s="35">
        <v>950</v>
      </c>
      <c r="J204" s="35">
        <f t="shared" si="3"/>
        <v>1351.25</v>
      </c>
    </row>
    <row r="205" spans="1:10" x14ac:dyDescent="0.25">
      <c r="A205" s="28" t="s">
        <v>214</v>
      </c>
      <c r="B205" s="28" t="s">
        <v>867</v>
      </c>
      <c r="C205" s="28" t="s">
        <v>951</v>
      </c>
      <c r="D205" s="28" t="s">
        <v>109</v>
      </c>
      <c r="E205" s="33">
        <v>420</v>
      </c>
      <c r="F205" s="31"/>
      <c r="G205" s="35">
        <v>1425</v>
      </c>
      <c r="H205" s="35">
        <v>630</v>
      </c>
      <c r="I205" s="35">
        <v>1050</v>
      </c>
      <c r="J205" s="35">
        <f t="shared" si="3"/>
        <v>1638.7499999999998</v>
      </c>
    </row>
    <row r="206" spans="1:10" x14ac:dyDescent="0.25">
      <c r="A206" s="28" t="s">
        <v>215</v>
      </c>
      <c r="B206" s="28" t="s">
        <v>868</v>
      </c>
      <c r="C206" s="28" t="s">
        <v>951</v>
      </c>
      <c r="D206" s="28" t="s">
        <v>109</v>
      </c>
      <c r="E206" s="33">
        <v>420</v>
      </c>
      <c r="F206" s="31"/>
      <c r="G206" s="35">
        <v>1425</v>
      </c>
      <c r="H206" s="35">
        <v>630</v>
      </c>
      <c r="I206" s="35">
        <v>1050</v>
      </c>
      <c r="J206" s="35">
        <f t="shared" si="3"/>
        <v>1638.7499999999998</v>
      </c>
    </row>
    <row r="207" spans="1:10" x14ac:dyDescent="0.25">
      <c r="A207" s="28" t="s">
        <v>216</v>
      </c>
      <c r="B207" s="28" t="s">
        <v>869</v>
      </c>
      <c r="C207" s="28" t="s">
        <v>951</v>
      </c>
      <c r="D207" s="28" t="s">
        <v>109</v>
      </c>
      <c r="E207" s="33">
        <v>420</v>
      </c>
      <c r="F207" s="31"/>
      <c r="G207" s="35">
        <v>1425</v>
      </c>
      <c r="H207" s="35">
        <v>630</v>
      </c>
      <c r="I207" s="35">
        <v>1050</v>
      </c>
      <c r="J207" s="35">
        <f t="shared" si="3"/>
        <v>1638.7499999999998</v>
      </c>
    </row>
    <row r="208" spans="1:10" x14ac:dyDescent="0.25">
      <c r="A208" s="28" t="s">
        <v>217</v>
      </c>
      <c r="B208" s="28" t="s">
        <v>870</v>
      </c>
      <c r="C208" s="28" t="s">
        <v>951</v>
      </c>
      <c r="D208" s="28" t="s">
        <v>109</v>
      </c>
      <c r="E208" s="33">
        <v>420</v>
      </c>
      <c r="F208" s="31"/>
      <c r="G208" s="35">
        <v>1425</v>
      </c>
      <c r="H208" s="35">
        <v>630</v>
      </c>
      <c r="I208" s="35">
        <v>1050</v>
      </c>
      <c r="J208" s="35">
        <f t="shared" si="3"/>
        <v>1638.7499999999998</v>
      </c>
    </row>
    <row r="209" spans="1:10" x14ac:dyDescent="0.25">
      <c r="A209" s="28" t="s">
        <v>243</v>
      </c>
      <c r="B209" s="28" t="s">
        <v>871</v>
      </c>
      <c r="C209" s="28" t="s">
        <v>952</v>
      </c>
      <c r="D209" s="28" t="s">
        <v>109</v>
      </c>
      <c r="E209" s="33">
        <v>550</v>
      </c>
      <c r="F209" s="31"/>
      <c r="G209" s="35">
        <v>1550</v>
      </c>
      <c r="H209" s="35">
        <v>680</v>
      </c>
      <c r="I209" s="35">
        <v>1175</v>
      </c>
      <c r="J209" s="35">
        <f t="shared" si="3"/>
        <v>1782.4999999999998</v>
      </c>
    </row>
    <row r="210" spans="1:10" x14ac:dyDescent="0.25">
      <c r="A210" s="28" t="s">
        <v>244</v>
      </c>
      <c r="B210" s="28" t="s">
        <v>872</v>
      </c>
      <c r="C210" s="28" t="s">
        <v>952</v>
      </c>
      <c r="D210" s="28" t="s">
        <v>109</v>
      </c>
      <c r="E210" s="33">
        <v>550</v>
      </c>
      <c r="F210" s="31"/>
      <c r="G210" s="35">
        <v>1550</v>
      </c>
      <c r="H210" s="35">
        <v>680</v>
      </c>
      <c r="I210" s="35">
        <v>1175</v>
      </c>
      <c r="J210" s="35">
        <f t="shared" si="3"/>
        <v>1782.4999999999998</v>
      </c>
    </row>
    <row r="211" spans="1:10" x14ac:dyDescent="0.25">
      <c r="A211" s="28" t="s">
        <v>245</v>
      </c>
      <c r="B211" s="28" t="s">
        <v>873</v>
      </c>
      <c r="C211" s="28" t="s">
        <v>952</v>
      </c>
      <c r="D211" s="28" t="s">
        <v>109</v>
      </c>
      <c r="E211" s="33">
        <v>550</v>
      </c>
      <c r="F211" s="31"/>
      <c r="G211" s="35">
        <v>1550</v>
      </c>
      <c r="H211" s="35">
        <v>680</v>
      </c>
      <c r="I211" s="35">
        <v>1175</v>
      </c>
      <c r="J211" s="35">
        <f t="shared" si="3"/>
        <v>1782.4999999999998</v>
      </c>
    </row>
    <row r="212" spans="1:10" x14ac:dyDescent="0.25">
      <c r="A212" s="28" t="s">
        <v>246</v>
      </c>
      <c r="B212" s="28" t="s">
        <v>874</v>
      </c>
      <c r="C212" s="28" t="s">
        <v>952</v>
      </c>
      <c r="D212" s="28" t="s">
        <v>109</v>
      </c>
      <c r="E212" s="33">
        <v>550</v>
      </c>
      <c r="F212" s="31"/>
      <c r="G212" s="35">
        <v>1550</v>
      </c>
      <c r="H212" s="35">
        <v>680</v>
      </c>
      <c r="I212" s="35">
        <v>1175</v>
      </c>
      <c r="J212" s="35">
        <f t="shared" si="3"/>
        <v>1782.4999999999998</v>
      </c>
    </row>
    <row r="213" spans="1:10" x14ac:dyDescent="0.25">
      <c r="A213" s="28" t="s">
        <v>274</v>
      </c>
      <c r="B213" s="28" t="s">
        <v>875</v>
      </c>
      <c r="C213" s="28" t="s">
        <v>953</v>
      </c>
      <c r="D213" s="28" t="s">
        <v>109</v>
      </c>
      <c r="E213" s="33">
        <v>800</v>
      </c>
      <c r="F213" s="31"/>
      <c r="G213" s="35">
        <v>2100</v>
      </c>
      <c r="H213" s="101" t="s">
        <v>13</v>
      </c>
      <c r="I213" s="35">
        <v>1550</v>
      </c>
      <c r="J213" s="35">
        <f t="shared" si="3"/>
        <v>2415</v>
      </c>
    </row>
    <row r="214" spans="1:10" x14ac:dyDescent="0.25">
      <c r="A214" s="28" t="s">
        <v>113</v>
      </c>
      <c r="B214" s="28" t="s">
        <v>876</v>
      </c>
      <c r="C214" s="28" t="s">
        <v>954</v>
      </c>
      <c r="D214" s="28" t="s">
        <v>114</v>
      </c>
      <c r="E214" s="33">
        <v>123</v>
      </c>
      <c r="F214" s="31">
        <v>1100</v>
      </c>
      <c r="G214" s="35">
        <v>550</v>
      </c>
      <c r="H214" s="35">
        <v>230</v>
      </c>
      <c r="I214" s="35" t="s">
        <v>13</v>
      </c>
      <c r="J214" s="35">
        <f t="shared" si="3"/>
        <v>632.5</v>
      </c>
    </row>
    <row r="215" spans="1:10" x14ac:dyDescent="0.25">
      <c r="A215" s="28" t="s">
        <v>129</v>
      </c>
      <c r="B215" s="28" t="s">
        <v>638</v>
      </c>
      <c r="C215" s="28" t="s">
        <v>954</v>
      </c>
      <c r="D215" s="28" t="s">
        <v>114</v>
      </c>
      <c r="E215" s="33">
        <v>123</v>
      </c>
      <c r="F215" s="31">
        <v>1100</v>
      </c>
      <c r="G215" s="35">
        <v>550</v>
      </c>
      <c r="H215" s="35">
        <v>230</v>
      </c>
      <c r="I215" s="35" t="s">
        <v>13</v>
      </c>
      <c r="J215" s="35">
        <f t="shared" si="3"/>
        <v>632.5</v>
      </c>
    </row>
    <row r="216" spans="1:10" x14ac:dyDescent="0.25">
      <c r="A216" s="28" t="s">
        <v>130</v>
      </c>
      <c r="B216" s="28" t="s">
        <v>877</v>
      </c>
      <c r="C216" s="28" t="s">
        <v>955</v>
      </c>
      <c r="D216" s="28" t="s">
        <v>114</v>
      </c>
      <c r="E216" s="33">
        <v>145</v>
      </c>
      <c r="F216" s="31">
        <v>1250</v>
      </c>
      <c r="G216" s="35">
        <v>650</v>
      </c>
      <c r="H216" s="35">
        <v>325</v>
      </c>
      <c r="I216" s="35" t="s">
        <v>13</v>
      </c>
      <c r="J216" s="35">
        <f t="shared" si="3"/>
        <v>747.49999999999989</v>
      </c>
    </row>
    <row r="217" spans="1:10" x14ac:dyDescent="0.25">
      <c r="A217" s="28" t="s">
        <v>315</v>
      </c>
      <c r="B217" s="28" t="s">
        <v>878</v>
      </c>
      <c r="C217" s="28" t="s">
        <v>955</v>
      </c>
      <c r="D217" s="28" t="s">
        <v>114</v>
      </c>
      <c r="E217" s="33">
        <v>145</v>
      </c>
      <c r="F217" s="31">
        <v>1250</v>
      </c>
      <c r="G217" s="35">
        <v>650</v>
      </c>
      <c r="H217" s="35">
        <v>325</v>
      </c>
      <c r="I217" s="35" t="s">
        <v>13</v>
      </c>
      <c r="J217" s="35">
        <f t="shared" si="3"/>
        <v>747.49999999999989</v>
      </c>
    </row>
    <row r="218" spans="1:10" x14ac:dyDescent="0.25">
      <c r="A218" s="28" t="s">
        <v>142</v>
      </c>
      <c r="B218" s="28" t="s">
        <v>879</v>
      </c>
      <c r="C218" s="28" t="s">
        <v>956</v>
      </c>
      <c r="D218" s="28" t="s">
        <v>114</v>
      </c>
      <c r="E218" s="33">
        <v>170</v>
      </c>
      <c r="F218" s="31">
        <v>1500</v>
      </c>
      <c r="G218" s="35">
        <v>750</v>
      </c>
      <c r="H218" s="35"/>
      <c r="I218" s="35" t="s">
        <v>13</v>
      </c>
      <c r="J218" s="35">
        <f t="shared" si="3"/>
        <v>862.49999999999989</v>
      </c>
    </row>
    <row r="219" spans="1:10" x14ac:dyDescent="0.25">
      <c r="A219" s="28" t="s">
        <v>158</v>
      </c>
      <c r="B219" s="28" t="s">
        <v>457</v>
      </c>
      <c r="C219" s="28"/>
      <c r="D219" s="28" t="s">
        <v>114</v>
      </c>
      <c r="E219" s="33">
        <v>245</v>
      </c>
      <c r="F219" s="31"/>
      <c r="G219" s="35">
        <v>1050</v>
      </c>
      <c r="H219" s="35">
        <v>460</v>
      </c>
      <c r="I219" s="35" t="s">
        <v>13</v>
      </c>
      <c r="J219" s="35">
        <f t="shared" si="3"/>
        <v>1207.5</v>
      </c>
    </row>
    <row r="220" spans="1:10" x14ac:dyDescent="0.25">
      <c r="A220" s="28" t="s">
        <v>159</v>
      </c>
      <c r="B220" s="28" t="s">
        <v>880</v>
      </c>
      <c r="C220" s="28" t="s">
        <v>957</v>
      </c>
      <c r="D220" s="28" t="s">
        <v>114</v>
      </c>
      <c r="E220" s="33">
        <v>245</v>
      </c>
      <c r="F220" s="31"/>
      <c r="G220" s="35">
        <v>1050</v>
      </c>
      <c r="H220" s="35">
        <v>460</v>
      </c>
      <c r="I220" s="35" t="s">
        <v>13</v>
      </c>
      <c r="J220" s="35">
        <f t="shared" si="3"/>
        <v>1207.5</v>
      </c>
    </row>
    <row r="221" spans="1:10" x14ac:dyDescent="0.25">
      <c r="A221" s="28" t="s">
        <v>160</v>
      </c>
      <c r="B221" s="28" t="s">
        <v>457</v>
      </c>
      <c r="C221" s="28"/>
      <c r="D221" s="28" t="s">
        <v>114</v>
      </c>
      <c r="E221" s="33">
        <v>245</v>
      </c>
      <c r="F221" s="31"/>
      <c r="G221" s="35">
        <v>1050</v>
      </c>
      <c r="H221" s="35">
        <v>460</v>
      </c>
      <c r="I221" s="35" t="s">
        <v>13</v>
      </c>
      <c r="J221" s="35">
        <f t="shared" si="3"/>
        <v>1207.5</v>
      </c>
    </row>
    <row r="222" spans="1:10" x14ac:dyDescent="0.25">
      <c r="A222" s="28" t="s">
        <v>161</v>
      </c>
      <c r="B222" s="28" t="s">
        <v>881</v>
      </c>
      <c r="C222" s="28" t="s">
        <v>957</v>
      </c>
      <c r="D222" s="28" t="s">
        <v>114</v>
      </c>
      <c r="E222" s="33">
        <v>245</v>
      </c>
      <c r="F222" s="31"/>
      <c r="G222" s="35">
        <v>1050</v>
      </c>
      <c r="H222" s="35">
        <v>460</v>
      </c>
      <c r="I222" s="35" t="s">
        <v>13</v>
      </c>
      <c r="J222" s="35">
        <f t="shared" si="3"/>
        <v>1207.5</v>
      </c>
    </row>
    <row r="223" spans="1:10" x14ac:dyDescent="0.25">
      <c r="A223" s="28" t="s">
        <v>162</v>
      </c>
      <c r="B223" s="28" t="s">
        <v>882</v>
      </c>
      <c r="C223" s="28" t="s">
        <v>957</v>
      </c>
      <c r="D223" s="28" t="s">
        <v>114</v>
      </c>
      <c r="E223" s="33">
        <v>245</v>
      </c>
      <c r="F223" s="31"/>
      <c r="G223" s="35">
        <v>1050</v>
      </c>
      <c r="H223" s="35">
        <v>460</v>
      </c>
      <c r="I223" s="35" t="s">
        <v>13</v>
      </c>
      <c r="J223" s="35">
        <f t="shared" si="3"/>
        <v>1207.5</v>
      </c>
    </row>
    <row r="224" spans="1:10" x14ac:dyDescent="0.25">
      <c r="A224" s="28" t="s">
        <v>308</v>
      </c>
      <c r="B224" s="28" t="s">
        <v>883</v>
      </c>
      <c r="C224" s="28" t="s">
        <v>957</v>
      </c>
      <c r="D224" s="28" t="s">
        <v>114</v>
      </c>
      <c r="E224" s="33">
        <v>245</v>
      </c>
      <c r="F224" s="31"/>
      <c r="G224" s="35">
        <v>1050</v>
      </c>
      <c r="H224" s="35">
        <v>460</v>
      </c>
      <c r="I224" s="35" t="s">
        <v>13</v>
      </c>
      <c r="J224" s="35">
        <f t="shared" si="3"/>
        <v>1207.5</v>
      </c>
    </row>
    <row r="225" spans="1:10" x14ac:dyDescent="0.25">
      <c r="A225" s="28" t="s">
        <v>173</v>
      </c>
      <c r="B225" s="28" t="s">
        <v>457</v>
      </c>
      <c r="C225" s="28"/>
      <c r="D225" s="28" t="s">
        <v>114</v>
      </c>
      <c r="E225" s="33">
        <v>300</v>
      </c>
      <c r="F225" s="31">
        <v>1900</v>
      </c>
      <c r="G225" s="35">
        <v>1050</v>
      </c>
      <c r="H225" s="35">
        <v>460</v>
      </c>
      <c r="I225" s="35" t="s">
        <v>13</v>
      </c>
      <c r="J225" s="35">
        <f t="shared" si="3"/>
        <v>1207.5</v>
      </c>
    </row>
    <row r="226" spans="1:10" x14ac:dyDescent="0.25">
      <c r="A226" s="28" t="s">
        <v>174</v>
      </c>
      <c r="B226" s="28" t="s">
        <v>884</v>
      </c>
      <c r="C226" s="28" t="s">
        <v>958</v>
      </c>
      <c r="D226" s="28" t="s">
        <v>114</v>
      </c>
      <c r="E226" s="33">
        <v>300</v>
      </c>
      <c r="F226" s="31">
        <v>1900</v>
      </c>
      <c r="G226" s="35">
        <v>1050</v>
      </c>
      <c r="H226" s="35">
        <v>460</v>
      </c>
      <c r="I226" s="35" t="s">
        <v>13</v>
      </c>
      <c r="J226" s="35">
        <f t="shared" si="3"/>
        <v>1207.5</v>
      </c>
    </row>
    <row r="227" spans="1:10" x14ac:dyDescent="0.25">
      <c r="A227" s="28" t="s">
        <v>175</v>
      </c>
      <c r="B227" s="28" t="s">
        <v>885</v>
      </c>
      <c r="C227" s="28" t="s">
        <v>958</v>
      </c>
      <c r="D227" s="28" t="s">
        <v>114</v>
      </c>
      <c r="E227" s="33">
        <v>300</v>
      </c>
      <c r="F227" s="31">
        <v>1900</v>
      </c>
      <c r="G227" s="35">
        <v>1050</v>
      </c>
      <c r="H227" s="35">
        <v>460</v>
      </c>
      <c r="I227" s="35" t="s">
        <v>13</v>
      </c>
      <c r="J227" s="35">
        <f t="shared" si="3"/>
        <v>1207.5</v>
      </c>
    </row>
    <row r="228" spans="1:10" x14ac:dyDescent="0.25">
      <c r="A228" s="28" t="s">
        <v>307</v>
      </c>
      <c r="B228" s="28" t="s">
        <v>886</v>
      </c>
      <c r="C228" s="28" t="s">
        <v>959</v>
      </c>
      <c r="D228" s="28" t="s">
        <v>114</v>
      </c>
      <c r="E228" s="33">
        <v>362</v>
      </c>
      <c r="F228" s="31"/>
      <c r="G228" s="35">
        <v>1175</v>
      </c>
      <c r="H228" s="35">
        <v>460</v>
      </c>
      <c r="I228" s="35">
        <v>950</v>
      </c>
      <c r="J228" s="35">
        <f t="shared" si="3"/>
        <v>1351.25</v>
      </c>
    </row>
    <row r="229" spans="1:10" x14ac:dyDescent="0.25">
      <c r="A229" s="28" t="s">
        <v>199</v>
      </c>
      <c r="B229" s="28" t="s">
        <v>457</v>
      </c>
      <c r="C229" s="28"/>
      <c r="D229" s="28" t="s">
        <v>114</v>
      </c>
      <c r="E229" s="33">
        <v>362</v>
      </c>
      <c r="F229" s="31"/>
      <c r="G229" s="35">
        <v>1175</v>
      </c>
      <c r="H229" s="35">
        <v>460</v>
      </c>
      <c r="I229" s="35">
        <v>950</v>
      </c>
      <c r="J229" s="35">
        <f t="shared" si="3"/>
        <v>1351.25</v>
      </c>
    </row>
    <row r="230" spans="1:10" x14ac:dyDescent="0.25">
      <c r="A230" s="28" t="s">
        <v>200</v>
      </c>
      <c r="B230" s="28" t="s">
        <v>887</v>
      </c>
      <c r="C230" s="28" t="s">
        <v>959</v>
      </c>
      <c r="D230" s="28" t="s">
        <v>114</v>
      </c>
      <c r="E230" s="33">
        <v>362</v>
      </c>
      <c r="F230" s="31"/>
      <c r="G230" s="35">
        <v>1175</v>
      </c>
      <c r="H230" s="35">
        <v>460</v>
      </c>
      <c r="I230" s="35">
        <v>950</v>
      </c>
      <c r="J230" s="35">
        <f t="shared" si="3"/>
        <v>1351.25</v>
      </c>
    </row>
    <row r="231" spans="1:10" x14ac:dyDescent="0.25">
      <c r="A231" s="28" t="s">
        <v>201</v>
      </c>
      <c r="B231" s="28" t="s">
        <v>457</v>
      </c>
      <c r="C231" s="28"/>
      <c r="D231" s="28" t="s">
        <v>114</v>
      </c>
      <c r="E231" s="33">
        <v>362</v>
      </c>
      <c r="F231" s="31"/>
      <c r="G231" s="35">
        <v>1175</v>
      </c>
      <c r="H231" s="35">
        <v>460</v>
      </c>
      <c r="I231" s="35">
        <v>950</v>
      </c>
      <c r="J231" s="35">
        <f t="shared" si="3"/>
        <v>1351.25</v>
      </c>
    </row>
    <row r="232" spans="1:10" x14ac:dyDescent="0.25">
      <c r="A232" s="28" t="s">
        <v>218</v>
      </c>
      <c r="B232" s="28" t="s">
        <v>888</v>
      </c>
      <c r="C232" s="28" t="s">
        <v>959</v>
      </c>
      <c r="D232" s="28" t="s">
        <v>114</v>
      </c>
      <c r="E232" s="33">
        <v>362</v>
      </c>
      <c r="F232" s="31"/>
      <c r="G232" s="35">
        <v>1175</v>
      </c>
      <c r="H232" s="35">
        <v>460</v>
      </c>
      <c r="I232" s="35">
        <v>950</v>
      </c>
      <c r="J232" s="35">
        <f t="shared" si="3"/>
        <v>1351.25</v>
      </c>
    </row>
    <row r="233" spans="1:10" x14ac:dyDescent="0.25">
      <c r="A233" s="28" t="s">
        <v>219</v>
      </c>
      <c r="B233" s="28" t="s">
        <v>889</v>
      </c>
      <c r="C233" s="28" t="s">
        <v>960</v>
      </c>
      <c r="D233" s="28" t="s">
        <v>114</v>
      </c>
      <c r="E233" s="33">
        <v>420</v>
      </c>
      <c r="F233" s="31"/>
      <c r="G233" s="35">
        <v>1425</v>
      </c>
      <c r="H233" s="35">
        <v>630</v>
      </c>
      <c r="I233" s="35">
        <v>1050</v>
      </c>
      <c r="J233" s="35">
        <f t="shared" si="3"/>
        <v>1638.7499999999998</v>
      </c>
    </row>
    <row r="234" spans="1:10" x14ac:dyDescent="0.25">
      <c r="A234" s="28" t="s">
        <v>220</v>
      </c>
      <c r="B234" s="28" t="s">
        <v>457</v>
      </c>
      <c r="C234" s="28"/>
      <c r="D234" s="28" t="s">
        <v>114</v>
      </c>
      <c r="E234" s="33">
        <v>420</v>
      </c>
      <c r="F234" s="31"/>
      <c r="G234" s="35">
        <v>1425</v>
      </c>
      <c r="H234" s="35">
        <v>630</v>
      </c>
      <c r="I234" s="35">
        <v>1050</v>
      </c>
      <c r="J234" s="35">
        <f t="shared" si="3"/>
        <v>1638.7499999999998</v>
      </c>
    </row>
    <row r="235" spans="1:10" x14ac:dyDescent="0.25">
      <c r="A235" s="28" t="s">
        <v>221</v>
      </c>
      <c r="B235" s="28" t="s">
        <v>890</v>
      </c>
      <c r="C235" s="28" t="s">
        <v>960</v>
      </c>
      <c r="D235" s="28" t="s">
        <v>114</v>
      </c>
      <c r="E235" s="33">
        <v>420</v>
      </c>
      <c r="F235" s="31"/>
      <c r="G235" s="35">
        <v>1425</v>
      </c>
      <c r="H235" s="35">
        <v>630</v>
      </c>
      <c r="I235" s="35">
        <v>1050</v>
      </c>
      <c r="J235" s="35">
        <f t="shared" si="3"/>
        <v>1638.7499999999998</v>
      </c>
    </row>
    <row r="236" spans="1:10" x14ac:dyDescent="0.25">
      <c r="A236" s="28" t="s">
        <v>222</v>
      </c>
      <c r="B236" s="28" t="s">
        <v>891</v>
      </c>
      <c r="C236" s="28" t="s">
        <v>960</v>
      </c>
      <c r="D236" s="28" t="s">
        <v>114</v>
      </c>
      <c r="E236" s="33">
        <v>420</v>
      </c>
      <c r="F236" s="31"/>
      <c r="G236" s="35">
        <v>1425</v>
      </c>
      <c r="H236" s="35">
        <v>630</v>
      </c>
      <c r="I236" s="35">
        <v>1050</v>
      </c>
      <c r="J236" s="35">
        <f t="shared" si="3"/>
        <v>1638.7499999999998</v>
      </c>
    </row>
    <row r="237" spans="1:10" x14ac:dyDescent="0.25">
      <c r="A237" s="28" t="s">
        <v>223</v>
      </c>
      <c r="B237" s="28" t="s">
        <v>457</v>
      </c>
      <c r="C237" s="28"/>
      <c r="D237" s="28" t="s">
        <v>114</v>
      </c>
      <c r="E237" s="33">
        <v>420</v>
      </c>
      <c r="F237" s="31"/>
      <c r="G237" s="35">
        <v>1425</v>
      </c>
      <c r="H237" s="35">
        <v>630</v>
      </c>
      <c r="I237" s="35">
        <v>1050</v>
      </c>
      <c r="J237" s="35">
        <f t="shared" si="3"/>
        <v>1638.7499999999998</v>
      </c>
    </row>
    <row r="238" spans="1:10" x14ac:dyDescent="0.25">
      <c r="A238" s="28" t="s">
        <v>247</v>
      </c>
      <c r="B238" s="28" t="s">
        <v>892</v>
      </c>
      <c r="C238" s="28" t="s">
        <v>960</v>
      </c>
      <c r="D238" s="28" t="s">
        <v>114</v>
      </c>
      <c r="E238" s="33">
        <v>420</v>
      </c>
      <c r="F238" s="31"/>
      <c r="G238" s="35">
        <v>1425</v>
      </c>
      <c r="H238" s="35">
        <v>630</v>
      </c>
      <c r="I238" s="35">
        <v>1050</v>
      </c>
      <c r="J238" s="35">
        <f t="shared" si="3"/>
        <v>1638.7499999999998</v>
      </c>
    </row>
    <row r="239" spans="1:10" x14ac:dyDescent="0.25">
      <c r="A239" s="28" t="s">
        <v>248</v>
      </c>
      <c r="B239" s="28" t="s">
        <v>893</v>
      </c>
      <c r="C239" s="28" t="s">
        <v>961</v>
      </c>
      <c r="D239" s="28" t="s">
        <v>114</v>
      </c>
      <c r="E239" s="33">
        <v>550</v>
      </c>
      <c r="F239" s="31"/>
      <c r="G239" s="35">
        <v>1550</v>
      </c>
      <c r="H239" s="35">
        <v>680</v>
      </c>
      <c r="I239" s="35">
        <v>1175</v>
      </c>
      <c r="J239" s="35">
        <f t="shared" si="3"/>
        <v>1782.4999999999998</v>
      </c>
    </row>
    <row r="240" spans="1:10" x14ac:dyDescent="0.25">
      <c r="A240" s="28" t="s">
        <v>249</v>
      </c>
      <c r="B240" s="28" t="s">
        <v>894</v>
      </c>
      <c r="C240" s="28" t="s">
        <v>961</v>
      </c>
      <c r="D240" s="28" t="s">
        <v>114</v>
      </c>
      <c r="E240" s="33">
        <v>550</v>
      </c>
      <c r="F240" s="31"/>
      <c r="G240" s="35">
        <v>1550</v>
      </c>
      <c r="H240" s="35">
        <v>680</v>
      </c>
      <c r="I240" s="35">
        <v>1175</v>
      </c>
      <c r="J240" s="35">
        <f t="shared" si="3"/>
        <v>1782.4999999999998</v>
      </c>
    </row>
    <row r="241" spans="1:10" x14ac:dyDescent="0.25">
      <c r="A241" s="28" t="s">
        <v>250</v>
      </c>
      <c r="B241" s="28" t="s">
        <v>895</v>
      </c>
      <c r="C241" s="28" t="s">
        <v>961</v>
      </c>
      <c r="D241" s="28" t="s">
        <v>114</v>
      </c>
      <c r="E241" s="33">
        <v>550</v>
      </c>
      <c r="F241" s="31"/>
      <c r="G241" s="35">
        <v>1550</v>
      </c>
      <c r="H241" s="35">
        <v>680</v>
      </c>
      <c r="I241" s="35">
        <v>1175</v>
      </c>
      <c r="J241" s="35">
        <f t="shared" si="3"/>
        <v>1782.4999999999998</v>
      </c>
    </row>
    <row r="242" spans="1:10" x14ac:dyDescent="0.25">
      <c r="A242" s="28" t="s">
        <v>251</v>
      </c>
      <c r="B242" s="28" t="s">
        <v>457</v>
      </c>
      <c r="C242" s="28"/>
      <c r="D242" s="28" t="s">
        <v>114</v>
      </c>
      <c r="E242" s="33">
        <v>550</v>
      </c>
      <c r="F242" s="31"/>
      <c r="G242" s="35">
        <v>1550</v>
      </c>
      <c r="H242" s="35">
        <v>680</v>
      </c>
      <c r="I242" s="35">
        <v>1175</v>
      </c>
      <c r="J242" s="35">
        <f t="shared" si="3"/>
        <v>1782.4999999999998</v>
      </c>
    </row>
    <row r="243" spans="1:10" x14ac:dyDescent="0.25">
      <c r="A243" s="28" t="s">
        <v>252</v>
      </c>
      <c r="B243" s="28" t="s">
        <v>896</v>
      </c>
      <c r="C243" s="28" t="s">
        <v>961</v>
      </c>
      <c r="D243" s="28" t="s">
        <v>114</v>
      </c>
      <c r="E243" s="33">
        <v>550</v>
      </c>
      <c r="F243" s="31"/>
      <c r="G243" s="35">
        <v>1550</v>
      </c>
      <c r="H243" s="35">
        <v>680</v>
      </c>
      <c r="I243" s="35">
        <v>1175</v>
      </c>
      <c r="J243" s="35">
        <f t="shared" si="3"/>
        <v>1782.4999999999998</v>
      </c>
    </row>
    <row r="244" spans="1:10" x14ac:dyDescent="0.25">
      <c r="A244" s="28" t="s">
        <v>325</v>
      </c>
      <c r="B244" s="28" t="s">
        <v>897</v>
      </c>
      <c r="C244" s="28" t="s">
        <v>961</v>
      </c>
      <c r="D244" s="28" t="s">
        <v>114</v>
      </c>
      <c r="E244" s="33">
        <v>550</v>
      </c>
      <c r="F244" s="31"/>
      <c r="G244" s="35">
        <v>1550</v>
      </c>
      <c r="H244" s="35">
        <v>680</v>
      </c>
      <c r="I244" s="35">
        <v>1175</v>
      </c>
      <c r="J244" s="35">
        <f t="shared" si="3"/>
        <v>1782.4999999999998</v>
      </c>
    </row>
    <row r="245" spans="1:10" x14ac:dyDescent="0.25">
      <c r="A245" s="28" t="s">
        <v>253</v>
      </c>
      <c r="B245" s="28" t="s">
        <v>457</v>
      </c>
      <c r="C245" s="28"/>
      <c r="D245" s="28" t="s">
        <v>114</v>
      </c>
      <c r="E245" s="33">
        <v>550</v>
      </c>
      <c r="F245" s="31"/>
      <c r="G245" s="35">
        <v>1550</v>
      </c>
      <c r="H245" s="35">
        <v>680</v>
      </c>
      <c r="I245" s="35">
        <v>1175</v>
      </c>
      <c r="J245" s="35">
        <f t="shared" si="3"/>
        <v>1782.4999999999998</v>
      </c>
    </row>
    <row r="246" spans="1:10" x14ac:dyDescent="0.25">
      <c r="A246" s="28" t="s">
        <v>316</v>
      </c>
      <c r="B246" s="28" t="s">
        <v>898</v>
      </c>
      <c r="C246" s="28" t="s">
        <v>961</v>
      </c>
      <c r="D246" s="28" t="s">
        <v>114</v>
      </c>
      <c r="E246" s="33">
        <v>550</v>
      </c>
      <c r="F246" s="31"/>
      <c r="G246" s="35">
        <v>1550</v>
      </c>
      <c r="H246" s="35">
        <v>680</v>
      </c>
      <c r="I246" s="35">
        <v>1175</v>
      </c>
      <c r="J246" s="35">
        <f t="shared" si="3"/>
        <v>1782.4999999999998</v>
      </c>
    </row>
    <row r="247" spans="1:10" x14ac:dyDescent="0.25">
      <c r="A247" s="28" t="s">
        <v>261</v>
      </c>
      <c r="B247" s="28" t="s">
        <v>899</v>
      </c>
      <c r="C247" s="28" t="s">
        <v>962</v>
      </c>
      <c r="D247" s="28" t="s">
        <v>114</v>
      </c>
      <c r="E247" s="33">
        <v>765</v>
      </c>
      <c r="F247" s="31"/>
      <c r="G247" s="101">
        <v>1950</v>
      </c>
      <c r="H247" s="35" t="s">
        <v>13</v>
      </c>
      <c r="I247" s="35">
        <v>1425</v>
      </c>
      <c r="J247" s="35">
        <f t="shared" si="3"/>
        <v>2242.5</v>
      </c>
    </row>
    <row r="248" spans="1:10" x14ac:dyDescent="0.25">
      <c r="A248" s="28" t="s">
        <v>275</v>
      </c>
      <c r="B248" s="28" t="s">
        <v>900</v>
      </c>
      <c r="C248" s="28" t="s">
        <v>963</v>
      </c>
      <c r="D248" s="28" t="s">
        <v>114</v>
      </c>
      <c r="E248" s="33">
        <v>800</v>
      </c>
      <c r="F248" s="31"/>
      <c r="G248" s="35">
        <v>2100</v>
      </c>
      <c r="H248" s="101" t="s">
        <v>13</v>
      </c>
      <c r="I248" s="35">
        <v>1550</v>
      </c>
      <c r="J248" s="35">
        <f t="shared" si="3"/>
        <v>2415</v>
      </c>
    </row>
    <row r="249" spans="1:10" x14ac:dyDescent="0.25">
      <c r="A249" s="28" t="s">
        <v>278</v>
      </c>
      <c r="B249" s="28" t="s">
        <v>278</v>
      </c>
      <c r="C249" s="28" t="s">
        <v>278</v>
      </c>
      <c r="D249" s="28" t="s">
        <v>449</v>
      </c>
      <c r="E249" s="33">
        <v>1000</v>
      </c>
      <c r="F249" s="31"/>
      <c r="G249" s="35">
        <v>2100</v>
      </c>
      <c r="H249" s="35"/>
      <c r="I249" s="35" t="s">
        <v>13</v>
      </c>
      <c r="J249" s="35">
        <f t="shared" si="3"/>
        <v>2415</v>
      </c>
    </row>
    <row r="250" spans="1:10" x14ac:dyDescent="0.25">
      <c r="A250" s="28" t="s">
        <v>279</v>
      </c>
      <c r="B250" s="28" t="s">
        <v>279</v>
      </c>
      <c r="C250" s="28" t="s">
        <v>279</v>
      </c>
      <c r="D250" s="28" t="s">
        <v>449</v>
      </c>
      <c r="E250" s="33">
        <v>325</v>
      </c>
      <c r="F250" s="31"/>
      <c r="G250" s="35">
        <v>950</v>
      </c>
      <c r="H250" s="35"/>
      <c r="I250" s="35" t="s">
        <v>13</v>
      </c>
      <c r="J250" s="35">
        <f t="shared" si="3"/>
        <v>1092.5</v>
      </c>
    </row>
    <row r="251" spans="1:10" x14ac:dyDescent="0.25">
      <c r="A251" s="28" t="s">
        <v>281</v>
      </c>
      <c r="B251" s="28" t="s">
        <v>281</v>
      </c>
      <c r="C251" s="28" t="s">
        <v>281</v>
      </c>
      <c r="D251" s="28" t="s">
        <v>449</v>
      </c>
      <c r="E251" s="33">
        <v>400</v>
      </c>
      <c r="F251" s="31"/>
      <c r="G251" s="35">
        <v>950</v>
      </c>
      <c r="H251" s="35"/>
      <c r="I251" s="35" t="s">
        <v>13</v>
      </c>
      <c r="J251" s="35">
        <f t="shared" si="3"/>
        <v>1092.5</v>
      </c>
    </row>
    <row r="252" spans="1:10" x14ac:dyDescent="0.25">
      <c r="A252" s="28" t="s">
        <v>282</v>
      </c>
      <c r="B252" s="28" t="s">
        <v>282</v>
      </c>
      <c r="C252" s="28" t="s">
        <v>282</v>
      </c>
      <c r="D252" s="28" t="s">
        <v>449</v>
      </c>
      <c r="E252" s="33">
        <v>600</v>
      </c>
      <c r="F252" s="31"/>
      <c r="G252" s="35">
        <v>1425</v>
      </c>
      <c r="H252" s="35"/>
      <c r="I252" s="35" t="s">
        <v>13</v>
      </c>
      <c r="J252" s="35">
        <f t="shared" si="3"/>
        <v>1638.7499999999998</v>
      </c>
    </row>
    <row r="253" spans="1:10" x14ac:dyDescent="0.25">
      <c r="A253" s="28" t="s">
        <v>283</v>
      </c>
      <c r="B253" s="28" t="s">
        <v>283</v>
      </c>
      <c r="C253" s="28" t="s">
        <v>283</v>
      </c>
      <c r="D253" s="28" t="s">
        <v>449</v>
      </c>
      <c r="E253" s="33">
        <v>640</v>
      </c>
      <c r="F253" s="31"/>
      <c r="G253" s="35">
        <v>1425</v>
      </c>
      <c r="H253" s="35"/>
      <c r="I253" s="35" t="s">
        <v>13</v>
      </c>
      <c r="J253" s="35">
        <f t="shared" si="3"/>
        <v>1638.7499999999998</v>
      </c>
    </row>
    <row r="254" spans="1:10" x14ac:dyDescent="0.25">
      <c r="A254" s="28" t="s">
        <v>284</v>
      </c>
      <c r="B254" s="28" t="s">
        <v>284</v>
      </c>
      <c r="C254" s="28" t="s">
        <v>284</v>
      </c>
      <c r="D254" s="28" t="s">
        <v>449</v>
      </c>
      <c r="E254" s="33">
        <v>750</v>
      </c>
      <c r="F254" s="31"/>
      <c r="G254" s="35">
        <v>1550</v>
      </c>
      <c r="H254" s="35"/>
      <c r="I254" s="35" t="s">
        <v>13</v>
      </c>
      <c r="J254" s="35">
        <f t="shared" si="3"/>
        <v>1782.4999999999998</v>
      </c>
    </row>
    <row r="255" spans="1:10" x14ac:dyDescent="0.25">
      <c r="A255" s="28" t="s">
        <v>285</v>
      </c>
      <c r="B255" s="28" t="s">
        <v>285</v>
      </c>
      <c r="C255" s="28" t="s">
        <v>285</v>
      </c>
      <c r="D255" s="28" t="s">
        <v>449</v>
      </c>
      <c r="E255" s="33">
        <v>800</v>
      </c>
      <c r="F255" s="31"/>
      <c r="G255" s="35">
        <v>2100</v>
      </c>
      <c r="H255" s="101" t="s">
        <v>13</v>
      </c>
      <c r="I255" s="35">
        <v>1550</v>
      </c>
      <c r="J255" s="35">
        <f t="shared" si="3"/>
        <v>2415</v>
      </c>
    </row>
    <row r="256" spans="1:10" x14ac:dyDescent="0.25">
      <c r="A256" s="28" t="s">
        <v>289</v>
      </c>
      <c r="B256" s="28" t="s">
        <v>901</v>
      </c>
      <c r="C256" s="28" t="s">
        <v>901</v>
      </c>
      <c r="D256" s="28" t="s">
        <v>449</v>
      </c>
      <c r="E256" s="33">
        <v>1000</v>
      </c>
      <c r="F256" s="31"/>
      <c r="G256" s="35">
        <v>2100</v>
      </c>
      <c r="H256" s="35"/>
      <c r="I256" s="35" t="s">
        <v>13</v>
      </c>
      <c r="J256" s="35">
        <f t="shared" ref="J256:J263" si="4">G256*1.15</f>
        <v>2415</v>
      </c>
    </row>
    <row r="257" spans="1:10" x14ac:dyDescent="0.25">
      <c r="A257" s="28" t="s">
        <v>290</v>
      </c>
      <c r="B257" s="28" t="s">
        <v>902</v>
      </c>
      <c r="C257" s="28" t="s">
        <v>902</v>
      </c>
      <c r="D257" s="28" t="s">
        <v>449</v>
      </c>
      <c r="E257" s="33">
        <v>300</v>
      </c>
      <c r="F257" s="31">
        <v>1900</v>
      </c>
      <c r="G257" s="35">
        <v>1050</v>
      </c>
      <c r="H257" s="35">
        <v>460</v>
      </c>
      <c r="I257" s="35" t="s">
        <v>13</v>
      </c>
      <c r="J257" s="35">
        <f t="shared" si="4"/>
        <v>1207.5</v>
      </c>
    </row>
    <row r="258" spans="1:10" x14ac:dyDescent="0.25">
      <c r="A258" s="28" t="s">
        <v>291</v>
      </c>
      <c r="B258" s="28" t="s">
        <v>903</v>
      </c>
      <c r="C258" s="28" t="s">
        <v>903</v>
      </c>
      <c r="D258" s="28" t="s">
        <v>449</v>
      </c>
      <c r="E258" s="33">
        <v>325</v>
      </c>
      <c r="F258" s="31"/>
      <c r="G258" s="35">
        <v>950</v>
      </c>
      <c r="H258" s="35"/>
      <c r="I258" s="35" t="s">
        <v>13</v>
      </c>
      <c r="J258" s="35">
        <f t="shared" si="4"/>
        <v>1092.5</v>
      </c>
    </row>
    <row r="259" spans="1:10" x14ac:dyDescent="0.25">
      <c r="A259" s="28" t="s">
        <v>292</v>
      </c>
      <c r="B259" s="28" t="s">
        <v>904</v>
      </c>
      <c r="C259" s="28" t="s">
        <v>904</v>
      </c>
      <c r="D259" s="28" t="s">
        <v>449</v>
      </c>
      <c r="E259" s="33">
        <v>640</v>
      </c>
      <c r="F259" s="31"/>
      <c r="G259" s="35">
        <v>1550</v>
      </c>
      <c r="H259" s="35"/>
      <c r="I259" s="35" t="s">
        <v>13</v>
      </c>
      <c r="J259" s="35">
        <f t="shared" si="4"/>
        <v>1782.4999999999998</v>
      </c>
    </row>
    <row r="260" spans="1:10" x14ac:dyDescent="0.25">
      <c r="A260" s="28" t="s">
        <v>293</v>
      </c>
      <c r="B260" s="28" t="s">
        <v>905</v>
      </c>
      <c r="C260" s="28" t="s">
        <v>905</v>
      </c>
      <c r="D260" s="28" t="s">
        <v>449</v>
      </c>
      <c r="E260" s="33">
        <v>740</v>
      </c>
      <c r="F260" s="31"/>
      <c r="G260" s="35">
        <v>1550</v>
      </c>
      <c r="H260" s="35"/>
      <c r="I260" s="35" t="s">
        <v>13</v>
      </c>
      <c r="J260" s="35">
        <f t="shared" si="4"/>
        <v>1782.4999999999998</v>
      </c>
    </row>
    <row r="261" spans="1:10" x14ac:dyDescent="0.25">
      <c r="A261" s="28" t="s">
        <v>294</v>
      </c>
      <c r="B261" s="28" t="s">
        <v>906</v>
      </c>
      <c r="C261" s="28" t="s">
        <v>906</v>
      </c>
      <c r="D261" s="28" t="s">
        <v>449</v>
      </c>
      <c r="E261" s="33">
        <v>750</v>
      </c>
      <c r="F261" s="31"/>
      <c r="G261" s="35">
        <v>1550</v>
      </c>
      <c r="H261" s="35"/>
      <c r="I261" s="35" t="s">
        <v>13</v>
      </c>
      <c r="J261" s="35">
        <f t="shared" si="4"/>
        <v>1782.4999999999998</v>
      </c>
    </row>
    <row r="262" spans="1:10" x14ac:dyDescent="0.25">
      <c r="A262" s="28" t="s">
        <v>295</v>
      </c>
      <c r="B262" s="28" t="s">
        <v>295</v>
      </c>
      <c r="C262" s="28" t="s">
        <v>295</v>
      </c>
      <c r="D262" s="28" t="s">
        <v>449</v>
      </c>
      <c r="E262" s="33">
        <v>325</v>
      </c>
      <c r="F262" s="31"/>
      <c r="G262" s="35">
        <v>950</v>
      </c>
      <c r="H262" s="35"/>
      <c r="I262" s="35" t="s">
        <v>13</v>
      </c>
      <c r="J262" s="35">
        <f t="shared" si="4"/>
        <v>1092.5</v>
      </c>
    </row>
    <row r="263" spans="1:10" x14ac:dyDescent="0.25">
      <c r="A263" s="28" t="s">
        <v>296</v>
      </c>
      <c r="B263" s="28" t="s">
        <v>296</v>
      </c>
      <c r="C263" s="28" t="s">
        <v>296</v>
      </c>
      <c r="D263" s="28" t="s">
        <v>449</v>
      </c>
      <c r="E263" s="33" t="s">
        <v>14</v>
      </c>
      <c r="F263" s="31"/>
      <c r="G263" s="102" t="s">
        <v>910</v>
      </c>
      <c r="H263" s="35"/>
      <c r="I263" s="35" t="s">
        <v>13</v>
      </c>
      <c r="J263" s="35" t="e">
        <f t="shared" si="4"/>
        <v>#VALUE!</v>
      </c>
    </row>
    <row r="331" spans="1:5" x14ac:dyDescent="0.25">
      <c r="A331" s="28" t="s">
        <v>301</v>
      </c>
      <c r="B331" s="28"/>
      <c r="C331" s="28"/>
      <c r="D331" s="28" t="s">
        <v>287</v>
      </c>
      <c r="E331" s="33" t="s">
        <v>14</v>
      </c>
    </row>
  </sheetData>
  <sortState xmlns:xlrd2="http://schemas.microsoft.com/office/spreadsheetml/2017/richdata2" ref="A2:D272">
    <sortCondition ref="B2:B272"/>
    <sortCondition ref="A2:A272"/>
  </sortState>
  <pageMargins left="0.7" right="0.7" top="0.78740157499999996" bottom="0.78740157499999996" header="0.3" footer="0.3"/>
  <pageSetup paperSize="9" orientation="portrait" r:id="rId1"/>
  <headerFooter>
    <oddFooter>&amp;LIntern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2:D473"/>
  <sheetViews>
    <sheetView workbookViewId="0">
      <selection activeCell="L32" sqref="L32"/>
    </sheetView>
  </sheetViews>
  <sheetFormatPr defaultColWidth="11.19921875" defaultRowHeight="13.8" x14ac:dyDescent="0.25"/>
  <sheetData>
    <row r="2" spans="1:4" x14ac:dyDescent="0.25">
      <c r="A2" s="29">
        <v>116</v>
      </c>
      <c r="B2" s="29"/>
      <c r="C2" s="28" t="s">
        <v>346</v>
      </c>
      <c r="D2" s="28"/>
    </row>
    <row r="3" spans="1:4" x14ac:dyDescent="0.25">
      <c r="A3" s="29">
        <v>150</v>
      </c>
      <c r="B3" s="29"/>
      <c r="C3" s="28" t="s">
        <v>346</v>
      </c>
      <c r="D3" s="28"/>
    </row>
    <row r="4" spans="1:4" x14ac:dyDescent="0.25">
      <c r="A4" s="28">
        <v>2297443</v>
      </c>
      <c r="B4" s="28"/>
      <c r="C4" s="28" t="s">
        <v>346</v>
      </c>
      <c r="D4" s="28" t="s">
        <v>347</v>
      </c>
    </row>
    <row r="5" spans="1:4" x14ac:dyDescent="0.25">
      <c r="A5" s="28">
        <v>20021501</v>
      </c>
      <c r="B5" s="28"/>
      <c r="C5" s="28" t="s">
        <v>346</v>
      </c>
      <c r="D5" s="28" t="s">
        <v>347</v>
      </c>
    </row>
    <row r="6" spans="1:4" x14ac:dyDescent="0.25">
      <c r="A6" s="28">
        <v>20021502</v>
      </c>
      <c r="B6" s="28"/>
      <c r="C6" s="28" t="s">
        <v>346</v>
      </c>
      <c r="D6" s="28" t="s">
        <v>347</v>
      </c>
    </row>
    <row r="7" spans="1:4" x14ac:dyDescent="0.25">
      <c r="A7" s="28">
        <v>20021503</v>
      </c>
      <c r="B7" s="28"/>
      <c r="C7" s="28" t="s">
        <v>346</v>
      </c>
      <c r="D7" s="28" t="s">
        <v>347</v>
      </c>
    </row>
    <row r="8" spans="1:4" x14ac:dyDescent="0.25">
      <c r="A8" s="28">
        <v>20021504</v>
      </c>
      <c r="B8" s="28"/>
      <c r="C8" s="28" t="s">
        <v>346</v>
      </c>
      <c r="D8" s="28" t="s">
        <v>347</v>
      </c>
    </row>
    <row r="9" spans="1:4" x14ac:dyDescent="0.25">
      <c r="A9" s="28">
        <v>20021506</v>
      </c>
      <c r="B9" s="28"/>
      <c r="C9" s="28" t="s">
        <v>346</v>
      </c>
      <c r="D9" s="28" t="s">
        <v>347</v>
      </c>
    </row>
    <row r="10" spans="1:4" x14ac:dyDescent="0.25">
      <c r="A10" s="28">
        <v>20037801</v>
      </c>
      <c r="B10" s="28"/>
      <c r="C10" s="28" t="s">
        <v>346</v>
      </c>
      <c r="D10" s="28" t="s">
        <v>347</v>
      </c>
    </row>
    <row r="11" spans="1:4" x14ac:dyDescent="0.25">
      <c r="A11" s="28">
        <v>20037802</v>
      </c>
      <c r="B11" s="28"/>
      <c r="C11" s="28" t="s">
        <v>346</v>
      </c>
      <c r="D11" s="28" t="s">
        <v>347</v>
      </c>
    </row>
    <row r="12" spans="1:4" x14ac:dyDescent="0.25">
      <c r="A12" s="28">
        <v>20037803</v>
      </c>
      <c r="B12" s="28"/>
      <c r="C12" s="28" t="s">
        <v>346</v>
      </c>
      <c r="D12" s="28" t="s">
        <v>347</v>
      </c>
    </row>
    <row r="13" spans="1:4" x14ac:dyDescent="0.25">
      <c r="A13" s="28">
        <v>20037804</v>
      </c>
      <c r="B13" s="28"/>
      <c r="C13" s="28" t="s">
        <v>346</v>
      </c>
      <c r="D13" s="28" t="s">
        <v>347</v>
      </c>
    </row>
    <row r="14" spans="1:4" x14ac:dyDescent="0.25">
      <c r="A14" s="28">
        <v>20037805</v>
      </c>
      <c r="B14" s="28"/>
      <c r="C14" s="28" t="s">
        <v>346</v>
      </c>
      <c r="D14" s="28" t="s">
        <v>347</v>
      </c>
    </row>
    <row r="15" spans="1:4" x14ac:dyDescent="0.25">
      <c r="A15" s="28">
        <v>20046701</v>
      </c>
      <c r="B15" s="28"/>
      <c r="C15" s="28" t="s">
        <v>346</v>
      </c>
      <c r="D15" s="28" t="s">
        <v>347</v>
      </c>
    </row>
    <row r="16" spans="1:4" x14ac:dyDescent="0.25">
      <c r="A16" s="28">
        <v>20046702</v>
      </c>
      <c r="B16" s="28"/>
      <c r="C16" s="28" t="s">
        <v>346</v>
      </c>
      <c r="D16" s="28" t="s">
        <v>347</v>
      </c>
    </row>
    <row r="17" spans="1:4" x14ac:dyDescent="0.25">
      <c r="A17" s="28">
        <v>20046702</v>
      </c>
      <c r="B17" s="28"/>
      <c r="C17" s="28" t="s">
        <v>346</v>
      </c>
      <c r="D17" s="28" t="s">
        <v>347</v>
      </c>
    </row>
    <row r="18" spans="1:4" x14ac:dyDescent="0.25">
      <c r="A18" s="28">
        <v>20053002</v>
      </c>
      <c r="B18" s="28"/>
      <c r="C18" s="28" t="s">
        <v>346</v>
      </c>
      <c r="D18" s="28" t="s">
        <v>347</v>
      </c>
    </row>
    <row r="19" spans="1:4" x14ac:dyDescent="0.25">
      <c r="A19" s="28">
        <v>20053003</v>
      </c>
      <c r="B19" s="28"/>
      <c r="C19" s="28" t="s">
        <v>346</v>
      </c>
      <c r="D19" s="28" t="s">
        <v>347</v>
      </c>
    </row>
    <row r="20" spans="1:4" x14ac:dyDescent="0.25">
      <c r="A20" s="28">
        <v>20059101</v>
      </c>
      <c r="B20" s="28"/>
      <c r="C20" s="28" t="s">
        <v>346</v>
      </c>
      <c r="D20" s="28" t="s">
        <v>347</v>
      </c>
    </row>
    <row r="21" spans="1:4" x14ac:dyDescent="0.25">
      <c r="A21" s="28">
        <v>20092801</v>
      </c>
      <c r="B21" s="28"/>
      <c r="C21" s="28" t="s">
        <v>346</v>
      </c>
      <c r="D21" s="28" t="s">
        <v>347</v>
      </c>
    </row>
    <row r="22" spans="1:4" x14ac:dyDescent="0.25">
      <c r="A22" s="28">
        <v>20124901</v>
      </c>
      <c r="B22" s="28"/>
      <c r="C22" s="28" t="s">
        <v>346</v>
      </c>
      <c r="D22" s="28" t="s">
        <v>347</v>
      </c>
    </row>
    <row r="23" spans="1:4" x14ac:dyDescent="0.25">
      <c r="A23" s="28">
        <v>20126101</v>
      </c>
      <c r="B23" s="28"/>
      <c r="C23" s="28" t="s">
        <v>346</v>
      </c>
      <c r="D23" s="28" t="s">
        <v>347</v>
      </c>
    </row>
    <row r="24" spans="1:4" x14ac:dyDescent="0.25">
      <c r="A24" s="28">
        <v>20137201</v>
      </c>
      <c r="B24" s="28"/>
      <c r="C24" s="28" t="s">
        <v>346</v>
      </c>
      <c r="D24" s="28" t="s">
        <v>347</v>
      </c>
    </row>
    <row r="25" spans="1:4" x14ac:dyDescent="0.25">
      <c r="A25" s="28">
        <v>20137202</v>
      </c>
      <c r="B25" s="28"/>
      <c r="C25" s="28" t="s">
        <v>346</v>
      </c>
      <c r="D25" s="28" t="s">
        <v>347</v>
      </c>
    </row>
    <row r="26" spans="1:4" x14ac:dyDescent="0.25">
      <c r="A26" s="28">
        <v>20314301</v>
      </c>
      <c r="B26" s="28"/>
      <c r="C26" s="28" t="s">
        <v>346</v>
      </c>
      <c r="D26" s="28" t="s">
        <v>347</v>
      </c>
    </row>
    <row r="27" spans="1:4" x14ac:dyDescent="0.25">
      <c r="A27" s="28">
        <v>20321601</v>
      </c>
      <c r="B27" s="28"/>
      <c r="C27" s="28" t="s">
        <v>346</v>
      </c>
      <c r="D27" s="28" t="s">
        <v>347</v>
      </c>
    </row>
    <row r="28" spans="1:4" x14ac:dyDescent="0.25">
      <c r="A28" s="28">
        <v>20321602</v>
      </c>
      <c r="B28" s="28"/>
      <c r="C28" s="28" t="s">
        <v>346</v>
      </c>
      <c r="D28" s="28" t="s">
        <v>347</v>
      </c>
    </row>
    <row r="29" spans="1:4" x14ac:dyDescent="0.25">
      <c r="A29" s="28">
        <v>20321603</v>
      </c>
      <c r="B29" s="28"/>
      <c r="C29" s="28" t="s">
        <v>346</v>
      </c>
      <c r="D29" s="28" t="s">
        <v>347</v>
      </c>
    </row>
    <row r="30" spans="1:4" x14ac:dyDescent="0.25">
      <c r="A30" s="28">
        <v>20321604</v>
      </c>
      <c r="B30" s="28"/>
      <c r="C30" s="28" t="s">
        <v>346</v>
      </c>
      <c r="D30" s="28" t="s">
        <v>347</v>
      </c>
    </row>
    <row r="31" spans="1:4" x14ac:dyDescent="0.25">
      <c r="A31" s="28">
        <v>20321605</v>
      </c>
      <c r="B31" s="28"/>
      <c r="C31" s="28" t="s">
        <v>346</v>
      </c>
      <c r="D31" s="28" t="s">
        <v>347</v>
      </c>
    </row>
    <row r="32" spans="1:4" x14ac:dyDescent="0.25">
      <c r="A32" s="28">
        <v>20334201</v>
      </c>
      <c r="B32" s="28"/>
      <c r="C32" s="28" t="s">
        <v>346</v>
      </c>
      <c r="D32" s="28" t="s">
        <v>347</v>
      </c>
    </row>
    <row r="33" spans="1:4" x14ac:dyDescent="0.25">
      <c r="A33" s="28">
        <v>20354901</v>
      </c>
      <c r="B33" s="28"/>
      <c r="C33" s="28" t="s">
        <v>346</v>
      </c>
      <c r="D33" s="28" t="s">
        <v>347</v>
      </c>
    </row>
    <row r="34" spans="1:4" x14ac:dyDescent="0.25">
      <c r="A34" s="28">
        <v>20355001</v>
      </c>
      <c r="B34" s="28"/>
      <c r="C34" s="28" t="s">
        <v>346</v>
      </c>
      <c r="D34" s="28" t="s">
        <v>347</v>
      </c>
    </row>
    <row r="35" spans="1:4" x14ac:dyDescent="0.25">
      <c r="A35" s="28">
        <v>20355401</v>
      </c>
      <c r="B35" s="28"/>
      <c r="C35" s="28" t="s">
        <v>346</v>
      </c>
      <c r="D35" s="28" t="s">
        <v>347</v>
      </c>
    </row>
    <row r="36" spans="1:4" x14ac:dyDescent="0.25">
      <c r="A36" s="28">
        <v>20377401</v>
      </c>
      <c r="B36" s="28"/>
      <c r="C36" s="28" t="s">
        <v>346</v>
      </c>
      <c r="D36" s="28" t="s">
        <v>347</v>
      </c>
    </row>
    <row r="37" spans="1:4" x14ac:dyDescent="0.25">
      <c r="A37" s="28">
        <v>20466701</v>
      </c>
      <c r="B37" s="28"/>
      <c r="C37" s="28" t="s">
        <v>346</v>
      </c>
      <c r="D37" s="28" t="s">
        <v>347</v>
      </c>
    </row>
    <row r="38" spans="1:4" x14ac:dyDescent="0.25">
      <c r="A38" s="28">
        <v>20466702</v>
      </c>
      <c r="B38" s="28"/>
      <c r="C38" s="28" t="s">
        <v>346</v>
      </c>
      <c r="D38" s="28" t="s">
        <v>347</v>
      </c>
    </row>
    <row r="39" spans="1:4" x14ac:dyDescent="0.25">
      <c r="A39" s="28">
        <v>20469801</v>
      </c>
      <c r="B39" s="28"/>
      <c r="C39" s="28" t="s">
        <v>346</v>
      </c>
      <c r="D39" s="28" t="s">
        <v>347</v>
      </c>
    </row>
    <row r="40" spans="1:4" x14ac:dyDescent="0.25">
      <c r="A40" s="28">
        <v>20469802</v>
      </c>
      <c r="B40" s="28"/>
      <c r="C40" s="28" t="s">
        <v>346</v>
      </c>
      <c r="D40" s="28" t="s">
        <v>347</v>
      </c>
    </row>
    <row r="41" spans="1:4" x14ac:dyDescent="0.25">
      <c r="A41" s="28">
        <v>20469804</v>
      </c>
      <c r="B41" s="28"/>
      <c r="C41" s="28" t="s">
        <v>346</v>
      </c>
      <c r="D41" s="28" t="s">
        <v>347</v>
      </c>
    </row>
    <row r="42" spans="1:4" x14ac:dyDescent="0.25">
      <c r="A42" s="28">
        <v>20469805</v>
      </c>
      <c r="B42" s="28"/>
      <c r="C42" s="28" t="s">
        <v>346</v>
      </c>
      <c r="D42" s="28" t="s">
        <v>347</v>
      </c>
    </row>
    <row r="43" spans="1:4" x14ac:dyDescent="0.25">
      <c r="A43" s="28">
        <v>20469806</v>
      </c>
      <c r="B43" s="28"/>
      <c r="C43" s="28" t="s">
        <v>346</v>
      </c>
      <c r="D43" s="28" t="s">
        <v>347</v>
      </c>
    </row>
    <row r="44" spans="1:4" x14ac:dyDescent="0.25">
      <c r="A44" s="28">
        <v>20483901</v>
      </c>
      <c r="B44" s="28"/>
      <c r="C44" s="28" t="s">
        <v>346</v>
      </c>
      <c r="D44" s="28" t="s">
        <v>347</v>
      </c>
    </row>
    <row r="45" spans="1:4" x14ac:dyDescent="0.25">
      <c r="A45" s="28">
        <v>20483902</v>
      </c>
      <c r="B45" s="28"/>
      <c r="C45" s="28" t="s">
        <v>346</v>
      </c>
      <c r="D45" s="28" t="s">
        <v>347</v>
      </c>
    </row>
    <row r="46" spans="1:4" x14ac:dyDescent="0.25">
      <c r="A46" s="28">
        <v>20483903</v>
      </c>
      <c r="B46" s="28"/>
      <c r="C46" s="28" t="s">
        <v>346</v>
      </c>
      <c r="D46" s="28" t="s">
        <v>347</v>
      </c>
    </row>
    <row r="47" spans="1:4" x14ac:dyDescent="0.25">
      <c r="A47" s="28">
        <v>20483903</v>
      </c>
      <c r="B47" s="28"/>
      <c r="C47" s="28" t="s">
        <v>346</v>
      </c>
      <c r="D47" s="28" t="s">
        <v>347</v>
      </c>
    </row>
    <row r="48" spans="1:4" x14ac:dyDescent="0.25">
      <c r="A48" s="28">
        <v>20483904</v>
      </c>
      <c r="B48" s="28"/>
      <c r="C48" s="28" t="s">
        <v>346</v>
      </c>
      <c r="D48" s="28" t="s">
        <v>347</v>
      </c>
    </row>
    <row r="49" spans="1:4" x14ac:dyDescent="0.25">
      <c r="A49" s="28">
        <v>20483905</v>
      </c>
      <c r="B49" s="28"/>
      <c r="C49" s="28" t="s">
        <v>346</v>
      </c>
      <c r="D49" s="28" t="s">
        <v>347</v>
      </c>
    </row>
    <row r="50" spans="1:4" x14ac:dyDescent="0.25">
      <c r="A50" s="28">
        <v>20483906</v>
      </c>
      <c r="B50" s="28"/>
      <c r="C50" s="28" t="s">
        <v>346</v>
      </c>
      <c r="D50" s="28" t="s">
        <v>347</v>
      </c>
    </row>
    <row r="51" spans="1:4" x14ac:dyDescent="0.25">
      <c r="A51" s="28">
        <v>20483907</v>
      </c>
      <c r="B51" s="28"/>
      <c r="C51" s="28" t="s">
        <v>346</v>
      </c>
      <c r="D51" s="28" t="s">
        <v>347</v>
      </c>
    </row>
    <row r="52" spans="1:4" x14ac:dyDescent="0.25">
      <c r="A52" s="28">
        <v>20483908</v>
      </c>
      <c r="B52" s="28"/>
      <c r="C52" s="28" t="s">
        <v>346</v>
      </c>
      <c r="D52" s="28" t="s">
        <v>347</v>
      </c>
    </row>
    <row r="53" spans="1:4" x14ac:dyDescent="0.25">
      <c r="A53" s="28">
        <v>20483909</v>
      </c>
      <c r="B53" s="28"/>
      <c r="C53" s="28" t="s">
        <v>346</v>
      </c>
      <c r="D53" s="28" t="s">
        <v>347</v>
      </c>
    </row>
    <row r="54" spans="1:4" x14ac:dyDescent="0.25">
      <c r="A54" s="28">
        <v>20483910</v>
      </c>
      <c r="B54" s="28"/>
      <c r="C54" s="28" t="s">
        <v>346</v>
      </c>
      <c r="D54" s="28" t="s">
        <v>347</v>
      </c>
    </row>
    <row r="55" spans="1:4" x14ac:dyDescent="0.25">
      <c r="A55" s="28">
        <v>20483911</v>
      </c>
      <c r="B55" s="28"/>
      <c r="C55" s="28" t="s">
        <v>346</v>
      </c>
      <c r="D55" s="28" t="s">
        <v>347</v>
      </c>
    </row>
    <row r="56" spans="1:4" x14ac:dyDescent="0.25">
      <c r="A56" s="28">
        <v>20483912</v>
      </c>
      <c r="B56" s="28"/>
      <c r="C56" s="28" t="s">
        <v>346</v>
      </c>
      <c r="D56" s="28" t="s">
        <v>347</v>
      </c>
    </row>
    <row r="57" spans="1:4" x14ac:dyDescent="0.25">
      <c r="A57" s="28">
        <v>20483913</v>
      </c>
      <c r="B57" s="28"/>
      <c r="C57" s="28" t="s">
        <v>346</v>
      </c>
      <c r="D57" s="28" t="s">
        <v>347</v>
      </c>
    </row>
    <row r="58" spans="1:4" x14ac:dyDescent="0.25">
      <c r="A58" s="28">
        <v>20483914</v>
      </c>
      <c r="B58" s="28"/>
      <c r="C58" s="28" t="s">
        <v>346</v>
      </c>
      <c r="D58" s="28" t="s">
        <v>347</v>
      </c>
    </row>
    <row r="59" spans="1:4" x14ac:dyDescent="0.25">
      <c r="A59" s="28">
        <v>20483915</v>
      </c>
      <c r="B59" s="28"/>
      <c r="C59" s="28" t="s">
        <v>346</v>
      </c>
      <c r="D59" s="28" t="s">
        <v>347</v>
      </c>
    </row>
    <row r="60" spans="1:4" x14ac:dyDescent="0.25">
      <c r="A60" s="28">
        <v>20483915</v>
      </c>
      <c r="B60" s="28"/>
      <c r="C60" s="28" t="s">
        <v>346</v>
      </c>
      <c r="D60" s="28" t="s">
        <v>347</v>
      </c>
    </row>
    <row r="61" spans="1:4" x14ac:dyDescent="0.25">
      <c r="A61" s="28">
        <v>20483916</v>
      </c>
      <c r="B61" s="28"/>
      <c r="C61" s="28" t="s">
        <v>346</v>
      </c>
      <c r="D61" s="28" t="s">
        <v>347</v>
      </c>
    </row>
    <row r="62" spans="1:4" x14ac:dyDescent="0.25">
      <c r="A62" s="28">
        <v>20483917</v>
      </c>
      <c r="B62" s="28"/>
      <c r="C62" s="28" t="s">
        <v>346</v>
      </c>
      <c r="D62" s="28" t="s">
        <v>347</v>
      </c>
    </row>
    <row r="63" spans="1:4" x14ac:dyDescent="0.25">
      <c r="A63" s="28">
        <v>20483918</v>
      </c>
      <c r="B63" s="28"/>
      <c r="C63" s="28" t="s">
        <v>346</v>
      </c>
      <c r="D63" s="28" t="s">
        <v>347</v>
      </c>
    </row>
    <row r="64" spans="1:4" x14ac:dyDescent="0.25">
      <c r="A64" s="28">
        <v>20501001</v>
      </c>
      <c r="B64" s="28"/>
      <c r="C64" s="28" t="s">
        <v>346</v>
      </c>
      <c r="D64" s="28" t="s">
        <v>347</v>
      </c>
    </row>
    <row r="65" spans="1:4" x14ac:dyDescent="0.25">
      <c r="A65" s="28">
        <v>20501002</v>
      </c>
      <c r="B65" s="28"/>
      <c r="C65" s="28" t="s">
        <v>346</v>
      </c>
      <c r="D65" s="28" t="s">
        <v>347</v>
      </c>
    </row>
    <row r="66" spans="1:4" x14ac:dyDescent="0.25">
      <c r="A66" s="28">
        <v>20501003</v>
      </c>
      <c r="B66" s="28"/>
      <c r="C66" s="28" t="s">
        <v>346</v>
      </c>
      <c r="D66" s="28" t="s">
        <v>347</v>
      </c>
    </row>
    <row r="67" spans="1:4" x14ac:dyDescent="0.25">
      <c r="A67" s="28">
        <v>20501003</v>
      </c>
      <c r="B67" s="28"/>
      <c r="C67" s="28" t="s">
        <v>346</v>
      </c>
      <c r="D67" s="28" t="s">
        <v>347</v>
      </c>
    </row>
    <row r="68" spans="1:4" x14ac:dyDescent="0.25">
      <c r="A68" s="28">
        <v>20501004</v>
      </c>
      <c r="B68" s="28"/>
      <c r="C68" s="28" t="s">
        <v>346</v>
      </c>
      <c r="D68" s="28" t="s">
        <v>347</v>
      </c>
    </row>
    <row r="69" spans="1:4" x14ac:dyDescent="0.25">
      <c r="A69" s="28">
        <v>20526601</v>
      </c>
      <c r="B69" s="28"/>
      <c r="C69" s="28" t="s">
        <v>346</v>
      </c>
      <c r="D69" s="28" t="s">
        <v>347</v>
      </c>
    </row>
    <row r="70" spans="1:4" x14ac:dyDescent="0.25">
      <c r="A70" s="28">
        <v>20526602</v>
      </c>
      <c r="B70" s="28"/>
      <c r="C70" s="28" t="s">
        <v>346</v>
      </c>
      <c r="D70" s="28" t="s">
        <v>347</v>
      </c>
    </row>
    <row r="71" spans="1:4" x14ac:dyDescent="0.25">
      <c r="A71" s="28">
        <v>20526603</v>
      </c>
      <c r="B71" s="28"/>
      <c r="C71" s="28" t="s">
        <v>346</v>
      </c>
      <c r="D71" s="28" t="s">
        <v>347</v>
      </c>
    </row>
    <row r="72" spans="1:4" x14ac:dyDescent="0.25">
      <c r="A72" s="28">
        <v>20530701</v>
      </c>
      <c r="B72" s="28"/>
      <c r="C72" s="28" t="s">
        <v>346</v>
      </c>
      <c r="D72" s="28" t="s">
        <v>347</v>
      </c>
    </row>
    <row r="73" spans="1:4" x14ac:dyDescent="0.25">
      <c r="A73" s="28">
        <v>20530702</v>
      </c>
      <c r="B73" s="28"/>
      <c r="C73" s="28" t="s">
        <v>346</v>
      </c>
      <c r="D73" s="28" t="s">
        <v>347</v>
      </c>
    </row>
    <row r="74" spans="1:4" x14ac:dyDescent="0.25">
      <c r="A74" s="28">
        <v>20546501</v>
      </c>
      <c r="B74" s="28"/>
      <c r="C74" s="28" t="s">
        <v>346</v>
      </c>
      <c r="D74" s="28" t="s">
        <v>347</v>
      </c>
    </row>
    <row r="75" spans="1:4" x14ac:dyDescent="0.25">
      <c r="A75" s="28">
        <v>20546502</v>
      </c>
      <c r="B75" s="28"/>
      <c r="C75" s="28" t="s">
        <v>346</v>
      </c>
      <c r="D75" s="28" t="s">
        <v>347</v>
      </c>
    </row>
    <row r="76" spans="1:4" x14ac:dyDescent="0.25">
      <c r="A76" s="28">
        <v>20546503</v>
      </c>
      <c r="B76" s="28"/>
      <c r="C76" s="28" t="s">
        <v>346</v>
      </c>
      <c r="D76" s="28" t="s">
        <v>347</v>
      </c>
    </row>
    <row r="77" spans="1:4" x14ac:dyDescent="0.25">
      <c r="A77" s="28">
        <v>20546504</v>
      </c>
      <c r="B77" s="28"/>
      <c r="C77" s="28" t="s">
        <v>346</v>
      </c>
      <c r="D77" s="28" t="s">
        <v>347</v>
      </c>
    </row>
    <row r="78" spans="1:4" x14ac:dyDescent="0.25">
      <c r="A78" s="28">
        <v>20546505</v>
      </c>
      <c r="B78" s="28"/>
      <c r="C78" s="28" t="s">
        <v>346</v>
      </c>
      <c r="D78" s="28" t="s">
        <v>347</v>
      </c>
    </row>
    <row r="79" spans="1:4" x14ac:dyDescent="0.25">
      <c r="A79" s="28">
        <v>20546506</v>
      </c>
      <c r="B79" s="28"/>
      <c r="C79" s="28" t="s">
        <v>346</v>
      </c>
      <c r="D79" s="28" t="s">
        <v>347</v>
      </c>
    </row>
    <row r="80" spans="1:4" x14ac:dyDescent="0.25">
      <c r="A80" s="28">
        <v>20546507</v>
      </c>
      <c r="B80" s="28"/>
      <c r="C80" s="28" t="s">
        <v>346</v>
      </c>
      <c r="D80" s="28" t="s">
        <v>347</v>
      </c>
    </row>
    <row r="81" spans="1:4" x14ac:dyDescent="0.25">
      <c r="A81" s="28">
        <v>20546509</v>
      </c>
      <c r="B81" s="28"/>
      <c r="C81" s="28" t="s">
        <v>346</v>
      </c>
      <c r="D81" s="28" t="s">
        <v>347</v>
      </c>
    </row>
    <row r="82" spans="1:4" x14ac:dyDescent="0.25">
      <c r="A82" s="28">
        <v>20546510</v>
      </c>
      <c r="B82" s="28"/>
      <c r="C82" s="28" t="s">
        <v>346</v>
      </c>
      <c r="D82" s="28" t="s">
        <v>347</v>
      </c>
    </row>
    <row r="83" spans="1:4" x14ac:dyDescent="0.25">
      <c r="A83" s="28">
        <v>20546511</v>
      </c>
      <c r="B83" s="28"/>
      <c r="C83" s="28" t="s">
        <v>346</v>
      </c>
      <c r="D83" s="28" t="s">
        <v>347</v>
      </c>
    </row>
    <row r="84" spans="1:4" x14ac:dyDescent="0.25">
      <c r="A84" s="28">
        <v>20546512</v>
      </c>
      <c r="B84" s="28"/>
      <c r="C84" s="28" t="s">
        <v>346</v>
      </c>
      <c r="D84" s="28" t="s">
        <v>347</v>
      </c>
    </row>
    <row r="85" spans="1:4" x14ac:dyDescent="0.25">
      <c r="A85" s="28">
        <v>20546513</v>
      </c>
      <c r="B85" s="28"/>
      <c r="C85" s="28" t="s">
        <v>346</v>
      </c>
      <c r="D85" s="28" t="s">
        <v>347</v>
      </c>
    </row>
    <row r="86" spans="1:4" x14ac:dyDescent="0.25">
      <c r="A86" s="28">
        <v>20546514</v>
      </c>
      <c r="B86" s="28"/>
      <c r="C86" s="28" t="s">
        <v>346</v>
      </c>
      <c r="D86" s="28" t="s">
        <v>347</v>
      </c>
    </row>
    <row r="87" spans="1:4" x14ac:dyDescent="0.25">
      <c r="A87" s="28">
        <v>20546515</v>
      </c>
      <c r="B87" s="28"/>
      <c r="C87" s="28" t="s">
        <v>346</v>
      </c>
      <c r="D87" s="28" t="s">
        <v>347</v>
      </c>
    </row>
    <row r="88" spans="1:4" x14ac:dyDescent="0.25">
      <c r="A88" s="28">
        <v>20546516</v>
      </c>
      <c r="B88" s="28"/>
      <c r="C88" s="28" t="s">
        <v>346</v>
      </c>
      <c r="D88" s="28" t="s">
        <v>347</v>
      </c>
    </row>
    <row r="89" spans="1:4" x14ac:dyDescent="0.25">
      <c r="A89" s="28">
        <v>20546517</v>
      </c>
      <c r="B89" s="28"/>
      <c r="C89" s="28" t="s">
        <v>346</v>
      </c>
      <c r="D89" s="28" t="s">
        <v>347</v>
      </c>
    </row>
    <row r="90" spans="1:4" x14ac:dyDescent="0.25">
      <c r="A90" s="28">
        <v>20573301</v>
      </c>
      <c r="B90" s="28"/>
      <c r="C90" s="28" t="s">
        <v>346</v>
      </c>
      <c r="D90" s="28" t="s">
        <v>347</v>
      </c>
    </row>
    <row r="91" spans="1:4" x14ac:dyDescent="0.25">
      <c r="A91" s="28">
        <v>20573302</v>
      </c>
      <c r="B91" s="28"/>
      <c r="C91" s="28" t="s">
        <v>346</v>
      </c>
      <c r="D91" s="28" t="s">
        <v>347</v>
      </c>
    </row>
    <row r="92" spans="1:4" x14ac:dyDescent="0.25">
      <c r="A92" s="28">
        <v>20573303</v>
      </c>
      <c r="B92" s="28"/>
      <c r="C92" s="28" t="s">
        <v>346</v>
      </c>
      <c r="D92" s="28" t="s">
        <v>347</v>
      </c>
    </row>
    <row r="93" spans="1:4" x14ac:dyDescent="0.25">
      <c r="A93" s="28">
        <v>20573304</v>
      </c>
      <c r="B93" s="28"/>
      <c r="C93" s="28" t="s">
        <v>346</v>
      </c>
      <c r="D93" s="28" t="s">
        <v>347</v>
      </c>
    </row>
    <row r="94" spans="1:4" x14ac:dyDescent="0.25">
      <c r="A94" s="28">
        <v>20573305</v>
      </c>
      <c r="B94" s="28"/>
      <c r="C94" s="28" t="s">
        <v>346</v>
      </c>
      <c r="D94" s="28" t="s">
        <v>347</v>
      </c>
    </row>
    <row r="95" spans="1:4" x14ac:dyDescent="0.25">
      <c r="A95" s="28">
        <v>20575101</v>
      </c>
      <c r="B95" s="28"/>
      <c r="C95" s="28" t="s">
        <v>346</v>
      </c>
      <c r="D95" s="28" t="s">
        <v>347</v>
      </c>
    </row>
    <row r="96" spans="1:4" x14ac:dyDescent="0.25">
      <c r="A96" s="28">
        <v>20575102</v>
      </c>
      <c r="B96" s="28"/>
      <c r="C96" s="28" t="s">
        <v>346</v>
      </c>
      <c r="D96" s="28" t="s">
        <v>347</v>
      </c>
    </row>
    <row r="97" spans="1:4" x14ac:dyDescent="0.25">
      <c r="A97" s="28">
        <v>20575103</v>
      </c>
      <c r="B97" s="28"/>
      <c r="C97" s="28" t="s">
        <v>346</v>
      </c>
      <c r="D97" s="28" t="s">
        <v>347</v>
      </c>
    </row>
    <row r="98" spans="1:4" x14ac:dyDescent="0.25">
      <c r="A98" s="28">
        <v>20589602</v>
      </c>
      <c r="B98" s="28"/>
      <c r="C98" s="28" t="s">
        <v>346</v>
      </c>
      <c r="D98" s="28" t="s">
        <v>347</v>
      </c>
    </row>
    <row r="99" spans="1:4" x14ac:dyDescent="0.25">
      <c r="A99" s="28">
        <v>20589603</v>
      </c>
      <c r="B99" s="28"/>
      <c r="C99" s="28" t="s">
        <v>346</v>
      </c>
      <c r="D99" s="28" t="s">
        <v>347</v>
      </c>
    </row>
    <row r="100" spans="1:4" x14ac:dyDescent="0.25">
      <c r="A100" s="28">
        <v>20589604</v>
      </c>
      <c r="B100" s="28"/>
      <c r="C100" s="28" t="s">
        <v>346</v>
      </c>
      <c r="D100" s="28" t="s">
        <v>347</v>
      </c>
    </row>
    <row r="101" spans="1:4" x14ac:dyDescent="0.25">
      <c r="A101" s="28">
        <v>20590101</v>
      </c>
      <c r="B101" s="28"/>
      <c r="C101" s="28" t="s">
        <v>346</v>
      </c>
      <c r="D101" s="28" t="s">
        <v>347</v>
      </c>
    </row>
    <row r="102" spans="1:4" x14ac:dyDescent="0.25">
      <c r="A102" s="28">
        <v>20594401</v>
      </c>
      <c r="B102" s="28"/>
      <c r="C102" s="28" t="s">
        <v>346</v>
      </c>
      <c r="D102" s="28" t="s">
        <v>347</v>
      </c>
    </row>
    <row r="103" spans="1:4" x14ac:dyDescent="0.25">
      <c r="A103" s="28">
        <v>20599901</v>
      </c>
      <c r="B103" s="28"/>
      <c r="C103" s="28" t="s">
        <v>346</v>
      </c>
      <c r="D103" s="28" t="s">
        <v>347</v>
      </c>
    </row>
    <row r="104" spans="1:4" x14ac:dyDescent="0.25">
      <c r="A104" s="28">
        <v>20599901</v>
      </c>
      <c r="B104" s="28"/>
      <c r="C104" s="28" t="s">
        <v>346</v>
      </c>
      <c r="D104" s="28" t="s">
        <v>347</v>
      </c>
    </row>
    <row r="105" spans="1:4" x14ac:dyDescent="0.25">
      <c r="A105" s="28">
        <v>20624201</v>
      </c>
      <c r="B105" s="28"/>
      <c r="C105" s="28" t="s">
        <v>346</v>
      </c>
      <c r="D105" s="28" t="s">
        <v>347</v>
      </c>
    </row>
    <row r="106" spans="1:4" x14ac:dyDescent="0.25">
      <c r="A106" s="28">
        <v>20719802</v>
      </c>
      <c r="B106" s="28"/>
      <c r="C106" s="28" t="s">
        <v>346</v>
      </c>
      <c r="D106" s="28" t="s">
        <v>347</v>
      </c>
    </row>
    <row r="107" spans="1:4" x14ac:dyDescent="0.25">
      <c r="A107" s="28">
        <v>20719803</v>
      </c>
      <c r="B107" s="28"/>
      <c r="C107" s="28" t="s">
        <v>346</v>
      </c>
      <c r="D107" s="28" t="s">
        <v>347</v>
      </c>
    </row>
    <row r="108" spans="1:4" x14ac:dyDescent="0.25">
      <c r="A108" s="28">
        <v>20719806</v>
      </c>
      <c r="B108" s="28"/>
      <c r="C108" s="28" t="s">
        <v>346</v>
      </c>
      <c r="D108" s="28" t="s">
        <v>347</v>
      </c>
    </row>
    <row r="109" spans="1:4" x14ac:dyDescent="0.25">
      <c r="A109" s="28">
        <v>20719807</v>
      </c>
      <c r="B109" s="28"/>
      <c r="C109" s="28" t="s">
        <v>346</v>
      </c>
      <c r="D109" s="28" t="s">
        <v>347</v>
      </c>
    </row>
    <row r="110" spans="1:4" x14ac:dyDescent="0.25">
      <c r="A110" s="28">
        <v>20719810</v>
      </c>
      <c r="B110" s="28"/>
      <c r="C110" s="28" t="s">
        <v>346</v>
      </c>
      <c r="D110" s="28" t="s">
        <v>347</v>
      </c>
    </row>
    <row r="111" spans="1:4" x14ac:dyDescent="0.25">
      <c r="A111" s="28">
        <v>20719811</v>
      </c>
      <c r="B111" s="28"/>
      <c r="C111" s="28" t="s">
        <v>346</v>
      </c>
      <c r="D111" s="28" t="s">
        <v>347</v>
      </c>
    </row>
    <row r="112" spans="1:4" x14ac:dyDescent="0.25">
      <c r="A112" s="28">
        <v>20719812</v>
      </c>
      <c r="B112" s="28"/>
      <c r="C112" s="28" t="s">
        <v>346</v>
      </c>
      <c r="D112" s="28" t="s">
        <v>347</v>
      </c>
    </row>
    <row r="113" spans="1:4" x14ac:dyDescent="0.25">
      <c r="A113" s="28">
        <v>20719815</v>
      </c>
      <c r="B113" s="28"/>
      <c r="C113" s="28" t="s">
        <v>346</v>
      </c>
      <c r="D113" s="28" t="s">
        <v>347</v>
      </c>
    </row>
    <row r="114" spans="1:4" x14ac:dyDescent="0.25">
      <c r="A114" s="28">
        <v>20719816</v>
      </c>
      <c r="B114" s="28"/>
      <c r="C114" s="28" t="s">
        <v>346</v>
      </c>
      <c r="D114" s="28" t="s">
        <v>347</v>
      </c>
    </row>
    <row r="115" spans="1:4" x14ac:dyDescent="0.25">
      <c r="A115" s="28">
        <v>20719817</v>
      </c>
      <c r="B115" s="28"/>
      <c r="C115" s="28" t="s">
        <v>346</v>
      </c>
      <c r="D115" s="28" t="s">
        <v>347</v>
      </c>
    </row>
    <row r="116" spans="1:4" x14ac:dyDescent="0.25">
      <c r="A116" s="28">
        <v>20719818</v>
      </c>
      <c r="B116" s="28"/>
      <c r="C116" s="28" t="s">
        <v>346</v>
      </c>
      <c r="D116" s="28" t="s">
        <v>347</v>
      </c>
    </row>
    <row r="117" spans="1:4" x14ac:dyDescent="0.25">
      <c r="A117" s="28">
        <v>20719819</v>
      </c>
      <c r="B117" s="28"/>
      <c r="C117" s="28" t="s">
        <v>346</v>
      </c>
      <c r="D117" s="28" t="s">
        <v>347</v>
      </c>
    </row>
    <row r="118" spans="1:4" x14ac:dyDescent="0.25">
      <c r="A118" s="28">
        <v>20719820</v>
      </c>
      <c r="B118" s="28"/>
      <c r="C118" s="28" t="s">
        <v>346</v>
      </c>
      <c r="D118" s="28" t="s">
        <v>347</v>
      </c>
    </row>
    <row r="119" spans="1:4" x14ac:dyDescent="0.25">
      <c r="A119" s="28">
        <v>20817601</v>
      </c>
      <c r="B119" s="28"/>
      <c r="C119" s="28" t="s">
        <v>346</v>
      </c>
      <c r="D119" s="28" t="s">
        <v>347</v>
      </c>
    </row>
    <row r="120" spans="1:4" x14ac:dyDescent="0.25">
      <c r="A120" s="28">
        <v>20835201</v>
      </c>
      <c r="B120" s="28"/>
      <c r="C120" s="28" t="s">
        <v>346</v>
      </c>
      <c r="D120" s="28" t="s">
        <v>347</v>
      </c>
    </row>
    <row r="121" spans="1:4" x14ac:dyDescent="0.25">
      <c r="A121" s="28">
        <v>20836301</v>
      </c>
      <c r="B121" s="28"/>
      <c r="C121" s="28" t="s">
        <v>346</v>
      </c>
      <c r="D121" s="28" t="s">
        <v>347</v>
      </c>
    </row>
    <row r="122" spans="1:4" x14ac:dyDescent="0.25">
      <c r="A122" s="28">
        <v>20838301</v>
      </c>
      <c r="B122" s="28"/>
      <c r="C122" s="28" t="s">
        <v>346</v>
      </c>
      <c r="D122" s="28" t="s">
        <v>347</v>
      </c>
    </row>
    <row r="123" spans="1:4" x14ac:dyDescent="0.25">
      <c r="A123" s="28">
        <v>20838301</v>
      </c>
      <c r="B123" s="28"/>
      <c r="C123" s="28" t="s">
        <v>346</v>
      </c>
      <c r="D123" s="28" t="s">
        <v>347</v>
      </c>
    </row>
    <row r="124" spans="1:4" x14ac:dyDescent="0.25">
      <c r="A124" s="28">
        <v>20838302</v>
      </c>
      <c r="B124" s="28"/>
      <c r="C124" s="28" t="s">
        <v>346</v>
      </c>
      <c r="D124" s="28" t="s">
        <v>347</v>
      </c>
    </row>
    <row r="125" spans="1:4" x14ac:dyDescent="0.25">
      <c r="A125" s="28">
        <v>20838303</v>
      </c>
      <c r="B125" s="28"/>
      <c r="C125" s="28" t="s">
        <v>346</v>
      </c>
      <c r="D125" s="28" t="s">
        <v>347</v>
      </c>
    </row>
    <row r="126" spans="1:4" x14ac:dyDescent="0.25">
      <c r="A126" s="28">
        <v>20838304</v>
      </c>
      <c r="B126" s="28"/>
      <c r="C126" s="28" t="s">
        <v>346</v>
      </c>
      <c r="D126" s="28" t="s">
        <v>347</v>
      </c>
    </row>
    <row r="127" spans="1:4" x14ac:dyDescent="0.25">
      <c r="A127" s="28">
        <v>20838305</v>
      </c>
      <c r="B127" s="28"/>
      <c r="C127" s="28" t="s">
        <v>346</v>
      </c>
      <c r="D127" s="28" t="s">
        <v>347</v>
      </c>
    </row>
    <row r="128" spans="1:4" x14ac:dyDescent="0.25">
      <c r="A128" s="28">
        <v>20838306</v>
      </c>
      <c r="B128" s="28"/>
      <c r="C128" s="28" t="s">
        <v>346</v>
      </c>
      <c r="D128" s="28" t="s">
        <v>347</v>
      </c>
    </row>
    <row r="129" spans="1:4" x14ac:dyDescent="0.25">
      <c r="A129" s="28">
        <v>20838307</v>
      </c>
      <c r="B129" s="28"/>
      <c r="C129" s="28" t="s">
        <v>346</v>
      </c>
      <c r="D129" s="28" t="s">
        <v>347</v>
      </c>
    </row>
    <row r="130" spans="1:4" x14ac:dyDescent="0.25">
      <c r="A130" s="28">
        <v>20838308</v>
      </c>
      <c r="B130" s="28"/>
      <c r="C130" s="28" t="s">
        <v>346</v>
      </c>
      <c r="D130" s="28" t="s">
        <v>347</v>
      </c>
    </row>
    <row r="131" spans="1:4" x14ac:dyDescent="0.25">
      <c r="A131" s="28">
        <v>20838309</v>
      </c>
      <c r="B131" s="28"/>
      <c r="C131" s="28" t="s">
        <v>346</v>
      </c>
      <c r="D131" s="28" t="s">
        <v>347</v>
      </c>
    </row>
    <row r="132" spans="1:4" x14ac:dyDescent="0.25">
      <c r="A132" s="28">
        <v>20838310</v>
      </c>
      <c r="B132" s="28"/>
      <c r="C132" s="28" t="s">
        <v>346</v>
      </c>
      <c r="D132" s="28" t="s">
        <v>347</v>
      </c>
    </row>
    <row r="133" spans="1:4" x14ac:dyDescent="0.25">
      <c r="A133" s="28">
        <v>20838311</v>
      </c>
      <c r="B133" s="28"/>
      <c r="C133" s="28" t="s">
        <v>346</v>
      </c>
      <c r="D133" s="28" t="s">
        <v>347</v>
      </c>
    </row>
    <row r="134" spans="1:4" x14ac:dyDescent="0.25">
      <c r="A134" s="28">
        <v>20838312</v>
      </c>
      <c r="B134" s="28"/>
      <c r="C134" s="28" t="s">
        <v>346</v>
      </c>
      <c r="D134" s="28" t="s">
        <v>347</v>
      </c>
    </row>
    <row r="135" spans="1:4" x14ac:dyDescent="0.25">
      <c r="A135" s="28">
        <v>20838313</v>
      </c>
      <c r="B135" s="28"/>
      <c r="C135" s="28" t="s">
        <v>346</v>
      </c>
      <c r="D135" s="28" t="s">
        <v>347</v>
      </c>
    </row>
    <row r="136" spans="1:4" x14ac:dyDescent="0.25">
      <c r="A136" s="28">
        <v>20838315</v>
      </c>
      <c r="B136" s="28"/>
      <c r="C136" s="28" t="s">
        <v>346</v>
      </c>
      <c r="D136" s="28" t="s">
        <v>347</v>
      </c>
    </row>
    <row r="137" spans="1:4" x14ac:dyDescent="0.25">
      <c r="A137" s="28">
        <v>20838316</v>
      </c>
      <c r="B137" s="28"/>
      <c r="C137" s="28" t="s">
        <v>346</v>
      </c>
      <c r="D137" s="28" t="s">
        <v>347</v>
      </c>
    </row>
    <row r="138" spans="1:4" x14ac:dyDescent="0.25">
      <c r="A138" s="28">
        <v>20838317</v>
      </c>
      <c r="B138" s="28"/>
      <c r="C138" s="28" t="s">
        <v>346</v>
      </c>
      <c r="D138" s="28" t="s">
        <v>347</v>
      </c>
    </row>
    <row r="139" spans="1:4" x14ac:dyDescent="0.25">
      <c r="A139" s="28">
        <v>20873501</v>
      </c>
      <c r="B139" s="28"/>
      <c r="C139" s="28" t="s">
        <v>346</v>
      </c>
      <c r="D139" s="28" t="s">
        <v>347</v>
      </c>
    </row>
    <row r="140" spans="1:4" x14ac:dyDescent="0.25">
      <c r="A140" s="28">
        <v>20873502</v>
      </c>
      <c r="B140" s="28"/>
      <c r="C140" s="28" t="s">
        <v>346</v>
      </c>
      <c r="D140" s="28" t="s">
        <v>347</v>
      </c>
    </row>
    <row r="141" spans="1:4" x14ac:dyDescent="0.25">
      <c r="A141" s="28">
        <v>20877101</v>
      </c>
      <c r="B141" s="28"/>
      <c r="C141" s="28" t="s">
        <v>346</v>
      </c>
      <c r="D141" s="28" t="s">
        <v>347</v>
      </c>
    </row>
    <row r="142" spans="1:4" x14ac:dyDescent="0.25">
      <c r="A142" s="28">
        <v>20925001</v>
      </c>
      <c r="B142" s="28"/>
      <c r="C142" s="28" t="s">
        <v>346</v>
      </c>
      <c r="D142" s="28" t="s">
        <v>347</v>
      </c>
    </row>
    <row r="143" spans="1:4" x14ac:dyDescent="0.25">
      <c r="A143" s="28">
        <v>20925002</v>
      </c>
      <c r="B143" s="28"/>
      <c r="C143" s="28" t="s">
        <v>346</v>
      </c>
      <c r="D143" s="28" t="s">
        <v>347</v>
      </c>
    </row>
    <row r="144" spans="1:4" x14ac:dyDescent="0.25">
      <c r="A144" s="28">
        <v>20925004</v>
      </c>
      <c r="B144" s="28"/>
      <c r="C144" s="28" t="s">
        <v>346</v>
      </c>
      <c r="D144" s="28" t="s">
        <v>347</v>
      </c>
    </row>
    <row r="145" spans="1:4" x14ac:dyDescent="0.25">
      <c r="A145" s="28">
        <v>20925005</v>
      </c>
      <c r="B145" s="28"/>
      <c r="C145" s="28" t="s">
        <v>346</v>
      </c>
      <c r="D145" s="28" t="s">
        <v>347</v>
      </c>
    </row>
    <row r="146" spans="1:4" x14ac:dyDescent="0.25">
      <c r="A146" s="28">
        <v>20925006</v>
      </c>
      <c r="B146" s="28"/>
      <c r="C146" s="28" t="s">
        <v>346</v>
      </c>
      <c r="D146" s="28" t="s">
        <v>347</v>
      </c>
    </row>
    <row r="147" spans="1:4" x14ac:dyDescent="0.25">
      <c r="A147" s="28">
        <v>20925007</v>
      </c>
      <c r="B147" s="28"/>
      <c r="C147" s="28" t="s">
        <v>346</v>
      </c>
      <c r="D147" s="28" t="s">
        <v>347</v>
      </c>
    </row>
    <row r="148" spans="1:4" x14ac:dyDescent="0.25">
      <c r="A148" s="28">
        <v>20925008</v>
      </c>
      <c r="B148" s="28"/>
      <c r="C148" s="28" t="s">
        <v>346</v>
      </c>
      <c r="D148" s="28" t="s">
        <v>347</v>
      </c>
    </row>
    <row r="149" spans="1:4" x14ac:dyDescent="0.25">
      <c r="A149" s="28">
        <v>20925009</v>
      </c>
      <c r="B149" s="28"/>
      <c r="C149" s="28" t="s">
        <v>346</v>
      </c>
      <c r="D149" s="28" t="s">
        <v>347</v>
      </c>
    </row>
    <row r="150" spans="1:4" x14ac:dyDescent="0.25">
      <c r="A150" s="28">
        <v>20925010</v>
      </c>
      <c r="B150" s="28"/>
      <c r="C150" s="28" t="s">
        <v>346</v>
      </c>
      <c r="D150" s="28" t="s">
        <v>347</v>
      </c>
    </row>
    <row r="151" spans="1:4" x14ac:dyDescent="0.25">
      <c r="A151" s="28">
        <v>20966601</v>
      </c>
      <c r="B151" s="28"/>
      <c r="C151" s="28" t="s">
        <v>346</v>
      </c>
      <c r="D151" s="28" t="s">
        <v>347</v>
      </c>
    </row>
    <row r="152" spans="1:4" x14ac:dyDescent="0.25">
      <c r="A152" s="28">
        <v>20966602</v>
      </c>
      <c r="B152" s="28"/>
      <c r="C152" s="28" t="s">
        <v>346</v>
      </c>
      <c r="D152" s="28" t="s">
        <v>347</v>
      </c>
    </row>
    <row r="153" spans="1:4" x14ac:dyDescent="0.25">
      <c r="A153" s="28">
        <v>20966603</v>
      </c>
      <c r="B153" s="28"/>
      <c r="C153" s="28" t="s">
        <v>346</v>
      </c>
      <c r="D153" s="28" t="s">
        <v>347</v>
      </c>
    </row>
    <row r="154" spans="1:4" x14ac:dyDescent="0.25">
      <c r="A154" s="28">
        <v>20966604</v>
      </c>
      <c r="B154" s="28"/>
      <c r="C154" s="28" t="s">
        <v>346</v>
      </c>
      <c r="D154" s="28" t="s">
        <v>347</v>
      </c>
    </row>
    <row r="155" spans="1:4" x14ac:dyDescent="0.25">
      <c r="A155" s="28">
        <v>20966604</v>
      </c>
      <c r="B155" s="28"/>
      <c r="C155" s="28" t="s">
        <v>346</v>
      </c>
      <c r="D155" s="28" t="s">
        <v>347</v>
      </c>
    </row>
    <row r="156" spans="1:4" x14ac:dyDescent="0.25">
      <c r="A156" s="28">
        <v>20966605</v>
      </c>
      <c r="B156" s="28"/>
      <c r="C156" s="28" t="s">
        <v>346</v>
      </c>
      <c r="D156" s="28" t="s">
        <v>347</v>
      </c>
    </row>
    <row r="157" spans="1:4" x14ac:dyDescent="0.25">
      <c r="A157" s="28">
        <v>20971102</v>
      </c>
      <c r="B157" s="28"/>
      <c r="C157" s="28" t="s">
        <v>346</v>
      </c>
      <c r="D157" s="28" t="s">
        <v>347</v>
      </c>
    </row>
    <row r="158" spans="1:4" x14ac:dyDescent="0.25">
      <c r="A158" s="28">
        <v>20995801</v>
      </c>
      <c r="B158" s="28"/>
      <c r="C158" s="28" t="s">
        <v>346</v>
      </c>
      <c r="D158" s="28" t="s">
        <v>347</v>
      </c>
    </row>
    <row r="159" spans="1:4" x14ac:dyDescent="0.25">
      <c r="A159" s="28">
        <v>20995802</v>
      </c>
      <c r="B159" s="28"/>
      <c r="C159" s="28" t="s">
        <v>346</v>
      </c>
      <c r="D159" s="28" t="s">
        <v>347</v>
      </c>
    </row>
    <row r="160" spans="1:4" x14ac:dyDescent="0.25">
      <c r="A160" s="28">
        <v>20995803</v>
      </c>
      <c r="B160" s="28"/>
      <c r="C160" s="28" t="s">
        <v>346</v>
      </c>
      <c r="D160" s="28" t="s">
        <v>347</v>
      </c>
    </row>
    <row r="161" spans="1:4" x14ac:dyDescent="0.25">
      <c r="A161" s="28">
        <v>20995804</v>
      </c>
      <c r="B161" s="28"/>
      <c r="C161" s="28" t="s">
        <v>346</v>
      </c>
      <c r="D161" s="28" t="s">
        <v>347</v>
      </c>
    </row>
    <row r="162" spans="1:4" x14ac:dyDescent="0.25">
      <c r="A162" s="28">
        <v>20995805</v>
      </c>
      <c r="B162" s="28"/>
      <c r="C162" s="28" t="s">
        <v>346</v>
      </c>
      <c r="D162" s="28" t="s">
        <v>347</v>
      </c>
    </row>
    <row r="163" spans="1:4" x14ac:dyDescent="0.25">
      <c r="A163" s="28">
        <v>20998501</v>
      </c>
      <c r="B163" s="28"/>
      <c r="C163" s="28" t="s">
        <v>346</v>
      </c>
      <c r="D163" s="28" t="s">
        <v>347</v>
      </c>
    </row>
    <row r="164" spans="1:4" x14ac:dyDescent="0.25">
      <c r="A164" s="28">
        <v>20998502</v>
      </c>
      <c r="B164" s="28"/>
      <c r="C164" s="28" t="s">
        <v>346</v>
      </c>
      <c r="D164" s="28" t="s">
        <v>347</v>
      </c>
    </row>
    <row r="165" spans="1:4" x14ac:dyDescent="0.25">
      <c r="A165" s="28">
        <v>21040601</v>
      </c>
      <c r="B165" s="28"/>
      <c r="C165" s="28" t="s">
        <v>346</v>
      </c>
      <c r="D165" s="28" t="s">
        <v>347</v>
      </c>
    </row>
    <row r="166" spans="1:4" x14ac:dyDescent="0.25">
      <c r="A166" s="28">
        <v>21040601</v>
      </c>
      <c r="B166" s="28"/>
      <c r="C166" s="28" t="s">
        <v>346</v>
      </c>
      <c r="D166" s="28" t="s">
        <v>347</v>
      </c>
    </row>
    <row r="167" spans="1:4" x14ac:dyDescent="0.25">
      <c r="A167" s="28">
        <v>21045301</v>
      </c>
      <c r="B167" s="28"/>
      <c r="C167" s="28" t="s">
        <v>346</v>
      </c>
      <c r="D167" s="28" t="s">
        <v>347</v>
      </c>
    </row>
    <row r="168" spans="1:4" x14ac:dyDescent="0.25">
      <c r="A168" s="28">
        <v>21049901</v>
      </c>
      <c r="B168" s="28"/>
      <c r="C168" s="28" t="s">
        <v>346</v>
      </c>
      <c r="D168" s="28" t="s">
        <v>347</v>
      </c>
    </row>
    <row r="169" spans="1:4" x14ac:dyDescent="0.25">
      <c r="A169" s="28">
        <v>21049902</v>
      </c>
      <c r="B169" s="28"/>
      <c r="C169" s="28" t="s">
        <v>346</v>
      </c>
      <c r="D169" s="28" t="s">
        <v>347</v>
      </c>
    </row>
    <row r="170" spans="1:4" x14ac:dyDescent="0.25">
      <c r="A170" s="28">
        <v>21049903</v>
      </c>
      <c r="B170" s="28"/>
      <c r="C170" s="28" t="s">
        <v>346</v>
      </c>
      <c r="D170" s="28" t="s">
        <v>347</v>
      </c>
    </row>
    <row r="171" spans="1:4" x14ac:dyDescent="0.25">
      <c r="A171" s="28">
        <v>21049904</v>
      </c>
      <c r="B171" s="28"/>
      <c r="C171" s="28" t="s">
        <v>346</v>
      </c>
      <c r="D171" s="28" t="s">
        <v>347</v>
      </c>
    </row>
    <row r="172" spans="1:4" x14ac:dyDescent="0.25">
      <c r="A172" s="28">
        <v>21049905</v>
      </c>
      <c r="B172" s="28"/>
      <c r="C172" s="28" t="s">
        <v>346</v>
      </c>
      <c r="D172" s="28" t="s">
        <v>347</v>
      </c>
    </row>
    <row r="173" spans="1:4" x14ac:dyDescent="0.25">
      <c r="A173" s="28">
        <v>21049906</v>
      </c>
      <c r="B173" s="28"/>
      <c r="C173" s="28" t="s">
        <v>346</v>
      </c>
      <c r="D173" s="28" t="s">
        <v>347</v>
      </c>
    </row>
    <row r="174" spans="1:4" x14ac:dyDescent="0.25">
      <c r="A174" s="28">
        <v>21049907</v>
      </c>
      <c r="B174" s="28"/>
      <c r="C174" s="28" t="s">
        <v>346</v>
      </c>
      <c r="D174" s="28" t="s">
        <v>347</v>
      </c>
    </row>
    <row r="175" spans="1:4" x14ac:dyDescent="0.25">
      <c r="A175" s="28">
        <v>21049908</v>
      </c>
      <c r="B175" s="28"/>
      <c r="C175" s="28" t="s">
        <v>346</v>
      </c>
      <c r="D175" s="28" t="s">
        <v>347</v>
      </c>
    </row>
    <row r="176" spans="1:4" x14ac:dyDescent="0.25">
      <c r="A176" s="28">
        <v>21049909</v>
      </c>
      <c r="B176" s="28"/>
      <c r="C176" s="28" t="s">
        <v>346</v>
      </c>
      <c r="D176" s="28" t="s">
        <v>347</v>
      </c>
    </row>
    <row r="177" spans="1:4" x14ac:dyDescent="0.25">
      <c r="A177" s="28">
        <v>21082801</v>
      </c>
      <c r="B177" s="28"/>
      <c r="C177" s="28" t="s">
        <v>346</v>
      </c>
      <c r="D177" s="28" t="s">
        <v>347</v>
      </c>
    </row>
    <row r="178" spans="1:4" x14ac:dyDescent="0.25">
      <c r="A178" s="28">
        <v>21097701</v>
      </c>
      <c r="B178" s="28"/>
      <c r="C178" s="28" t="s">
        <v>346</v>
      </c>
      <c r="D178" s="28" t="s">
        <v>347</v>
      </c>
    </row>
    <row r="179" spans="1:4" x14ac:dyDescent="0.25">
      <c r="A179" s="28">
        <v>21097702</v>
      </c>
      <c r="B179" s="28"/>
      <c r="C179" s="28" t="s">
        <v>346</v>
      </c>
      <c r="D179" s="28" t="s">
        <v>347</v>
      </c>
    </row>
    <row r="180" spans="1:4" x14ac:dyDescent="0.25">
      <c r="A180" s="28">
        <v>21097703</v>
      </c>
      <c r="B180" s="28"/>
      <c r="C180" s="28" t="s">
        <v>346</v>
      </c>
      <c r="D180" s="28" t="s">
        <v>347</v>
      </c>
    </row>
    <row r="181" spans="1:4" x14ac:dyDescent="0.25">
      <c r="A181" s="28">
        <v>21097704</v>
      </c>
      <c r="B181" s="28"/>
      <c r="C181" s="28" t="s">
        <v>346</v>
      </c>
      <c r="D181" s="28" t="s">
        <v>347</v>
      </c>
    </row>
    <row r="182" spans="1:4" x14ac:dyDescent="0.25">
      <c r="A182" s="28">
        <v>21097705</v>
      </c>
      <c r="B182" s="28"/>
      <c r="C182" s="28" t="s">
        <v>346</v>
      </c>
      <c r="D182" s="28" t="s">
        <v>347</v>
      </c>
    </row>
    <row r="183" spans="1:4" x14ac:dyDescent="0.25">
      <c r="A183" s="28">
        <v>21097706</v>
      </c>
      <c r="B183" s="28"/>
      <c r="C183" s="28" t="s">
        <v>346</v>
      </c>
      <c r="D183" s="28" t="s">
        <v>347</v>
      </c>
    </row>
    <row r="184" spans="1:4" x14ac:dyDescent="0.25">
      <c r="A184" s="28">
        <v>21097707</v>
      </c>
      <c r="B184" s="28"/>
      <c r="C184" s="28" t="s">
        <v>346</v>
      </c>
      <c r="D184" s="28" t="s">
        <v>347</v>
      </c>
    </row>
    <row r="185" spans="1:4" x14ac:dyDescent="0.25">
      <c r="A185" s="28">
        <v>21097708</v>
      </c>
      <c r="B185" s="28"/>
      <c r="C185" s="28" t="s">
        <v>346</v>
      </c>
      <c r="D185" s="28" t="s">
        <v>347</v>
      </c>
    </row>
    <row r="186" spans="1:4" x14ac:dyDescent="0.25">
      <c r="A186" s="28">
        <v>21097709</v>
      </c>
      <c r="B186" s="28"/>
      <c r="C186" s="28" t="s">
        <v>346</v>
      </c>
      <c r="D186" s="28" t="s">
        <v>347</v>
      </c>
    </row>
    <row r="187" spans="1:4" x14ac:dyDescent="0.25">
      <c r="A187" s="28">
        <v>21097710</v>
      </c>
      <c r="B187" s="28"/>
      <c r="C187" s="28" t="s">
        <v>346</v>
      </c>
      <c r="D187" s="28" t="s">
        <v>347</v>
      </c>
    </row>
    <row r="188" spans="1:4" x14ac:dyDescent="0.25">
      <c r="A188" s="28">
        <v>21097711</v>
      </c>
      <c r="B188" s="28"/>
      <c r="C188" s="28" t="s">
        <v>346</v>
      </c>
      <c r="D188" s="28" t="s">
        <v>347</v>
      </c>
    </row>
    <row r="189" spans="1:4" x14ac:dyDescent="0.25">
      <c r="A189" s="28">
        <v>21097712</v>
      </c>
      <c r="B189" s="28"/>
      <c r="C189" s="28" t="s">
        <v>346</v>
      </c>
      <c r="D189" s="28" t="s">
        <v>347</v>
      </c>
    </row>
    <row r="190" spans="1:4" x14ac:dyDescent="0.25">
      <c r="A190" s="28">
        <v>21097713</v>
      </c>
      <c r="B190" s="28"/>
      <c r="C190" s="28" t="s">
        <v>346</v>
      </c>
      <c r="D190" s="28" t="s">
        <v>347</v>
      </c>
    </row>
    <row r="191" spans="1:4" x14ac:dyDescent="0.25">
      <c r="A191" s="28">
        <v>21097714</v>
      </c>
      <c r="B191" s="28"/>
      <c r="C191" s="28" t="s">
        <v>346</v>
      </c>
      <c r="D191" s="28" t="s">
        <v>347</v>
      </c>
    </row>
    <row r="192" spans="1:4" x14ac:dyDescent="0.25">
      <c r="A192" s="28">
        <v>21097715</v>
      </c>
      <c r="B192" s="28"/>
      <c r="C192" s="28" t="s">
        <v>346</v>
      </c>
      <c r="D192" s="28" t="s">
        <v>347</v>
      </c>
    </row>
    <row r="193" spans="1:4" x14ac:dyDescent="0.25">
      <c r="A193" s="28">
        <v>21097716</v>
      </c>
      <c r="B193" s="28"/>
      <c r="C193" s="28" t="s">
        <v>346</v>
      </c>
      <c r="D193" s="28" t="s">
        <v>347</v>
      </c>
    </row>
    <row r="194" spans="1:4" x14ac:dyDescent="0.25">
      <c r="A194" s="28">
        <v>21097717</v>
      </c>
      <c r="B194" s="28"/>
      <c r="C194" s="28" t="s">
        <v>346</v>
      </c>
      <c r="D194" s="28" t="s">
        <v>347</v>
      </c>
    </row>
    <row r="195" spans="1:4" x14ac:dyDescent="0.25">
      <c r="A195" s="28">
        <v>21097718</v>
      </c>
      <c r="B195" s="28"/>
      <c r="C195" s="28" t="s">
        <v>346</v>
      </c>
      <c r="D195" s="28" t="s">
        <v>347</v>
      </c>
    </row>
    <row r="196" spans="1:4" x14ac:dyDescent="0.25">
      <c r="A196" s="28">
        <v>21097719</v>
      </c>
      <c r="B196" s="28"/>
      <c r="C196" s="28" t="s">
        <v>346</v>
      </c>
      <c r="D196" s="28" t="s">
        <v>347</v>
      </c>
    </row>
    <row r="197" spans="1:4" x14ac:dyDescent="0.25">
      <c r="A197" s="28">
        <v>21097720</v>
      </c>
      <c r="B197" s="28"/>
      <c r="C197" s="28" t="s">
        <v>346</v>
      </c>
      <c r="D197" s="28" t="s">
        <v>347</v>
      </c>
    </row>
    <row r="198" spans="1:4" x14ac:dyDescent="0.25">
      <c r="A198" s="28">
        <v>21097721</v>
      </c>
      <c r="B198" s="28"/>
      <c r="C198" s="28" t="s">
        <v>346</v>
      </c>
      <c r="D198" s="28" t="s">
        <v>347</v>
      </c>
    </row>
    <row r="199" spans="1:4" x14ac:dyDescent="0.25">
      <c r="A199" s="28">
        <v>21097722</v>
      </c>
      <c r="B199" s="28"/>
      <c r="C199" s="28" t="s">
        <v>346</v>
      </c>
      <c r="D199" s="28" t="s">
        <v>347</v>
      </c>
    </row>
    <row r="200" spans="1:4" x14ac:dyDescent="0.25">
      <c r="A200" s="28">
        <v>21097723</v>
      </c>
      <c r="B200" s="28"/>
      <c r="C200" s="28" t="s">
        <v>346</v>
      </c>
      <c r="D200" s="28" t="s">
        <v>347</v>
      </c>
    </row>
    <row r="201" spans="1:4" x14ac:dyDescent="0.25">
      <c r="A201" s="28">
        <v>21097724</v>
      </c>
      <c r="B201" s="28"/>
      <c r="C201" s="28" t="s">
        <v>346</v>
      </c>
      <c r="D201" s="28" t="s">
        <v>347</v>
      </c>
    </row>
    <row r="202" spans="1:4" x14ac:dyDescent="0.25">
      <c r="A202" s="28">
        <v>21097725</v>
      </c>
      <c r="B202" s="28"/>
      <c r="C202" s="28" t="s">
        <v>346</v>
      </c>
      <c r="D202" s="28" t="s">
        <v>347</v>
      </c>
    </row>
    <row r="203" spans="1:4" x14ac:dyDescent="0.25">
      <c r="A203" s="28">
        <v>21097726</v>
      </c>
      <c r="B203" s="28"/>
      <c r="C203" s="28" t="s">
        <v>346</v>
      </c>
      <c r="D203" s="28" t="s">
        <v>347</v>
      </c>
    </row>
    <row r="204" spans="1:4" x14ac:dyDescent="0.25">
      <c r="A204" s="28">
        <v>21097727</v>
      </c>
      <c r="B204" s="28"/>
      <c r="C204" s="28" t="s">
        <v>346</v>
      </c>
      <c r="D204" s="28" t="s">
        <v>347</v>
      </c>
    </row>
    <row r="205" spans="1:4" x14ac:dyDescent="0.25">
      <c r="A205" s="28">
        <v>21097728</v>
      </c>
      <c r="B205" s="28"/>
      <c r="C205" s="28" t="s">
        <v>346</v>
      </c>
      <c r="D205" s="28" t="s">
        <v>347</v>
      </c>
    </row>
    <row r="206" spans="1:4" x14ac:dyDescent="0.25">
      <c r="A206" s="28">
        <v>21097729</v>
      </c>
      <c r="B206" s="28"/>
      <c r="C206" s="28" t="s">
        <v>346</v>
      </c>
      <c r="D206" s="28" t="s">
        <v>347</v>
      </c>
    </row>
    <row r="207" spans="1:4" x14ac:dyDescent="0.25">
      <c r="A207" s="28">
        <v>21097730</v>
      </c>
      <c r="B207" s="28"/>
      <c r="C207" s="28" t="s">
        <v>346</v>
      </c>
      <c r="D207" s="28" t="s">
        <v>347</v>
      </c>
    </row>
    <row r="208" spans="1:4" x14ac:dyDescent="0.25">
      <c r="A208" s="28">
        <v>21097731</v>
      </c>
      <c r="B208" s="28"/>
      <c r="C208" s="28" t="s">
        <v>346</v>
      </c>
      <c r="D208" s="28" t="s">
        <v>347</v>
      </c>
    </row>
    <row r="209" spans="1:4" x14ac:dyDescent="0.25">
      <c r="A209" s="28">
        <v>21097732</v>
      </c>
      <c r="B209" s="28"/>
      <c r="C209" s="28" t="s">
        <v>346</v>
      </c>
      <c r="D209" s="28" t="s">
        <v>347</v>
      </c>
    </row>
    <row r="210" spans="1:4" x14ac:dyDescent="0.25">
      <c r="A210" s="28">
        <v>21097734</v>
      </c>
      <c r="B210" s="28"/>
      <c r="C210" s="28" t="s">
        <v>346</v>
      </c>
      <c r="D210" s="28" t="s">
        <v>347</v>
      </c>
    </row>
    <row r="211" spans="1:4" x14ac:dyDescent="0.25">
      <c r="A211" s="28">
        <v>21097735</v>
      </c>
      <c r="B211" s="28"/>
      <c r="C211" s="28" t="s">
        <v>346</v>
      </c>
      <c r="D211" s="28" t="s">
        <v>347</v>
      </c>
    </row>
    <row r="212" spans="1:4" x14ac:dyDescent="0.25">
      <c r="A212" s="28">
        <v>21097736</v>
      </c>
      <c r="B212" s="28"/>
      <c r="C212" s="28" t="s">
        <v>346</v>
      </c>
      <c r="D212" s="28" t="s">
        <v>347</v>
      </c>
    </row>
    <row r="213" spans="1:4" x14ac:dyDescent="0.25">
      <c r="A213" s="28">
        <v>21097737</v>
      </c>
      <c r="B213" s="28"/>
      <c r="C213" s="28" t="s">
        <v>346</v>
      </c>
      <c r="D213" s="28" t="s">
        <v>347</v>
      </c>
    </row>
    <row r="214" spans="1:4" x14ac:dyDescent="0.25">
      <c r="A214" s="28">
        <v>21097738</v>
      </c>
      <c r="B214" s="28"/>
      <c r="C214" s="28" t="s">
        <v>346</v>
      </c>
      <c r="D214" s="28" t="s">
        <v>347</v>
      </c>
    </row>
    <row r="215" spans="1:4" x14ac:dyDescent="0.25">
      <c r="A215" s="28">
        <v>21097739</v>
      </c>
      <c r="B215" s="28"/>
      <c r="C215" s="28" t="s">
        <v>346</v>
      </c>
      <c r="D215" s="28" t="s">
        <v>347</v>
      </c>
    </row>
    <row r="216" spans="1:4" x14ac:dyDescent="0.25">
      <c r="A216" s="28">
        <v>21097740</v>
      </c>
      <c r="B216" s="28"/>
      <c r="C216" s="28" t="s">
        <v>346</v>
      </c>
      <c r="D216" s="28" t="s">
        <v>347</v>
      </c>
    </row>
    <row r="217" spans="1:4" x14ac:dyDescent="0.25">
      <c r="A217" s="28">
        <v>21097741</v>
      </c>
      <c r="B217" s="28"/>
      <c r="C217" s="28" t="s">
        <v>346</v>
      </c>
      <c r="D217" s="28" t="s">
        <v>347</v>
      </c>
    </row>
    <row r="218" spans="1:4" x14ac:dyDescent="0.25">
      <c r="A218" s="28">
        <v>21097742</v>
      </c>
      <c r="B218" s="28"/>
      <c r="C218" s="28" t="s">
        <v>346</v>
      </c>
      <c r="D218" s="28" t="s">
        <v>347</v>
      </c>
    </row>
    <row r="219" spans="1:4" x14ac:dyDescent="0.25">
      <c r="A219" s="28">
        <v>21097743</v>
      </c>
      <c r="B219" s="28"/>
      <c r="C219" s="28" t="s">
        <v>346</v>
      </c>
      <c r="D219" s="28" t="s">
        <v>347</v>
      </c>
    </row>
    <row r="220" spans="1:4" x14ac:dyDescent="0.25">
      <c r="A220" s="28">
        <v>21097747</v>
      </c>
      <c r="B220" s="28"/>
      <c r="C220" s="28" t="s">
        <v>346</v>
      </c>
      <c r="D220" s="28" t="s">
        <v>347</v>
      </c>
    </row>
    <row r="221" spans="1:4" x14ac:dyDescent="0.25">
      <c r="A221" s="28">
        <v>21117301</v>
      </c>
      <c r="B221" s="28"/>
      <c r="C221" s="28" t="s">
        <v>346</v>
      </c>
      <c r="D221" s="28" t="s">
        <v>347</v>
      </c>
    </row>
    <row r="222" spans="1:4" x14ac:dyDescent="0.25">
      <c r="A222" s="28">
        <v>21140901</v>
      </c>
      <c r="B222" s="28"/>
      <c r="C222" s="28" t="s">
        <v>346</v>
      </c>
      <c r="D222" s="28" t="s">
        <v>347</v>
      </c>
    </row>
    <row r="223" spans="1:4" x14ac:dyDescent="0.25">
      <c r="A223" s="28">
        <v>21140902</v>
      </c>
      <c r="B223" s="28"/>
      <c r="C223" s="28" t="s">
        <v>346</v>
      </c>
      <c r="D223" s="28" t="s">
        <v>347</v>
      </c>
    </row>
    <row r="224" spans="1:4" x14ac:dyDescent="0.25">
      <c r="A224" s="28">
        <v>21140904</v>
      </c>
      <c r="B224" s="28"/>
      <c r="C224" s="28" t="s">
        <v>346</v>
      </c>
      <c r="D224" s="28" t="s">
        <v>347</v>
      </c>
    </row>
    <row r="225" spans="1:4" x14ac:dyDescent="0.25">
      <c r="A225" s="28">
        <v>21140904</v>
      </c>
      <c r="B225" s="28"/>
      <c r="C225" s="28" t="s">
        <v>346</v>
      </c>
      <c r="D225" s="28" t="s">
        <v>347</v>
      </c>
    </row>
    <row r="226" spans="1:4" x14ac:dyDescent="0.25">
      <c r="A226" s="28">
        <v>21140905</v>
      </c>
      <c r="B226" s="28"/>
      <c r="C226" s="28" t="s">
        <v>346</v>
      </c>
      <c r="D226" s="28" t="s">
        <v>347</v>
      </c>
    </row>
    <row r="227" spans="1:4" x14ac:dyDescent="0.25">
      <c r="A227" s="28">
        <v>21140906</v>
      </c>
      <c r="B227" s="28"/>
      <c r="C227" s="28" t="s">
        <v>346</v>
      </c>
      <c r="D227" s="28" t="s">
        <v>347</v>
      </c>
    </row>
    <row r="228" spans="1:4" x14ac:dyDescent="0.25">
      <c r="A228" s="28">
        <v>21140907</v>
      </c>
      <c r="B228" s="28"/>
      <c r="C228" s="28" t="s">
        <v>346</v>
      </c>
      <c r="D228" s="28" t="s">
        <v>347</v>
      </c>
    </row>
    <row r="229" spans="1:4" x14ac:dyDescent="0.25">
      <c r="A229" s="28">
        <v>21140908</v>
      </c>
      <c r="B229" s="28"/>
      <c r="C229" s="28" t="s">
        <v>346</v>
      </c>
      <c r="D229" s="28" t="s">
        <v>347</v>
      </c>
    </row>
    <row r="230" spans="1:4" x14ac:dyDescent="0.25">
      <c r="A230" s="28">
        <v>21140909</v>
      </c>
      <c r="B230" s="28"/>
      <c r="C230" s="28" t="s">
        <v>346</v>
      </c>
      <c r="D230" s="28" t="s">
        <v>347</v>
      </c>
    </row>
    <row r="231" spans="1:4" x14ac:dyDescent="0.25">
      <c r="A231" s="28">
        <v>21140910</v>
      </c>
      <c r="B231" s="28"/>
      <c r="C231" s="28" t="s">
        <v>346</v>
      </c>
      <c r="D231" s="28" t="s">
        <v>347</v>
      </c>
    </row>
    <row r="232" spans="1:4" x14ac:dyDescent="0.25">
      <c r="A232" s="28">
        <v>21140911</v>
      </c>
      <c r="B232" s="28"/>
      <c r="C232" s="28" t="s">
        <v>346</v>
      </c>
      <c r="D232" s="28" t="s">
        <v>347</v>
      </c>
    </row>
    <row r="233" spans="1:4" x14ac:dyDescent="0.25">
      <c r="A233" s="28">
        <v>21140912</v>
      </c>
      <c r="B233" s="28"/>
      <c r="C233" s="28" t="s">
        <v>346</v>
      </c>
      <c r="D233" s="28" t="s">
        <v>347</v>
      </c>
    </row>
    <row r="234" spans="1:4" x14ac:dyDescent="0.25">
      <c r="A234" s="28">
        <v>21140913</v>
      </c>
      <c r="B234" s="28"/>
      <c r="C234" s="28" t="s">
        <v>346</v>
      </c>
      <c r="D234" s="28" t="s">
        <v>347</v>
      </c>
    </row>
    <row r="235" spans="1:4" x14ac:dyDescent="0.25">
      <c r="A235" s="28">
        <v>21140914</v>
      </c>
      <c r="B235" s="28"/>
      <c r="C235" s="28" t="s">
        <v>346</v>
      </c>
      <c r="D235" s="28" t="s">
        <v>347</v>
      </c>
    </row>
    <row r="236" spans="1:4" x14ac:dyDescent="0.25">
      <c r="A236" s="28">
        <v>21140915</v>
      </c>
      <c r="B236" s="28"/>
      <c r="C236" s="28" t="s">
        <v>346</v>
      </c>
      <c r="D236" s="28" t="s">
        <v>347</v>
      </c>
    </row>
    <row r="237" spans="1:4" x14ac:dyDescent="0.25">
      <c r="A237" s="28">
        <v>21154101</v>
      </c>
      <c r="B237" s="28"/>
      <c r="C237" s="28" t="s">
        <v>346</v>
      </c>
      <c r="D237" s="28" t="s">
        <v>347</v>
      </c>
    </row>
    <row r="238" spans="1:4" x14ac:dyDescent="0.25">
      <c r="A238" s="28">
        <v>21154102</v>
      </c>
      <c r="B238" s="28"/>
      <c r="C238" s="28" t="s">
        <v>346</v>
      </c>
      <c r="D238" s="28" t="s">
        <v>347</v>
      </c>
    </row>
    <row r="239" spans="1:4" x14ac:dyDescent="0.25">
      <c r="A239" s="28">
        <v>21154103</v>
      </c>
      <c r="B239" s="28"/>
      <c r="C239" s="28" t="s">
        <v>346</v>
      </c>
      <c r="D239" s="28" t="s">
        <v>347</v>
      </c>
    </row>
    <row r="240" spans="1:4" x14ac:dyDescent="0.25">
      <c r="A240" s="28">
        <v>21154104</v>
      </c>
      <c r="B240" s="28"/>
      <c r="C240" s="28" t="s">
        <v>346</v>
      </c>
      <c r="D240" s="28" t="s">
        <v>347</v>
      </c>
    </row>
    <row r="241" spans="1:4" x14ac:dyDescent="0.25">
      <c r="A241" s="28">
        <v>21154105</v>
      </c>
      <c r="B241" s="28"/>
      <c r="C241" s="28" t="s">
        <v>346</v>
      </c>
      <c r="D241" s="28" t="s">
        <v>347</v>
      </c>
    </row>
    <row r="242" spans="1:4" x14ac:dyDescent="0.25">
      <c r="A242" s="28">
        <v>21154106</v>
      </c>
      <c r="B242" s="28"/>
      <c r="C242" s="28" t="s">
        <v>346</v>
      </c>
      <c r="D242" s="28" t="s">
        <v>347</v>
      </c>
    </row>
    <row r="243" spans="1:4" x14ac:dyDescent="0.25">
      <c r="A243" s="28">
        <v>21154107</v>
      </c>
      <c r="B243" s="28"/>
      <c r="C243" s="28" t="s">
        <v>346</v>
      </c>
      <c r="D243" s="28" t="s">
        <v>347</v>
      </c>
    </row>
    <row r="244" spans="1:4" x14ac:dyDescent="0.25">
      <c r="A244" s="28">
        <v>21154108</v>
      </c>
      <c r="B244" s="28"/>
      <c r="C244" s="28" t="s">
        <v>346</v>
      </c>
      <c r="D244" s="28" t="s">
        <v>347</v>
      </c>
    </row>
    <row r="245" spans="1:4" x14ac:dyDescent="0.25">
      <c r="A245" s="28">
        <v>21154109</v>
      </c>
      <c r="B245" s="28"/>
      <c r="C245" s="28" t="s">
        <v>346</v>
      </c>
      <c r="D245" s="28" t="s">
        <v>347</v>
      </c>
    </row>
    <row r="246" spans="1:4" x14ac:dyDescent="0.25">
      <c r="A246" s="28">
        <v>21154110</v>
      </c>
      <c r="B246" s="28"/>
      <c r="C246" s="28" t="s">
        <v>346</v>
      </c>
      <c r="D246" s="28" t="s">
        <v>347</v>
      </c>
    </row>
    <row r="247" spans="1:4" x14ac:dyDescent="0.25">
      <c r="A247" s="28">
        <v>21154111</v>
      </c>
      <c r="B247" s="28"/>
      <c r="C247" s="28" t="s">
        <v>346</v>
      </c>
      <c r="D247" s="28" t="s">
        <v>347</v>
      </c>
    </row>
    <row r="248" spans="1:4" x14ac:dyDescent="0.25">
      <c r="A248" s="28">
        <v>21154112</v>
      </c>
      <c r="B248" s="28"/>
      <c r="C248" s="28" t="s">
        <v>346</v>
      </c>
      <c r="D248" s="28" t="s">
        <v>347</v>
      </c>
    </row>
    <row r="249" spans="1:4" x14ac:dyDescent="0.25">
      <c r="A249" s="28">
        <v>21154113</v>
      </c>
      <c r="B249" s="28"/>
      <c r="C249" s="28" t="s">
        <v>346</v>
      </c>
      <c r="D249" s="28" t="s">
        <v>347</v>
      </c>
    </row>
    <row r="250" spans="1:4" x14ac:dyDescent="0.25">
      <c r="A250" s="28">
        <v>21154114</v>
      </c>
      <c r="B250" s="28"/>
      <c r="C250" s="28" t="s">
        <v>346</v>
      </c>
      <c r="D250" s="28" t="s">
        <v>347</v>
      </c>
    </row>
    <row r="251" spans="1:4" x14ac:dyDescent="0.25">
      <c r="A251" s="28">
        <v>21154114</v>
      </c>
      <c r="B251" s="28"/>
      <c r="C251" s="28" t="s">
        <v>346</v>
      </c>
      <c r="D251" s="28" t="s">
        <v>347</v>
      </c>
    </row>
    <row r="252" spans="1:4" x14ac:dyDescent="0.25">
      <c r="A252" s="28">
        <v>21154115</v>
      </c>
      <c r="B252" s="28"/>
      <c r="C252" s="28" t="s">
        <v>346</v>
      </c>
      <c r="D252" s="28" t="s">
        <v>347</v>
      </c>
    </row>
    <row r="253" spans="1:4" x14ac:dyDescent="0.25">
      <c r="A253" s="28">
        <v>21154116</v>
      </c>
      <c r="B253" s="28"/>
      <c r="C253" s="28" t="s">
        <v>346</v>
      </c>
      <c r="D253" s="28" t="s">
        <v>347</v>
      </c>
    </row>
    <row r="254" spans="1:4" x14ac:dyDescent="0.25">
      <c r="A254" s="28">
        <v>21154116</v>
      </c>
      <c r="B254" s="28"/>
      <c r="C254" s="28" t="s">
        <v>346</v>
      </c>
      <c r="D254" s="28" t="s">
        <v>347</v>
      </c>
    </row>
    <row r="255" spans="1:4" x14ac:dyDescent="0.25">
      <c r="A255" s="28">
        <v>21154117</v>
      </c>
      <c r="B255" s="28"/>
      <c r="C255" s="28" t="s">
        <v>346</v>
      </c>
      <c r="D255" s="28" t="s">
        <v>347</v>
      </c>
    </row>
    <row r="256" spans="1:4" x14ac:dyDescent="0.25">
      <c r="A256" s="28">
        <v>21154118</v>
      </c>
      <c r="B256" s="28"/>
      <c r="C256" s="28" t="s">
        <v>346</v>
      </c>
      <c r="D256" s="28" t="s">
        <v>347</v>
      </c>
    </row>
    <row r="257" spans="1:4" x14ac:dyDescent="0.25">
      <c r="A257" s="28">
        <v>21154119</v>
      </c>
      <c r="B257" s="28"/>
      <c r="C257" s="28" t="s">
        <v>346</v>
      </c>
      <c r="D257" s="28" t="s">
        <v>347</v>
      </c>
    </row>
    <row r="258" spans="1:4" x14ac:dyDescent="0.25">
      <c r="A258" s="28">
        <v>21154120</v>
      </c>
      <c r="B258" s="28"/>
      <c r="C258" s="28" t="s">
        <v>346</v>
      </c>
      <c r="D258" s="28" t="s">
        <v>347</v>
      </c>
    </row>
    <row r="259" spans="1:4" x14ac:dyDescent="0.25">
      <c r="A259" s="28">
        <v>21154121</v>
      </c>
      <c r="B259" s="28"/>
      <c r="C259" s="28" t="s">
        <v>346</v>
      </c>
      <c r="D259" s="28" t="s">
        <v>347</v>
      </c>
    </row>
    <row r="260" spans="1:4" x14ac:dyDescent="0.25">
      <c r="A260" s="28">
        <v>21154122</v>
      </c>
      <c r="B260" s="28"/>
      <c r="C260" s="28" t="s">
        <v>346</v>
      </c>
      <c r="D260" s="28" t="s">
        <v>347</v>
      </c>
    </row>
    <row r="261" spans="1:4" x14ac:dyDescent="0.25">
      <c r="A261" s="28">
        <v>21154124</v>
      </c>
      <c r="B261" s="28"/>
      <c r="C261" s="28" t="s">
        <v>346</v>
      </c>
      <c r="D261" s="28" t="s">
        <v>347</v>
      </c>
    </row>
    <row r="262" spans="1:4" x14ac:dyDescent="0.25">
      <c r="A262" s="28">
        <v>21154125</v>
      </c>
      <c r="B262" s="28"/>
      <c r="C262" s="28" t="s">
        <v>346</v>
      </c>
      <c r="D262" s="28" t="s">
        <v>347</v>
      </c>
    </row>
    <row r="263" spans="1:4" x14ac:dyDescent="0.25">
      <c r="A263" s="28">
        <v>21154126</v>
      </c>
      <c r="B263" s="28"/>
      <c r="C263" s="28" t="s">
        <v>346</v>
      </c>
      <c r="D263" s="28" t="s">
        <v>347</v>
      </c>
    </row>
    <row r="264" spans="1:4" x14ac:dyDescent="0.25">
      <c r="A264" s="28">
        <v>21154127</v>
      </c>
      <c r="B264" s="28"/>
      <c r="C264" s="28" t="s">
        <v>346</v>
      </c>
      <c r="D264" s="28" t="s">
        <v>347</v>
      </c>
    </row>
    <row r="265" spans="1:4" x14ac:dyDescent="0.25">
      <c r="A265" s="28">
        <v>21154128</v>
      </c>
      <c r="B265" s="28"/>
      <c r="C265" s="28" t="s">
        <v>346</v>
      </c>
      <c r="D265" s="28" t="s">
        <v>347</v>
      </c>
    </row>
    <row r="266" spans="1:4" x14ac:dyDescent="0.25">
      <c r="A266" s="28">
        <v>21154129</v>
      </c>
      <c r="B266" s="28"/>
      <c r="C266" s="28" t="s">
        <v>346</v>
      </c>
      <c r="D266" s="28" t="s">
        <v>347</v>
      </c>
    </row>
    <row r="267" spans="1:4" x14ac:dyDescent="0.25">
      <c r="A267" s="28">
        <v>21154130</v>
      </c>
      <c r="B267" s="28"/>
      <c r="C267" s="28" t="s">
        <v>346</v>
      </c>
      <c r="D267" s="28" t="s">
        <v>347</v>
      </c>
    </row>
    <row r="268" spans="1:4" x14ac:dyDescent="0.25">
      <c r="A268" s="28">
        <v>21154131</v>
      </c>
      <c r="B268" s="28"/>
      <c r="C268" s="28" t="s">
        <v>346</v>
      </c>
      <c r="D268" s="28" t="s">
        <v>347</v>
      </c>
    </row>
    <row r="269" spans="1:4" x14ac:dyDescent="0.25">
      <c r="A269" s="28">
        <v>21154132</v>
      </c>
      <c r="B269" s="28"/>
      <c r="C269" s="28" t="s">
        <v>346</v>
      </c>
      <c r="D269" s="28" t="s">
        <v>347</v>
      </c>
    </row>
    <row r="270" spans="1:4" x14ac:dyDescent="0.25">
      <c r="A270" s="28">
        <v>21154133</v>
      </c>
      <c r="B270" s="28"/>
      <c r="C270" s="28" t="s">
        <v>346</v>
      </c>
      <c r="D270" s="28" t="s">
        <v>347</v>
      </c>
    </row>
    <row r="271" spans="1:4" x14ac:dyDescent="0.25">
      <c r="A271" s="28">
        <v>21154134</v>
      </c>
      <c r="B271" s="28"/>
      <c r="C271" s="28" t="s">
        <v>346</v>
      </c>
      <c r="D271" s="28" t="s">
        <v>347</v>
      </c>
    </row>
    <row r="272" spans="1:4" x14ac:dyDescent="0.25">
      <c r="A272" s="28">
        <v>21154135</v>
      </c>
      <c r="B272" s="28"/>
      <c r="C272" s="28" t="s">
        <v>346</v>
      </c>
      <c r="D272" s="28" t="s">
        <v>347</v>
      </c>
    </row>
    <row r="273" spans="1:4" x14ac:dyDescent="0.25">
      <c r="A273" s="28">
        <v>21154136</v>
      </c>
      <c r="B273" s="28"/>
      <c r="C273" s="28" t="s">
        <v>346</v>
      </c>
      <c r="D273" s="28" t="s">
        <v>347</v>
      </c>
    </row>
    <row r="274" spans="1:4" x14ac:dyDescent="0.25">
      <c r="A274" s="28">
        <v>21154137</v>
      </c>
      <c r="B274" s="28"/>
      <c r="C274" s="28" t="s">
        <v>346</v>
      </c>
      <c r="D274" s="28" t="s">
        <v>347</v>
      </c>
    </row>
    <row r="275" spans="1:4" x14ac:dyDescent="0.25">
      <c r="A275" s="28">
        <v>21154138</v>
      </c>
      <c r="B275" s="28"/>
      <c r="C275" s="28" t="s">
        <v>346</v>
      </c>
      <c r="D275" s="28" t="s">
        <v>347</v>
      </c>
    </row>
    <row r="276" spans="1:4" x14ac:dyDescent="0.25">
      <c r="A276" s="28">
        <v>21154139</v>
      </c>
      <c r="B276" s="28"/>
      <c r="C276" s="28" t="s">
        <v>346</v>
      </c>
      <c r="D276" s="28" t="s">
        <v>347</v>
      </c>
    </row>
    <row r="277" spans="1:4" x14ac:dyDescent="0.25">
      <c r="A277" s="28">
        <v>21154140</v>
      </c>
      <c r="B277" s="28"/>
      <c r="C277" s="28" t="s">
        <v>346</v>
      </c>
      <c r="D277" s="28" t="s">
        <v>347</v>
      </c>
    </row>
    <row r="278" spans="1:4" x14ac:dyDescent="0.25">
      <c r="A278" s="28">
        <v>21154140</v>
      </c>
      <c r="B278" s="28"/>
      <c r="C278" s="28" t="s">
        <v>346</v>
      </c>
      <c r="D278" s="28" t="s">
        <v>347</v>
      </c>
    </row>
    <row r="279" spans="1:4" x14ac:dyDescent="0.25">
      <c r="A279" s="28">
        <v>21154143</v>
      </c>
      <c r="B279" s="28"/>
      <c r="C279" s="28" t="s">
        <v>346</v>
      </c>
      <c r="D279" s="28" t="s">
        <v>347</v>
      </c>
    </row>
    <row r="280" spans="1:4" x14ac:dyDescent="0.25">
      <c r="A280" s="28">
        <v>21154144</v>
      </c>
      <c r="B280" s="28"/>
      <c r="C280" s="28" t="s">
        <v>346</v>
      </c>
      <c r="D280" s="28" t="s">
        <v>347</v>
      </c>
    </row>
    <row r="281" spans="1:4" x14ac:dyDescent="0.25">
      <c r="A281" s="28">
        <v>21177401</v>
      </c>
      <c r="B281" s="28"/>
      <c r="C281" s="28" t="s">
        <v>346</v>
      </c>
      <c r="D281" s="28" t="s">
        <v>347</v>
      </c>
    </row>
    <row r="282" spans="1:4" x14ac:dyDescent="0.25">
      <c r="A282" s="28">
        <v>21177402</v>
      </c>
      <c r="B282" s="28"/>
      <c r="C282" s="28" t="s">
        <v>346</v>
      </c>
      <c r="D282" s="28" t="s">
        <v>347</v>
      </c>
    </row>
    <row r="283" spans="1:4" x14ac:dyDescent="0.25">
      <c r="A283" s="28">
        <v>21177403</v>
      </c>
      <c r="B283" s="28"/>
      <c r="C283" s="28" t="s">
        <v>346</v>
      </c>
      <c r="D283" s="28" t="s">
        <v>347</v>
      </c>
    </row>
    <row r="284" spans="1:4" x14ac:dyDescent="0.25">
      <c r="A284" s="28">
        <v>21182201</v>
      </c>
      <c r="B284" s="28"/>
      <c r="C284" s="28" t="s">
        <v>346</v>
      </c>
      <c r="D284" s="28" t="s">
        <v>347</v>
      </c>
    </row>
    <row r="285" spans="1:4" x14ac:dyDescent="0.25">
      <c r="A285" s="28">
        <v>21182301</v>
      </c>
      <c r="B285" s="28"/>
      <c r="C285" s="28" t="s">
        <v>346</v>
      </c>
      <c r="D285" s="28" t="s">
        <v>347</v>
      </c>
    </row>
    <row r="286" spans="1:4" x14ac:dyDescent="0.25">
      <c r="A286" s="28">
        <v>21182302</v>
      </c>
      <c r="B286" s="28"/>
      <c r="C286" s="28" t="s">
        <v>346</v>
      </c>
      <c r="D286" s="28" t="s">
        <v>347</v>
      </c>
    </row>
    <row r="287" spans="1:4" x14ac:dyDescent="0.25">
      <c r="A287" s="28">
        <v>21233301</v>
      </c>
      <c r="B287" s="28"/>
      <c r="C287" s="28" t="s">
        <v>346</v>
      </c>
      <c r="D287" s="28" t="s">
        <v>347</v>
      </c>
    </row>
    <row r="288" spans="1:4" x14ac:dyDescent="0.25">
      <c r="A288" s="28">
        <v>21233302</v>
      </c>
      <c r="B288" s="28"/>
      <c r="C288" s="28" t="s">
        <v>346</v>
      </c>
      <c r="D288" s="28" t="s">
        <v>347</v>
      </c>
    </row>
    <row r="289" spans="1:4" x14ac:dyDescent="0.25">
      <c r="A289" s="28">
        <v>21233303</v>
      </c>
      <c r="B289" s="28"/>
      <c r="C289" s="28" t="s">
        <v>346</v>
      </c>
      <c r="D289" s="28" t="s">
        <v>347</v>
      </c>
    </row>
    <row r="290" spans="1:4" x14ac:dyDescent="0.25">
      <c r="A290" s="28">
        <v>21233303</v>
      </c>
      <c r="B290" s="28"/>
      <c r="C290" s="28" t="s">
        <v>346</v>
      </c>
      <c r="D290" s="28" t="s">
        <v>347</v>
      </c>
    </row>
    <row r="291" spans="1:4" x14ac:dyDescent="0.25">
      <c r="A291" s="28">
        <v>21233304</v>
      </c>
      <c r="B291" s="28"/>
      <c r="C291" s="28" t="s">
        <v>346</v>
      </c>
      <c r="D291" s="28" t="s">
        <v>347</v>
      </c>
    </row>
    <row r="292" spans="1:4" x14ac:dyDescent="0.25">
      <c r="A292" s="28">
        <v>21247301</v>
      </c>
      <c r="B292" s="28"/>
      <c r="C292" s="28" t="s">
        <v>346</v>
      </c>
      <c r="D292" s="28" t="s">
        <v>347</v>
      </c>
    </row>
    <row r="293" spans="1:4" x14ac:dyDescent="0.25">
      <c r="A293" s="28">
        <v>21255001</v>
      </c>
      <c r="B293" s="28"/>
      <c r="C293" s="28" t="s">
        <v>346</v>
      </c>
      <c r="D293" s="28" t="s">
        <v>347</v>
      </c>
    </row>
    <row r="294" spans="1:4" x14ac:dyDescent="0.25">
      <c r="A294" s="28">
        <v>21255002</v>
      </c>
      <c r="B294" s="28"/>
      <c r="C294" s="28" t="s">
        <v>346</v>
      </c>
      <c r="D294" s="28" t="s">
        <v>347</v>
      </c>
    </row>
    <row r="295" spans="1:4" x14ac:dyDescent="0.25">
      <c r="A295" s="28">
        <v>21255003</v>
      </c>
      <c r="B295" s="28"/>
      <c r="C295" s="28" t="s">
        <v>346</v>
      </c>
      <c r="D295" s="28" t="s">
        <v>347</v>
      </c>
    </row>
    <row r="296" spans="1:4" x14ac:dyDescent="0.25">
      <c r="A296" s="28">
        <v>21311101</v>
      </c>
      <c r="B296" s="28"/>
      <c r="C296" s="28" t="s">
        <v>346</v>
      </c>
      <c r="D296" s="28" t="s">
        <v>347</v>
      </c>
    </row>
    <row r="297" spans="1:4" x14ac:dyDescent="0.25">
      <c r="A297" s="28">
        <v>21311102</v>
      </c>
      <c r="B297" s="28"/>
      <c r="C297" s="28" t="s">
        <v>346</v>
      </c>
      <c r="D297" s="28" t="s">
        <v>347</v>
      </c>
    </row>
    <row r="298" spans="1:4" x14ac:dyDescent="0.25">
      <c r="A298" s="28">
        <v>21311103</v>
      </c>
      <c r="B298" s="28"/>
      <c r="C298" s="28" t="s">
        <v>346</v>
      </c>
      <c r="D298" s="28" t="s">
        <v>347</v>
      </c>
    </row>
    <row r="299" spans="1:4" x14ac:dyDescent="0.25">
      <c r="A299" s="28">
        <v>21358101</v>
      </c>
      <c r="B299" s="28"/>
      <c r="C299" s="28" t="s">
        <v>346</v>
      </c>
      <c r="D299" s="28" t="s">
        <v>347</v>
      </c>
    </row>
    <row r="300" spans="1:4" x14ac:dyDescent="0.25">
      <c r="A300" s="28">
        <v>21358102</v>
      </c>
      <c r="B300" s="28"/>
      <c r="C300" s="28" t="s">
        <v>346</v>
      </c>
      <c r="D300" s="28" t="s">
        <v>347</v>
      </c>
    </row>
    <row r="301" spans="1:4" x14ac:dyDescent="0.25">
      <c r="A301" s="28">
        <v>21358103</v>
      </c>
      <c r="B301" s="28"/>
      <c r="C301" s="28" t="s">
        <v>346</v>
      </c>
      <c r="D301" s="28" t="s">
        <v>347</v>
      </c>
    </row>
    <row r="302" spans="1:4" x14ac:dyDescent="0.25">
      <c r="A302" s="28">
        <v>21358104</v>
      </c>
      <c r="B302" s="28"/>
      <c r="C302" s="28" t="s">
        <v>346</v>
      </c>
      <c r="D302" s="28" t="s">
        <v>347</v>
      </c>
    </row>
    <row r="303" spans="1:4" x14ac:dyDescent="0.25">
      <c r="A303" s="28">
        <v>21394101</v>
      </c>
      <c r="B303" s="28"/>
      <c r="C303" s="28" t="s">
        <v>346</v>
      </c>
      <c r="D303" s="28" t="s">
        <v>347</v>
      </c>
    </row>
    <row r="304" spans="1:4" x14ac:dyDescent="0.25">
      <c r="A304" s="28">
        <v>21394102</v>
      </c>
      <c r="B304" s="28"/>
      <c r="C304" s="28" t="s">
        <v>346</v>
      </c>
      <c r="D304" s="28" t="s">
        <v>347</v>
      </c>
    </row>
    <row r="305" spans="1:4" x14ac:dyDescent="0.25">
      <c r="A305" s="28">
        <v>21394103</v>
      </c>
      <c r="B305" s="28"/>
      <c r="C305" s="28" t="s">
        <v>346</v>
      </c>
      <c r="D305" s="28" t="s">
        <v>347</v>
      </c>
    </row>
    <row r="306" spans="1:4" x14ac:dyDescent="0.25">
      <c r="A306" s="28">
        <v>21394104</v>
      </c>
      <c r="B306" s="28"/>
      <c r="C306" s="28" t="s">
        <v>346</v>
      </c>
      <c r="D306" s="28" t="s">
        <v>347</v>
      </c>
    </row>
    <row r="307" spans="1:4" x14ac:dyDescent="0.25">
      <c r="A307" s="28">
        <v>21394105</v>
      </c>
      <c r="B307" s="28"/>
      <c r="C307" s="28" t="s">
        <v>346</v>
      </c>
      <c r="D307" s="28" t="s">
        <v>347</v>
      </c>
    </row>
    <row r="308" spans="1:4" x14ac:dyDescent="0.25">
      <c r="A308" s="28">
        <v>21394106</v>
      </c>
      <c r="B308" s="28"/>
      <c r="C308" s="28" t="s">
        <v>346</v>
      </c>
      <c r="D308" s="28" t="s">
        <v>347</v>
      </c>
    </row>
    <row r="309" spans="1:4" x14ac:dyDescent="0.25">
      <c r="A309" s="28">
        <v>21394106</v>
      </c>
      <c r="B309" s="28"/>
      <c r="C309" s="28" t="s">
        <v>346</v>
      </c>
      <c r="D309" s="28" t="s">
        <v>347</v>
      </c>
    </row>
    <row r="310" spans="1:4" x14ac:dyDescent="0.25">
      <c r="A310" s="28">
        <v>21394107</v>
      </c>
      <c r="B310" s="28"/>
      <c r="C310" s="28" t="s">
        <v>346</v>
      </c>
      <c r="D310" s="28" t="s">
        <v>347</v>
      </c>
    </row>
    <row r="311" spans="1:4" x14ac:dyDescent="0.25">
      <c r="A311" s="28">
        <v>21394108</v>
      </c>
      <c r="B311" s="28"/>
      <c r="C311" s="28" t="s">
        <v>346</v>
      </c>
      <c r="D311" s="28" t="s">
        <v>347</v>
      </c>
    </row>
    <row r="312" spans="1:4" x14ac:dyDescent="0.25">
      <c r="A312" s="28">
        <v>21409501</v>
      </c>
      <c r="B312" s="28"/>
      <c r="C312" s="28" t="s">
        <v>346</v>
      </c>
      <c r="D312" s="28" t="s">
        <v>347</v>
      </c>
    </row>
    <row r="313" spans="1:4" x14ac:dyDescent="0.25">
      <c r="A313" s="28">
        <v>21436501</v>
      </c>
      <c r="B313" s="28"/>
      <c r="C313" s="28" t="s">
        <v>346</v>
      </c>
      <c r="D313" s="28" t="s">
        <v>347</v>
      </c>
    </row>
    <row r="314" spans="1:4" x14ac:dyDescent="0.25">
      <c r="A314" s="28">
        <v>21436502</v>
      </c>
      <c r="B314" s="28"/>
      <c r="C314" s="28" t="s">
        <v>346</v>
      </c>
      <c r="D314" s="28" t="s">
        <v>347</v>
      </c>
    </row>
    <row r="315" spans="1:4" x14ac:dyDescent="0.25">
      <c r="A315" s="28">
        <v>21436503</v>
      </c>
      <c r="B315" s="28"/>
      <c r="C315" s="28" t="s">
        <v>346</v>
      </c>
      <c r="D315" s="28" t="s">
        <v>347</v>
      </c>
    </row>
    <row r="316" spans="1:4" x14ac:dyDescent="0.25">
      <c r="A316" s="28">
        <v>21445601</v>
      </c>
      <c r="B316" s="28"/>
      <c r="C316" s="28" t="s">
        <v>346</v>
      </c>
      <c r="D316" s="28" t="s">
        <v>347</v>
      </c>
    </row>
    <row r="317" spans="1:4" x14ac:dyDescent="0.25">
      <c r="A317" s="28">
        <v>21681401</v>
      </c>
      <c r="B317" s="28"/>
      <c r="C317" s="28" t="s">
        <v>346</v>
      </c>
      <c r="D317" s="28" t="s">
        <v>347</v>
      </c>
    </row>
    <row r="318" spans="1:4" x14ac:dyDescent="0.25">
      <c r="A318" s="28">
        <v>21713501</v>
      </c>
      <c r="B318" s="28"/>
      <c r="C318" s="28" t="s">
        <v>346</v>
      </c>
      <c r="D318" s="28" t="s">
        <v>347</v>
      </c>
    </row>
    <row r="319" spans="1:4" x14ac:dyDescent="0.25">
      <c r="A319" s="28">
        <v>21713502</v>
      </c>
      <c r="B319" s="28"/>
      <c r="C319" s="28" t="s">
        <v>346</v>
      </c>
      <c r="D319" s="28" t="s">
        <v>347</v>
      </c>
    </row>
    <row r="320" spans="1:4" x14ac:dyDescent="0.25">
      <c r="A320" s="28">
        <v>21713503</v>
      </c>
      <c r="B320" s="28"/>
      <c r="C320" s="28" t="s">
        <v>346</v>
      </c>
      <c r="D320" s="28" t="s">
        <v>347</v>
      </c>
    </row>
    <row r="321" spans="1:4" x14ac:dyDescent="0.25">
      <c r="A321" s="28">
        <v>21713505</v>
      </c>
      <c r="B321" s="28"/>
      <c r="C321" s="28" t="s">
        <v>346</v>
      </c>
      <c r="D321" s="28" t="s">
        <v>347</v>
      </c>
    </row>
    <row r="322" spans="1:4" x14ac:dyDescent="0.25">
      <c r="A322" s="28">
        <v>21713506</v>
      </c>
      <c r="B322" s="28"/>
      <c r="C322" s="28" t="s">
        <v>346</v>
      </c>
      <c r="D322" s="28" t="s">
        <v>347</v>
      </c>
    </row>
    <row r="323" spans="1:4" x14ac:dyDescent="0.25">
      <c r="A323" s="28">
        <v>21713507</v>
      </c>
      <c r="B323" s="28"/>
      <c r="C323" s="28" t="s">
        <v>346</v>
      </c>
      <c r="D323" s="28" t="s">
        <v>347</v>
      </c>
    </row>
    <row r="324" spans="1:4" x14ac:dyDescent="0.25">
      <c r="A324" s="28">
        <v>21713508</v>
      </c>
      <c r="B324" s="28"/>
      <c r="C324" s="28" t="s">
        <v>346</v>
      </c>
      <c r="D324" s="28" t="s">
        <v>347</v>
      </c>
    </row>
    <row r="325" spans="1:4" x14ac:dyDescent="0.25">
      <c r="A325" s="28">
        <v>21846501</v>
      </c>
      <c r="B325" s="28"/>
      <c r="C325" s="28" t="s">
        <v>346</v>
      </c>
      <c r="D325" s="28" t="s">
        <v>347</v>
      </c>
    </row>
    <row r="326" spans="1:4" x14ac:dyDescent="0.25">
      <c r="A326" s="28">
        <v>21846502</v>
      </c>
      <c r="B326" s="28"/>
      <c r="C326" s="28" t="s">
        <v>346</v>
      </c>
      <c r="D326" s="28" t="s">
        <v>347</v>
      </c>
    </row>
    <row r="327" spans="1:4" x14ac:dyDescent="0.25">
      <c r="A327" s="28">
        <v>21894301</v>
      </c>
      <c r="B327" s="28"/>
      <c r="C327" s="28" t="s">
        <v>346</v>
      </c>
      <c r="D327" s="28" t="s">
        <v>347</v>
      </c>
    </row>
    <row r="328" spans="1:4" x14ac:dyDescent="0.25">
      <c r="A328" s="28">
        <v>21894302</v>
      </c>
      <c r="B328" s="28"/>
      <c r="C328" s="28" t="s">
        <v>346</v>
      </c>
      <c r="D328" s="28" t="s">
        <v>347</v>
      </c>
    </row>
    <row r="329" spans="1:4" x14ac:dyDescent="0.25">
      <c r="A329" s="28">
        <v>22065002</v>
      </c>
      <c r="B329" s="28"/>
      <c r="C329" s="28" t="s">
        <v>346</v>
      </c>
      <c r="D329" s="28" t="s">
        <v>347</v>
      </c>
    </row>
    <row r="330" spans="1:4" x14ac:dyDescent="0.25">
      <c r="A330" s="28">
        <v>22065004</v>
      </c>
      <c r="B330" s="28"/>
      <c r="C330" s="28" t="s">
        <v>346</v>
      </c>
      <c r="D330" s="28" t="s">
        <v>347</v>
      </c>
    </row>
    <row r="331" spans="1:4" x14ac:dyDescent="0.25">
      <c r="A331" s="28">
        <v>22313401</v>
      </c>
      <c r="B331" s="28"/>
      <c r="C331" s="28" t="s">
        <v>346</v>
      </c>
      <c r="D331" s="28" t="s">
        <v>347</v>
      </c>
    </row>
    <row r="332" spans="1:4" x14ac:dyDescent="0.25">
      <c r="A332" s="28">
        <v>22313402</v>
      </c>
      <c r="B332" s="28"/>
      <c r="C332" s="28" t="s">
        <v>346</v>
      </c>
      <c r="D332" s="28" t="s">
        <v>347</v>
      </c>
    </row>
    <row r="333" spans="1:4" x14ac:dyDescent="0.25">
      <c r="A333" s="28">
        <v>22313403</v>
      </c>
      <c r="B333" s="28"/>
      <c r="C333" s="28" t="s">
        <v>346</v>
      </c>
      <c r="D333" s="28" t="s">
        <v>347</v>
      </c>
    </row>
    <row r="334" spans="1:4" x14ac:dyDescent="0.25">
      <c r="A334" s="28">
        <v>22313404</v>
      </c>
      <c r="B334" s="28"/>
      <c r="C334" s="28" t="s">
        <v>346</v>
      </c>
      <c r="D334" s="28" t="s">
        <v>347</v>
      </c>
    </row>
    <row r="335" spans="1:4" x14ac:dyDescent="0.25">
      <c r="A335" s="28">
        <v>22578501</v>
      </c>
      <c r="B335" s="28"/>
      <c r="C335" s="28" t="s">
        <v>346</v>
      </c>
      <c r="D335" s="28" t="s">
        <v>348</v>
      </c>
    </row>
    <row r="336" spans="1:4" x14ac:dyDescent="0.25">
      <c r="A336" s="28">
        <v>22579501</v>
      </c>
      <c r="B336" s="28"/>
      <c r="C336" s="28" t="s">
        <v>346</v>
      </c>
      <c r="D336" s="28" t="s">
        <v>348</v>
      </c>
    </row>
    <row r="337" spans="1:4" x14ac:dyDescent="0.25">
      <c r="A337" s="28">
        <v>22586101</v>
      </c>
      <c r="B337" s="28"/>
      <c r="C337" s="28" t="s">
        <v>346</v>
      </c>
      <c r="D337" s="28" t="s">
        <v>348</v>
      </c>
    </row>
    <row r="338" spans="1:4" x14ac:dyDescent="0.25">
      <c r="A338" s="28">
        <v>22586301</v>
      </c>
      <c r="B338" s="28"/>
      <c r="C338" s="28" t="s">
        <v>346</v>
      </c>
      <c r="D338" s="28" t="s">
        <v>348</v>
      </c>
    </row>
    <row r="339" spans="1:4" x14ac:dyDescent="0.25">
      <c r="A339" s="28">
        <v>22607501</v>
      </c>
      <c r="B339" s="28"/>
      <c r="C339" s="28" t="s">
        <v>346</v>
      </c>
      <c r="D339" s="28" t="s">
        <v>348</v>
      </c>
    </row>
    <row r="340" spans="1:4" x14ac:dyDescent="0.25">
      <c r="A340" s="28">
        <v>22607502</v>
      </c>
      <c r="B340" s="28"/>
      <c r="C340" s="28" t="s">
        <v>346</v>
      </c>
      <c r="D340" s="28" t="s">
        <v>348</v>
      </c>
    </row>
    <row r="341" spans="1:4" x14ac:dyDescent="0.25">
      <c r="A341" s="28">
        <v>22618701</v>
      </c>
      <c r="B341" s="28"/>
      <c r="C341" s="28" t="s">
        <v>346</v>
      </c>
      <c r="D341" s="28" t="s">
        <v>348</v>
      </c>
    </row>
    <row r="342" spans="1:4" x14ac:dyDescent="0.25">
      <c r="A342" s="28">
        <v>22618702</v>
      </c>
      <c r="B342" s="28"/>
      <c r="C342" s="28" t="s">
        <v>346</v>
      </c>
      <c r="D342" s="28" t="s">
        <v>348</v>
      </c>
    </row>
    <row r="343" spans="1:4" x14ac:dyDescent="0.25">
      <c r="A343" s="28">
        <v>22618703</v>
      </c>
      <c r="B343" s="28"/>
      <c r="C343" s="28" t="s">
        <v>346</v>
      </c>
      <c r="D343" s="28" t="s">
        <v>348</v>
      </c>
    </row>
    <row r="344" spans="1:4" x14ac:dyDescent="0.25">
      <c r="A344" s="28">
        <v>22644801</v>
      </c>
      <c r="B344" s="28"/>
      <c r="C344" s="28" t="s">
        <v>346</v>
      </c>
      <c r="D344" s="28" t="s">
        <v>348</v>
      </c>
    </row>
    <row r="345" spans="1:4" x14ac:dyDescent="0.25">
      <c r="A345" s="28">
        <v>22644802</v>
      </c>
      <c r="B345" s="28"/>
      <c r="C345" s="28" t="s">
        <v>346</v>
      </c>
      <c r="D345" s="28" t="s">
        <v>348</v>
      </c>
    </row>
    <row r="346" spans="1:4" x14ac:dyDescent="0.25">
      <c r="A346" s="28">
        <v>22644901</v>
      </c>
      <c r="B346" s="28"/>
      <c r="C346" s="28" t="s">
        <v>346</v>
      </c>
      <c r="D346" s="28" t="s">
        <v>348</v>
      </c>
    </row>
    <row r="347" spans="1:4" x14ac:dyDescent="0.25">
      <c r="A347" s="28">
        <v>22645001</v>
      </c>
      <c r="B347" s="28"/>
      <c r="C347" s="28" t="s">
        <v>346</v>
      </c>
      <c r="D347" s="28" t="s">
        <v>348</v>
      </c>
    </row>
    <row r="348" spans="1:4" x14ac:dyDescent="0.25">
      <c r="A348" s="28">
        <v>22968401</v>
      </c>
      <c r="B348" s="28"/>
      <c r="C348" s="28" t="s">
        <v>346</v>
      </c>
      <c r="D348" s="28" t="s">
        <v>348</v>
      </c>
    </row>
    <row r="349" spans="1:4" x14ac:dyDescent="0.25">
      <c r="A349" s="28">
        <v>22968404</v>
      </c>
      <c r="B349" s="28"/>
      <c r="C349" s="28" t="s">
        <v>346</v>
      </c>
      <c r="D349" s="28" t="s">
        <v>348</v>
      </c>
    </row>
    <row r="350" spans="1:4" x14ac:dyDescent="0.25">
      <c r="A350" s="28">
        <v>22974401</v>
      </c>
      <c r="B350" s="28"/>
      <c r="C350" s="28" t="s">
        <v>346</v>
      </c>
      <c r="D350" s="28" t="s">
        <v>348</v>
      </c>
    </row>
    <row r="351" spans="1:4" x14ac:dyDescent="0.25">
      <c r="A351" s="28">
        <v>22974403</v>
      </c>
      <c r="B351" s="28"/>
      <c r="C351" s="28" t="s">
        <v>346</v>
      </c>
      <c r="D351" s="28" t="s">
        <v>348</v>
      </c>
    </row>
    <row r="352" spans="1:4" x14ac:dyDescent="0.25">
      <c r="A352" s="28">
        <v>22974407</v>
      </c>
      <c r="B352" s="28"/>
      <c r="C352" s="28" t="s">
        <v>346</v>
      </c>
      <c r="D352" s="28" t="s">
        <v>348</v>
      </c>
    </row>
    <row r="353" spans="1:4" x14ac:dyDescent="0.25">
      <c r="A353" s="28">
        <v>22974408</v>
      </c>
      <c r="B353" s="28"/>
      <c r="C353" s="28" t="s">
        <v>346</v>
      </c>
      <c r="D353" s="28" t="s">
        <v>348</v>
      </c>
    </row>
    <row r="354" spans="1:4" x14ac:dyDescent="0.25">
      <c r="A354" s="28">
        <v>22974409</v>
      </c>
      <c r="B354" s="28"/>
      <c r="C354" s="28" t="s">
        <v>346</v>
      </c>
      <c r="D354" s="28" t="s">
        <v>348</v>
      </c>
    </row>
    <row r="355" spans="1:4" x14ac:dyDescent="0.25">
      <c r="A355" s="28">
        <v>22974410</v>
      </c>
      <c r="B355" s="28"/>
      <c r="C355" s="28" t="s">
        <v>346</v>
      </c>
      <c r="D355" s="28" t="s">
        <v>348</v>
      </c>
    </row>
    <row r="356" spans="1:4" x14ac:dyDescent="0.25">
      <c r="A356" s="28">
        <v>23406401</v>
      </c>
      <c r="B356" s="28"/>
      <c r="C356" s="28" t="s">
        <v>346</v>
      </c>
      <c r="D356" s="28" t="s">
        <v>348</v>
      </c>
    </row>
    <row r="357" spans="1:4" x14ac:dyDescent="0.25">
      <c r="A357" s="28">
        <v>23406501</v>
      </c>
      <c r="B357" s="28"/>
      <c r="C357" s="28" t="s">
        <v>346</v>
      </c>
      <c r="D357" s="28" t="s">
        <v>348</v>
      </c>
    </row>
    <row r="358" spans="1:4" x14ac:dyDescent="0.25">
      <c r="A358" s="28">
        <v>23406601</v>
      </c>
      <c r="B358" s="28"/>
      <c r="C358" s="28" t="s">
        <v>346</v>
      </c>
      <c r="D358" s="28" t="s">
        <v>348</v>
      </c>
    </row>
    <row r="359" spans="1:4" x14ac:dyDescent="0.25">
      <c r="A359" s="28">
        <v>23406602</v>
      </c>
      <c r="B359" s="28"/>
      <c r="C359" s="28" t="s">
        <v>346</v>
      </c>
      <c r="D359" s="28" t="s">
        <v>348</v>
      </c>
    </row>
    <row r="360" spans="1:4" x14ac:dyDescent="0.25">
      <c r="A360" s="28">
        <v>23406701</v>
      </c>
      <c r="B360" s="28"/>
      <c r="C360" s="28" t="s">
        <v>346</v>
      </c>
      <c r="D360" s="28" t="s">
        <v>348</v>
      </c>
    </row>
    <row r="361" spans="1:4" x14ac:dyDescent="0.25">
      <c r="A361" s="28">
        <v>23406702</v>
      </c>
      <c r="B361" s="28"/>
      <c r="C361" s="28" t="s">
        <v>346</v>
      </c>
      <c r="D361" s="28" t="s">
        <v>348</v>
      </c>
    </row>
    <row r="362" spans="1:4" x14ac:dyDescent="0.25">
      <c r="A362" s="28">
        <v>23896601</v>
      </c>
      <c r="B362" s="28"/>
      <c r="C362" s="28" t="s">
        <v>346</v>
      </c>
      <c r="D362" s="28" t="s">
        <v>347</v>
      </c>
    </row>
    <row r="363" spans="1:4" x14ac:dyDescent="0.25">
      <c r="A363" s="28">
        <v>23896602</v>
      </c>
      <c r="B363" s="28"/>
      <c r="C363" s="28" t="s">
        <v>346</v>
      </c>
      <c r="D363" s="28" t="s">
        <v>347</v>
      </c>
    </row>
    <row r="364" spans="1:4" x14ac:dyDescent="0.25">
      <c r="A364" s="28">
        <v>24080301</v>
      </c>
      <c r="B364" s="28"/>
      <c r="C364" s="28" t="s">
        <v>346</v>
      </c>
      <c r="D364" s="28" t="s">
        <v>348</v>
      </c>
    </row>
    <row r="365" spans="1:4" x14ac:dyDescent="0.25">
      <c r="A365" s="28">
        <v>24088201</v>
      </c>
      <c r="B365" s="28"/>
      <c r="C365" s="28" t="s">
        <v>346</v>
      </c>
      <c r="D365" s="28" t="s">
        <v>348</v>
      </c>
    </row>
    <row r="366" spans="1:4" x14ac:dyDescent="0.25">
      <c r="A366" s="28">
        <v>24194201</v>
      </c>
      <c r="B366" s="28"/>
      <c r="C366" s="28" t="s">
        <v>346</v>
      </c>
      <c r="D366" s="28" t="s">
        <v>348</v>
      </c>
    </row>
    <row r="367" spans="1:4" x14ac:dyDescent="0.25">
      <c r="A367" s="28">
        <v>24293701</v>
      </c>
      <c r="B367" s="28"/>
      <c r="C367" s="28" t="s">
        <v>346</v>
      </c>
      <c r="D367" s="28" t="s">
        <v>348</v>
      </c>
    </row>
    <row r="368" spans="1:4" x14ac:dyDescent="0.25">
      <c r="A368" s="28">
        <v>24472201</v>
      </c>
      <c r="B368" s="28"/>
      <c r="C368" s="28" t="s">
        <v>346</v>
      </c>
      <c r="D368" s="28" t="s">
        <v>348</v>
      </c>
    </row>
    <row r="369" spans="1:4" x14ac:dyDescent="0.25">
      <c r="A369" s="28">
        <v>24472202</v>
      </c>
      <c r="B369" s="28"/>
      <c r="C369" s="28" t="s">
        <v>346</v>
      </c>
      <c r="D369" s="28" t="s">
        <v>348</v>
      </c>
    </row>
    <row r="370" spans="1:4" x14ac:dyDescent="0.25">
      <c r="A370" s="28">
        <v>24491701</v>
      </c>
      <c r="B370" s="28"/>
      <c r="C370" s="28" t="s">
        <v>346</v>
      </c>
      <c r="D370" s="28" t="s">
        <v>347</v>
      </c>
    </row>
    <row r="371" spans="1:4" x14ac:dyDescent="0.25">
      <c r="A371" s="28">
        <v>24492201</v>
      </c>
      <c r="B371" s="28"/>
      <c r="C371" s="28" t="s">
        <v>346</v>
      </c>
      <c r="D371" s="28" t="s">
        <v>348</v>
      </c>
    </row>
    <row r="372" spans="1:4" x14ac:dyDescent="0.25">
      <c r="A372" s="28">
        <v>25057401</v>
      </c>
      <c r="B372" s="28"/>
      <c r="C372" s="28" t="s">
        <v>346</v>
      </c>
      <c r="D372" s="28" t="s">
        <v>348</v>
      </c>
    </row>
    <row r="373" spans="1:4" x14ac:dyDescent="0.25">
      <c r="A373" s="28">
        <v>25057501</v>
      </c>
      <c r="B373" s="28"/>
      <c r="C373" s="28" t="s">
        <v>346</v>
      </c>
      <c r="D373" s="28" t="s">
        <v>348</v>
      </c>
    </row>
    <row r="374" spans="1:4" x14ac:dyDescent="0.25">
      <c r="A374" s="28">
        <v>25201901</v>
      </c>
      <c r="B374" s="28"/>
      <c r="C374" s="28" t="s">
        <v>346</v>
      </c>
      <c r="D374" s="28" t="s">
        <v>348</v>
      </c>
    </row>
    <row r="375" spans="1:4" x14ac:dyDescent="0.25">
      <c r="A375" s="28">
        <v>25201902</v>
      </c>
      <c r="B375" s="28"/>
      <c r="C375" s="28" t="s">
        <v>346</v>
      </c>
      <c r="D375" s="28" t="s">
        <v>348</v>
      </c>
    </row>
    <row r="376" spans="1:4" x14ac:dyDescent="0.25">
      <c r="A376" s="28">
        <v>25351401</v>
      </c>
      <c r="B376" s="28"/>
      <c r="C376" s="28" t="s">
        <v>346</v>
      </c>
      <c r="D376" s="28" t="s">
        <v>348</v>
      </c>
    </row>
    <row r="377" spans="1:4" x14ac:dyDescent="0.25">
      <c r="A377" s="28">
        <v>25423001</v>
      </c>
      <c r="B377" s="28"/>
      <c r="C377" s="28" t="s">
        <v>346</v>
      </c>
      <c r="D377" s="28" t="s">
        <v>348</v>
      </c>
    </row>
    <row r="378" spans="1:4" x14ac:dyDescent="0.25">
      <c r="A378" s="28">
        <v>25933401</v>
      </c>
      <c r="B378" s="28"/>
      <c r="C378" s="28" t="s">
        <v>346</v>
      </c>
      <c r="D378" s="28" t="s">
        <v>348</v>
      </c>
    </row>
    <row r="379" spans="1:4" x14ac:dyDescent="0.25">
      <c r="A379" s="28">
        <v>25933403</v>
      </c>
      <c r="B379" s="28"/>
      <c r="C379" s="28" t="s">
        <v>346</v>
      </c>
      <c r="D379" s="28" t="s">
        <v>348</v>
      </c>
    </row>
    <row r="380" spans="1:4" x14ac:dyDescent="0.25">
      <c r="A380" s="28">
        <v>25966201</v>
      </c>
      <c r="B380" s="28"/>
      <c r="C380" s="28" t="s">
        <v>346</v>
      </c>
      <c r="D380" s="28" t="s">
        <v>347</v>
      </c>
    </row>
    <row r="381" spans="1:4" x14ac:dyDescent="0.25">
      <c r="A381" s="28">
        <v>25966202</v>
      </c>
      <c r="B381" s="28"/>
      <c r="C381" s="28" t="s">
        <v>346</v>
      </c>
      <c r="D381" s="28" t="s">
        <v>347</v>
      </c>
    </row>
    <row r="382" spans="1:4" x14ac:dyDescent="0.25">
      <c r="A382" s="28">
        <v>26515801</v>
      </c>
      <c r="B382" s="28"/>
      <c r="C382" s="28" t="s">
        <v>346</v>
      </c>
      <c r="D382" s="28" t="s">
        <v>348</v>
      </c>
    </row>
    <row r="383" spans="1:4" x14ac:dyDescent="0.25">
      <c r="A383" s="28">
        <v>26515803</v>
      </c>
      <c r="B383" s="28"/>
      <c r="C383" s="28" t="s">
        <v>346</v>
      </c>
      <c r="D383" s="28" t="s">
        <v>348</v>
      </c>
    </row>
    <row r="384" spans="1:4" x14ac:dyDescent="0.25">
      <c r="A384" s="28" t="s">
        <v>349</v>
      </c>
      <c r="B384" s="28"/>
      <c r="C384" s="28" t="s">
        <v>346</v>
      </c>
      <c r="D384" s="28" t="s">
        <v>348</v>
      </c>
    </row>
    <row r="385" spans="1:4" x14ac:dyDescent="0.25">
      <c r="A385" s="28" t="s">
        <v>350</v>
      </c>
      <c r="B385" s="28"/>
      <c r="C385" s="28" t="s">
        <v>346</v>
      </c>
      <c r="D385" s="28" t="s">
        <v>348</v>
      </c>
    </row>
    <row r="386" spans="1:4" x14ac:dyDescent="0.25">
      <c r="A386" s="28" t="s">
        <v>351</v>
      </c>
      <c r="B386" s="28"/>
      <c r="C386" s="28" t="s">
        <v>346</v>
      </c>
      <c r="D386" s="28" t="s">
        <v>348</v>
      </c>
    </row>
    <row r="387" spans="1:4" x14ac:dyDescent="0.25">
      <c r="A387" s="28" t="s">
        <v>352</v>
      </c>
      <c r="B387" s="28"/>
      <c r="C387" s="28" t="s">
        <v>346</v>
      </c>
      <c r="D387" s="28" t="s">
        <v>348</v>
      </c>
    </row>
    <row r="388" spans="1:4" x14ac:dyDescent="0.25">
      <c r="A388" s="28" t="s">
        <v>353</v>
      </c>
      <c r="B388" s="28"/>
      <c r="C388" s="28" t="s">
        <v>346</v>
      </c>
      <c r="D388" s="28" t="s">
        <v>348</v>
      </c>
    </row>
    <row r="389" spans="1:4" x14ac:dyDescent="0.25">
      <c r="A389" s="28" t="s">
        <v>354</v>
      </c>
      <c r="B389" s="28"/>
      <c r="C389" s="28" t="s">
        <v>346</v>
      </c>
      <c r="D389" s="28" t="s">
        <v>348</v>
      </c>
    </row>
    <row r="390" spans="1:4" x14ac:dyDescent="0.25">
      <c r="A390" s="28" t="s">
        <v>355</v>
      </c>
      <c r="B390" s="28"/>
      <c r="C390" s="28" t="s">
        <v>346</v>
      </c>
      <c r="D390" s="28" t="s">
        <v>348</v>
      </c>
    </row>
    <row r="391" spans="1:4" x14ac:dyDescent="0.25">
      <c r="A391" s="28" t="s">
        <v>356</v>
      </c>
      <c r="B391" s="28"/>
      <c r="C391" s="28" t="s">
        <v>346</v>
      </c>
      <c r="D391" s="28"/>
    </row>
    <row r="392" spans="1:4" x14ac:dyDescent="0.25">
      <c r="A392" s="28" t="s">
        <v>357</v>
      </c>
      <c r="B392" s="28"/>
      <c r="C392" s="28" t="s">
        <v>346</v>
      </c>
      <c r="D392" s="28"/>
    </row>
    <row r="393" spans="1:4" x14ac:dyDescent="0.25">
      <c r="A393" s="28" t="s">
        <v>358</v>
      </c>
      <c r="B393" s="28"/>
      <c r="C393" s="28" t="s">
        <v>346</v>
      </c>
      <c r="D393" s="28" t="s">
        <v>348</v>
      </c>
    </row>
    <row r="394" spans="1:4" x14ac:dyDescent="0.25">
      <c r="A394" s="28" t="s">
        <v>359</v>
      </c>
      <c r="B394" s="28"/>
      <c r="C394" s="28" t="s">
        <v>346</v>
      </c>
      <c r="D394" s="28" t="s">
        <v>348</v>
      </c>
    </row>
    <row r="395" spans="1:4" x14ac:dyDescent="0.25">
      <c r="A395" s="28" t="s">
        <v>360</v>
      </c>
      <c r="B395" s="28"/>
      <c r="C395" s="28" t="s">
        <v>346</v>
      </c>
      <c r="D395" s="28" t="s">
        <v>348</v>
      </c>
    </row>
    <row r="396" spans="1:4" x14ac:dyDescent="0.25">
      <c r="A396" s="28" t="s">
        <v>361</v>
      </c>
      <c r="B396" s="28"/>
      <c r="C396" s="28" t="s">
        <v>346</v>
      </c>
      <c r="D396" s="28" t="s">
        <v>348</v>
      </c>
    </row>
    <row r="397" spans="1:4" x14ac:dyDescent="0.25">
      <c r="A397" s="28" t="s">
        <v>362</v>
      </c>
      <c r="B397" s="28"/>
      <c r="C397" s="28" t="s">
        <v>346</v>
      </c>
      <c r="D397" s="28" t="s">
        <v>348</v>
      </c>
    </row>
    <row r="398" spans="1:4" x14ac:dyDescent="0.25">
      <c r="A398" s="28" t="s">
        <v>363</v>
      </c>
      <c r="B398" s="28"/>
      <c r="C398" s="28" t="s">
        <v>346</v>
      </c>
      <c r="D398" s="28" t="s">
        <v>347</v>
      </c>
    </row>
    <row r="399" spans="1:4" x14ac:dyDescent="0.25">
      <c r="A399" s="28" t="s">
        <v>364</v>
      </c>
      <c r="B399" s="28"/>
      <c r="C399" s="28" t="s">
        <v>346</v>
      </c>
      <c r="D399" s="28" t="s">
        <v>347</v>
      </c>
    </row>
    <row r="400" spans="1:4" x14ac:dyDescent="0.25">
      <c r="A400" s="28" t="s">
        <v>365</v>
      </c>
      <c r="B400" s="28"/>
      <c r="C400" s="28" t="s">
        <v>346</v>
      </c>
      <c r="D400" s="28" t="s">
        <v>348</v>
      </c>
    </row>
    <row r="401" spans="1:4" x14ac:dyDescent="0.25">
      <c r="A401" s="28" t="s">
        <v>366</v>
      </c>
      <c r="B401" s="28"/>
      <c r="C401" s="28" t="s">
        <v>346</v>
      </c>
      <c r="D401" s="28" t="s">
        <v>348</v>
      </c>
    </row>
    <row r="402" spans="1:4" x14ac:dyDescent="0.25">
      <c r="A402" s="28" t="s">
        <v>367</v>
      </c>
      <c r="B402" s="28"/>
      <c r="C402" s="28" t="s">
        <v>346</v>
      </c>
      <c r="D402" s="28" t="s">
        <v>348</v>
      </c>
    </row>
    <row r="403" spans="1:4" x14ac:dyDescent="0.25">
      <c r="A403" s="28" t="s">
        <v>368</v>
      </c>
      <c r="B403" s="28"/>
      <c r="C403" s="28" t="s">
        <v>346</v>
      </c>
      <c r="D403" s="28" t="s">
        <v>348</v>
      </c>
    </row>
    <row r="404" spans="1:4" x14ac:dyDescent="0.25">
      <c r="A404" s="28" t="s">
        <v>369</v>
      </c>
      <c r="B404" s="28"/>
      <c r="C404" s="28" t="s">
        <v>346</v>
      </c>
      <c r="D404" s="28" t="s">
        <v>348</v>
      </c>
    </row>
    <row r="405" spans="1:4" x14ac:dyDescent="0.25">
      <c r="A405" s="28" t="s">
        <v>370</v>
      </c>
      <c r="B405" s="28"/>
      <c r="C405" s="28" t="s">
        <v>346</v>
      </c>
      <c r="D405" s="28" t="s">
        <v>347</v>
      </c>
    </row>
    <row r="406" spans="1:4" x14ac:dyDescent="0.25">
      <c r="A406" s="28" t="s">
        <v>371</v>
      </c>
      <c r="B406" s="28"/>
      <c r="C406" s="28" t="s">
        <v>346</v>
      </c>
      <c r="D406" s="28" t="s">
        <v>347</v>
      </c>
    </row>
    <row r="407" spans="1:4" x14ac:dyDescent="0.25">
      <c r="A407" s="28" t="s">
        <v>372</v>
      </c>
      <c r="B407" s="28"/>
      <c r="C407" s="28" t="s">
        <v>346</v>
      </c>
      <c r="D407" s="28" t="s">
        <v>347</v>
      </c>
    </row>
    <row r="408" spans="1:4" x14ac:dyDescent="0.25">
      <c r="A408" s="28" t="s">
        <v>373</v>
      </c>
      <c r="B408" s="28"/>
      <c r="C408" s="28" t="s">
        <v>346</v>
      </c>
      <c r="D408" s="28" t="s">
        <v>347</v>
      </c>
    </row>
    <row r="409" spans="1:4" x14ac:dyDescent="0.25">
      <c r="A409" s="28" t="s">
        <v>374</v>
      </c>
      <c r="B409" s="28"/>
      <c r="C409" s="28" t="s">
        <v>346</v>
      </c>
      <c r="D409" s="28" t="s">
        <v>347</v>
      </c>
    </row>
    <row r="410" spans="1:4" x14ac:dyDescent="0.25">
      <c r="A410" s="28" t="s">
        <v>375</v>
      </c>
      <c r="B410" s="28"/>
      <c r="C410" s="28" t="s">
        <v>346</v>
      </c>
      <c r="D410" s="28" t="s">
        <v>347</v>
      </c>
    </row>
    <row r="411" spans="1:4" x14ac:dyDescent="0.25">
      <c r="A411" s="28" t="s">
        <v>376</v>
      </c>
      <c r="B411" s="28"/>
      <c r="C411" s="28" t="s">
        <v>346</v>
      </c>
      <c r="D411" s="28" t="s">
        <v>347</v>
      </c>
    </row>
    <row r="412" spans="1:4" x14ac:dyDescent="0.25">
      <c r="A412" s="28" t="s">
        <v>377</v>
      </c>
      <c r="B412" s="28"/>
      <c r="C412" s="28" t="s">
        <v>346</v>
      </c>
      <c r="D412" s="28" t="s">
        <v>347</v>
      </c>
    </row>
    <row r="413" spans="1:4" x14ac:dyDescent="0.25">
      <c r="A413" s="28" t="s">
        <v>378</v>
      </c>
      <c r="B413" s="28"/>
      <c r="C413" s="28" t="s">
        <v>346</v>
      </c>
      <c r="D413" s="28" t="s">
        <v>347</v>
      </c>
    </row>
    <row r="414" spans="1:4" x14ac:dyDescent="0.25">
      <c r="A414" s="28" t="s">
        <v>379</v>
      </c>
      <c r="B414" s="28"/>
      <c r="C414" s="28" t="s">
        <v>346</v>
      </c>
      <c r="D414" s="28" t="s">
        <v>347</v>
      </c>
    </row>
    <row r="415" spans="1:4" x14ac:dyDescent="0.25">
      <c r="A415" s="28" t="s">
        <v>380</v>
      </c>
      <c r="B415" s="28"/>
      <c r="C415" s="28" t="s">
        <v>346</v>
      </c>
      <c r="D415" s="28" t="s">
        <v>347</v>
      </c>
    </row>
    <row r="416" spans="1:4" x14ac:dyDescent="0.25">
      <c r="A416" s="28" t="s">
        <v>381</v>
      </c>
      <c r="B416" s="28"/>
      <c r="C416" s="28" t="s">
        <v>346</v>
      </c>
      <c r="D416" s="28" t="s">
        <v>347</v>
      </c>
    </row>
    <row r="417" spans="1:4" x14ac:dyDescent="0.25">
      <c r="A417" s="28" t="s">
        <v>382</v>
      </c>
      <c r="B417" s="28"/>
      <c r="C417" s="28" t="s">
        <v>346</v>
      </c>
      <c r="D417" s="28" t="s">
        <v>347</v>
      </c>
    </row>
    <row r="418" spans="1:4" x14ac:dyDescent="0.25">
      <c r="A418" s="28" t="s">
        <v>383</v>
      </c>
      <c r="B418" s="28"/>
      <c r="C418" s="28" t="s">
        <v>346</v>
      </c>
      <c r="D418" s="28" t="s">
        <v>347</v>
      </c>
    </row>
    <row r="419" spans="1:4" x14ac:dyDescent="0.25">
      <c r="A419" s="28" t="s">
        <v>384</v>
      </c>
      <c r="B419" s="28"/>
      <c r="C419" s="28" t="s">
        <v>346</v>
      </c>
      <c r="D419" s="28" t="s">
        <v>347</v>
      </c>
    </row>
    <row r="420" spans="1:4" x14ac:dyDescent="0.25">
      <c r="A420" s="28" t="s">
        <v>385</v>
      </c>
      <c r="B420" s="28"/>
      <c r="C420" s="28" t="s">
        <v>346</v>
      </c>
      <c r="D420" s="28" t="s">
        <v>347</v>
      </c>
    </row>
    <row r="421" spans="1:4" x14ac:dyDescent="0.25">
      <c r="A421" s="28" t="s">
        <v>386</v>
      </c>
      <c r="B421" s="28"/>
      <c r="C421" s="28" t="s">
        <v>346</v>
      </c>
      <c r="D421" s="28" t="s">
        <v>347</v>
      </c>
    </row>
    <row r="422" spans="1:4" x14ac:dyDescent="0.25">
      <c r="A422" s="28" t="s">
        <v>387</v>
      </c>
      <c r="B422" s="28"/>
      <c r="C422" s="28" t="s">
        <v>346</v>
      </c>
      <c r="D422" s="28" t="s">
        <v>347</v>
      </c>
    </row>
    <row r="423" spans="1:4" x14ac:dyDescent="0.25">
      <c r="A423" s="28" t="s">
        <v>388</v>
      </c>
      <c r="B423" s="28"/>
      <c r="C423" s="28" t="s">
        <v>346</v>
      </c>
      <c r="D423" s="28" t="s">
        <v>347</v>
      </c>
    </row>
    <row r="424" spans="1:4" x14ac:dyDescent="0.25">
      <c r="A424" s="28" t="s">
        <v>389</v>
      </c>
      <c r="B424" s="28"/>
      <c r="C424" s="28" t="s">
        <v>346</v>
      </c>
      <c r="D424" s="28" t="s">
        <v>347</v>
      </c>
    </row>
    <row r="425" spans="1:4" x14ac:dyDescent="0.25">
      <c r="A425" s="28" t="s">
        <v>390</v>
      </c>
      <c r="B425" s="28"/>
      <c r="C425" s="28" t="s">
        <v>346</v>
      </c>
      <c r="D425" s="28" t="s">
        <v>347</v>
      </c>
    </row>
    <row r="426" spans="1:4" x14ac:dyDescent="0.25">
      <c r="A426" s="28" t="s">
        <v>391</v>
      </c>
      <c r="B426" s="28"/>
      <c r="C426" s="28" t="s">
        <v>346</v>
      </c>
      <c r="D426" s="28" t="s">
        <v>347</v>
      </c>
    </row>
    <row r="427" spans="1:4" x14ac:dyDescent="0.25">
      <c r="A427" s="28" t="s">
        <v>392</v>
      </c>
      <c r="B427" s="28"/>
      <c r="C427" s="28" t="s">
        <v>346</v>
      </c>
      <c r="D427" s="28" t="s">
        <v>347</v>
      </c>
    </row>
    <row r="428" spans="1:4" x14ac:dyDescent="0.25">
      <c r="A428" s="28" t="s">
        <v>393</v>
      </c>
      <c r="B428" s="28"/>
      <c r="C428" s="28" t="s">
        <v>346</v>
      </c>
      <c r="D428" s="28" t="s">
        <v>347</v>
      </c>
    </row>
    <row r="429" spans="1:4" x14ac:dyDescent="0.25">
      <c r="A429" s="28" t="s">
        <v>394</v>
      </c>
      <c r="B429" s="28"/>
      <c r="C429" s="28" t="s">
        <v>346</v>
      </c>
      <c r="D429" s="28" t="s">
        <v>347</v>
      </c>
    </row>
    <row r="430" spans="1:4" x14ac:dyDescent="0.25">
      <c r="A430" s="28" t="s">
        <v>395</v>
      </c>
      <c r="B430" s="28"/>
      <c r="C430" s="28" t="s">
        <v>346</v>
      </c>
      <c r="D430" s="28" t="s">
        <v>347</v>
      </c>
    </row>
    <row r="431" spans="1:4" x14ac:dyDescent="0.25">
      <c r="A431" s="28" t="s">
        <v>396</v>
      </c>
      <c r="B431" s="28"/>
      <c r="C431" s="28" t="s">
        <v>346</v>
      </c>
      <c r="D431" s="28" t="s">
        <v>347</v>
      </c>
    </row>
    <row r="432" spans="1:4" x14ac:dyDescent="0.25">
      <c r="A432" s="28" t="s">
        <v>397</v>
      </c>
      <c r="B432" s="28"/>
      <c r="C432" s="28" t="s">
        <v>346</v>
      </c>
      <c r="D432" s="28" t="s">
        <v>347</v>
      </c>
    </row>
    <row r="433" spans="1:4" x14ac:dyDescent="0.25">
      <c r="A433" s="28" t="s">
        <v>398</v>
      </c>
      <c r="B433" s="28"/>
      <c r="C433" s="28" t="s">
        <v>346</v>
      </c>
      <c r="D433" s="28" t="s">
        <v>347</v>
      </c>
    </row>
    <row r="434" spans="1:4" x14ac:dyDescent="0.25">
      <c r="A434" s="28" t="s">
        <v>399</v>
      </c>
      <c r="B434" s="28"/>
      <c r="C434" s="28" t="s">
        <v>346</v>
      </c>
      <c r="D434" s="28" t="s">
        <v>347</v>
      </c>
    </row>
    <row r="435" spans="1:4" x14ac:dyDescent="0.25">
      <c r="A435" s="28" t="s">
        <v>400</v>
      </c>
      <c r="B435" s="28"/>
      <c r="C435" s="28" t="s">
        <v>346</v>
      </c>
      <c r="D435" s="28" t="s">
        <v>347</v>
      </c>
    </row>
    <row r="436" spans="1:4" x14ac:dyDescent="0.25">
      <c r="A436" s="28" t="s">
        <v>401</v>
      </c>
      <c r="B436" s="28"/>
      <c r="C436" s="28" t="s">
        <v>346</v>
      </c>
      <c r="D436" s="28" t="s">
        <v>347</v>
      </c>
    </row>
    <row r="437" spans="1:4" x14ac:dyDescent="0.25">
      <c r="A437" s="28" t="s">
        <v>402</v>
      </c>
      <c r="B437" s="28"/>
      <c r="C437" s="28" t="s">
        <v>346</v>
      </c>
      <c r="D437" s="28" t="s">
        <v>347</v>
      </c>
    </row>
    <row r="438" spans="1:4" x14ac:dyDescent="0.25">
      <c r="A438" s="28" t="s">
        <v>403</v>
      </c>
      <c r="B438" s="28"/>
      <c r="C438" s="28" t="s">
        <v>346</v>
      </c>
      <c r="D438" s="28" t="s">
        <v>347</v>
      </c>
    </row>
    <row r="439" spans="1:4" x14ac:dyDescent="0.25">
      <c r="A439" s="28" t="s">
        <v>404</v>
      </c>
      <c r="B439" s="28"/>
      <c r="C439" s="28" t="s">
        <v>346</v>
      </c>
      <c r="D439" s="28" t="s">
        <v>347</v>
      </c>
    </row>
    <row r="440" spans="1:4" x14ac:dyDescent="0.25">
      <c r="A440" s="28" t="s">
        <v>405</v>
      </c>
      <c r="B440" s="28"/>
      <c r="C440" s="28" t="s">
        <v>346</v>
      </c>
      <c r="D440" s="28" t="s">
        <v>347</v>
      </c>
    </row>
    <row r="441" spans="1:4" x14ac:dyDescent="0.25">
      <c r="A441" s="28" t="s">
        <v>406</v>
      </c>
      <c r="B441" s="28"/>
      <c r="C441" s="28" t="s">
        <v>346</v>
      </c>
      <c r="D441" s="28" t="s">
        <v>347</v>
      </c>
    </row>
    <row r="442" spans="1:4" x14ac:dyDescent="0.25">
      <c r="A442" s="28" t="s">
        <v>406</v>
      </c>
      <c r="B442" s="28"/>
      <c r="C442" s="28" t="s">
        <v>346</v>
      </c>
      <c r="D442" s="28" t="s">
        <v>347</v>
      </c>
    </row>
    <row r="443" spans="1:4" x14ac:dyDescent="0.25">
      <c r="A443" s="28" t="s">
        <v>407</v>
      </c>
      <c r="B443" s="28"/>
      <c r="C443" s="28" t="s">
        <v>346</v>
      </c>
      <c r="D443" s="28" t="s">
        <v>347</v>
      </c>
    </row>
    <row r="444" spans="1:4" x14ac:dyDescent="0.25">
      <c r="A444" s="28" t="s">
        <v>408</v>
      </c>
      <c r="B444" s="28"/>
      <c r="C444" s="28" t="s">
        <v>346</v>
      </c>
      <c r="D444" s="28" t="s">
        <v>347</v>
      </c>
    </row>
    <row r="445" spans="1:4" x14ac:dyDescent="0.25">
      <c r="A445" s="28" t="s">
        <v>409</v>
      </c>
      <c r="B445" s="28"/>
      <c r="C445" s="28" t="s">
        <v>346</v>
      </c>
      <c r="D445" s="28" t="s">
        <v>347</v>
      </c>
    </row>
    <row r="446" spans="1:4" x14ac:dyDescent="0.25">
      <c r="A446" s="28" t="s">
        <v>410</v>
      </c>
      <c r="B446" s="28"/>
      <c r="C446" s="28" t="s">
        <v>346</v>
      </c>
      <c r="D446" s="28" t="s">
        <v>347</v>
      </c>
    </row>
    <row r="447" spans="1:4" x14ac:dyDescent="0.25">
      <c r="A447" s="28" t="s">
        <v>411</v>
      </c>
      <c r="B447" s="28"/>
      <c r="C447" s="28" t="s">
        <v>346</v>
      </c>
      <c r="D447" s="28" t="s">
        <v>347</v>
      </c>
    </row>
    <row r="448" spans="1:4" x14ac:dyDescent="0.25">
      <c r="A448" s="28" t="s">
        <v>412</v>
      </c>
      <c r="B448" s="28"/>
      <c r="C448" s="28" t="s">
        <v>346</v>
      </c>
      <c r="D448" s="28" t="s">
        <v>347</v>
      </c>
    </row>
    <row r="449" spans="1:4" x14ac:dyDescent="0.25">
      <c r="A449" s="28" t="s">
        <v>413</v>
      </c>
      <c r="B449" s="28"/>
      <c r="C449" s="28" t="s">
        <v>346</v>
      </c>
      <c r="D449" s="28" t="s">
        <v>347</v>
      </c>
    </row>
    <row r="450" spans="1:4" x14ac:dyDescent="0.25">
      <c r="A450" s="28" t="s">
        <v>414</v>
      </c>
      <c r="B450" s="28"/>
      <c r="C450" s="28" t="s">
        <v>346</v>
      </c>
      <c r="D450" s="28" t="s">
        <v>347</v>
      </c>
    </row>
    <row r="451" spans="1:4" x14ac:dyDescent="0.25">
      <c r="A451" s="28" t="s">
        <v>415</v>
      </c>
      <c r="B451" s="28"/>
      <c r="C451" s="28" t="s">
        <v>346</v>
      </c>
      <c r="D451" s="28" t="s">
        <v>347</v>
      </c>
    </row>
    <row r="452" spans="1:4" x14ac:dyDescent="0.25">
      <c r="A452" s="28" t="s">
        <v>416</v>
      </c>
      <c r="B452" s="28"/>
      <c r="C452" s="28" t="s">
        <v>346</v>
      </c>
      <c r="D452" s="28" t="s">
        <v>347</v>
      </c>
    </row>
    <row r="453" spans="1:4" x14ac:dyDescent="0.25">
      <c r="A453" s="28" t="s">
        <v>417</v>
      </c>
      <c r="B453" s="28"/>
      <c r="C453" s="28" t="s">
        <v>346</v>
      </c>
      <c r="D453" s="28" t="s">
        <v>347</v>
      </c>
    </row>
    <row r="454" spans="1:4" x14ac:dyDescent="0.25">
      <c r="A454" s="28" t="s">
        <v>418</v>
      </c>
      <c r="B454" s="28"/>
      <c r="C454" s="28" t="s">
        <v>346</v>
      </c>
      <c r="D454" s="28" t="s">
        <v>347</v>
      </c>
    </row>
    <row r="455" spans="1:4" x14ac:dyDescent="0.25">
      <c r="A455" s="28" t="s">
        <v>419</v>
      </c>
      <c r="B455" s="28"/>
      <c r="C455" s="28" t="s">
        <v>346</v>
      </c>
      <c r="D455" s="28" t="s">
        <v>347</v>
      </c>
    </row>
    <row r="456" spans="1:4" x14ac:dyDescent="0.25">
      <c r="A456" s="28" t="s">
        <v>420</v>
      </c>
      <c r="B456" s="28"/>
      <c r="C456" s="28" t="s">
        <v>346</v>
      </c>
      <c r="D456" s="28" t="s">
        <v>347</v>
      </c>
    </row>
    <row r="457" spans="1:4" x14ac:dyDescent="0.25">
      <c r="A457" s="28" t="s">
        <v>421</v>
      </c>
      <c r="B457" s="28"/>
      <c r="C457" s="28" t="s">
        <v>346</v>
      </c>
      <c r="D457" s="28" t="s">
        <v>347</v>
      </c>
    </row>
    <row r="458" spans="1:4" x14ac:dyDescent="0.25">
      <c r="A458" s="28" t="s">
        <v>422</v>
      </c>
      <c r="B458" s="28"/>
      <c r="C458" s="28" t="s">
        <v>346</v>
      </c>
      <c r="D458" s="28" t="s">
        <v>347</v>
      </c>
    </row>
    <row r="459" spans="1:4" x14ac:dyDescent="0.25">
      <c r="A459" s="28" t="s">
        <v>423</v>
      </c>
      <c r="B459" s="28"/>
      <c r="C459" s="28" t="s">
        <v>346</v>
      </c>
      <c r="D459" s="28" t="s">
        <v>347</v>
      </c>
    </row>
    <row r="460" spans="1:4" x14ac:dyDescent="0.25">
      <c r="A460" s="28" t="s">
        <v>423</v>
      </c>
      <c r="B460" s="28"/>
      <c r="C460" s="28" t="s">
        <v>346</v>
      </c>
      <c r="D460" s="28" t="s">
        <v>347</v>
      </c>
    </row>
    <row r="461" spans="1:4" x14ac:dyDescent="0.25">
      <c r="A461" s="28" t="s">
        <v>424</v>
      </c>
      <c r="B461" s="28"/>
      <c r="C461" s="28" t="s">
        <v>346</v>
      </c>
      <c r="D461" s="28" t="s">
        <v>347</v>
      </c>
    </row>
    <row r="462" spans="1:4" x14ac:dyDescent="0.25">
      <c r="A462" s="28" t="s">
        <v>425</v>
      </c>
      <c r="B462" s="28"/>
      <c r="C462" s="28" t="s">
        <v>346</v>
      </c>
      <c r="D462" s="28" t="s">
        <v>347</v>
      </c>
    </row>
    <row r="463" spans="1:4" x14ac:dyDescent="0.25">
      <c r="A463" s="28" t="s">
        <v>426</v>
      </c>
      <c r="B463" s="28"/>
      <c r="C463" s="28" t="s">
        <v>346</v>
      </c>
      <c r="D463" s="28" t="s">
        <v>347</v>
      </c>
    </row>
    <row r="464" spans="1:4" x14ac:dyDescent="0.25">
      <c r="A464" s="28" t="s">
        <v>427</v>
      </c>
      <c r="B464" s="28"/>
      <c r="C464" s="28" t="s">
        <v>346</v>
      </c>
      <c r="D464" s="28" t="s">
        <v>347</v>
      </c>
    </row>
    <row r="465" spans="1:4" x14ac:dyDescent="0.25">
      <c r="A465" s="28" t="s">
        <v>428</v>
      </c>
      <c r="B465" s="28"/>
      <c r="C465" s="28" t="s">
        <v>346</v>
      </c>
      <c r="D465" s="28" t="s">
        <v>347</v>
      </c>
    </row>
    <row r="466" spans="1:4" x14ac:dyDescent="0.25">
      <c r="A466" s="28" t="s">
        <v>429</v>
      </c>
      <c r="B466" s="28"/>
      <c r="C466" s="28" t="s">
        <v>346</v>
      </c>
      <c r="D466" s="28" t="s">
        <v>347</v>
      </c>
    </row>
    <row r="467" spans="1:4" x14ac:dyDescent="0.25">
      <c r="A467" s="28" t="s">
        <v>430</v>
      </c>
      <c r="B467" s="28"/>
      <c r="C467" s="28" t="s">
        <v>346</v>
      </c>
      <c r="D467" s="28" t="s">
        <v>347</v>
      </c>
    </row>
    <row r="468" spans="1:4" x14ac:dyDescent="0.25">
      <c r="A468" s="28" t="s">
        <v>431</v>
      </c>
      <c r="B468" s="28"/>
      <c r="C468" s="28" t="s">
        <v>346</v>
      </c>
      <c r="D468" s="28" t="s">
        <v>347</v>
      </c>
    </row>
    <row r="469" spans="1:4" x14ac:dyDescent="0.25">
      <c r="A469" s="28" t="s">
        <v>432</v>
      </c>
      <c r="B469" s="28"/>
      <c r="C469" s="28" t="s">
        <v>346</v>
      </c>
      <c r="D469" s="28" t="s">
        <v>347</v>
      </c>
    </row>
    <row r="470" spans="1:4" x14ac:dyDescent="0.25">
      <c r="A470" s="28" t="s">
        <v>433</v>
      </c>
      <c r="B470" s="28"/>
      <c r="C470" s="28" t="s">
        <v>346</v>
      </c>
      <c r="D470" s="28" t="s">
        <v>347</v>
      </c>
    </row>
    <row r="471" spans="1:4" x14ac:dyDescent="0.25">
      <c r="A471" s="28" t="s">
        <v>434</v>
      </c>
      <c r="B471" s="28"/>
      <c r="C471" s="28" t="s">
        <v>346</v>
      </c>
      <c r="D471" s="28" t="s">
        <v>347</v>
      </c>
    </row>
    <row r="472" spans="1:4" x14ac:dyDescent="0.25">
      <c r="A472" s="28" t="s">
        <v>288</v>
      </c>
      <c r="B472" s="28"/>
      <c r="C472" s="28" t="s">
        <v>346</v>
      </c>
      <c r="D472" s="28">
        <v>770</v>
      </c>
    </row>
    <row r="473" spans="1:4" x14ac:dyDescent="0.25">
      <c r="A473" s="28" t="s">
        <v>333</v>
      </c>
      <c r="B473" s="28"/>
      <c r="C473" s="28" t="s">
        <v>346</v>
      </c>
      <c r="D473" s="28" t="s">
        <v>348</v>
      </c>
    </row>
  </sheetData>
  <pageMargins left="0.7" right="0.7" top="0.78740157499999996" bottom="0.78740157499999996" header="0.3" footer="0.3"/>
  <pageSetup paperSize="9" orientation="portrait" r:id="rId1"/>
  <headerFooter>
    <oddFooter>&amp;LIntern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AT474"/>
  <sheetViews>
    <sheetView topLeftCell="U1" workbookViewId="0">
      <selection activeCell="AO22" sqref="AO22"/>
    </sheetView>
  </sheetViews>
  <sheetFormatPr defaultColWidth="11.19921875" defaultRowHeight="13.8" x14ac:dyDescent="0.25"/>
  <cols>
    <col min="1" max="1" width="13" bestFit="1" customWidth="1"/>
    <col min="2" max="2" width="17.59765625" customWidth="1"/>
    <col min="3" max="3" width="12.19921875" bestFit="1" customWidth="1"/>
    <col min="5" max="5" width="12.19921875" bestFit="1" customWidth="1"/>
    <col min="10" max="10" width="13.8984375" bestFit="1" customWidth="1"/>
    <col min="13" max="13" width="12.8984375" customWidth="1"/>
    <col min="16" max="16" width="11.3984375" bestFit="1" customWidth="1"/>
    <col min="18" max="18" width="7.69921875" bestFit="1" customWidth="1"/>
    <col min="19" max="19" width="12.59765625" bestFit="1" customWidth="1"/>
    <col min="20" max="20" width="23.19921875" customWidth="1"/>
    <col min="24" max="38" width="7.59765625" customWidth="1"/>
    <col min="40" max="40" width="5.09765625" customWidth="1"/>
    <col min="41" max="41" width="21.69921875" customWidth="1"/>
    <col min="42" max="42" width="20.59765625" customWidth="1"/>
    <col min="43" max="46" width="16.59765625" bestFit="1" customWidth="1"/>
  </cols>
  <sheetData>
    <row r="1" spans="1:46" ht="14.4" thickBot="1" x14ac:dyDescent="0.3">
      <c r="E1" s="785" t="s">
        <v>700</v>
      </c>
      <c r="F1" s="786"/>
      <c r="G1" s="786"/>
      <c r="H1" s="786"/>
      <c r="I1" s="786"/>
      <c r="J1" s="786"/>
      <c r="K1" s="787"/>
      <c r="M1" s="788" t="s">
        <v>701</v>
      </c>
      <c r="N1" s="789"/>
      <c r="O1" s="789"/>
      <c r="P1" s="789"/>
      <c r="Q1" s="789"/>
      <c r="R1" s="789"/>
      <c r="S1" s="789"/>
      <c r="T1" s="789"/>
      <c r="U1" s="790"/>
      <c r="W1" s="210"/>
      <c r="X1" s="349" t="s">
        <v>1021</v>
      </c>
      <c r="Y1" s="803" t="s">
        <v>69</v>
      </c>
      <c r="Z1" s="803"/>
      <c r="AA1" s="803"/>
      <c r="AB1" s="803"/>
      <c r="AC1" s="803"/>
      <c r="AD1" s="803"/>
      <c r="AE1" s="803"/>
      <c r="AF1" s="803"/>
      <c r="AG1" s="803"/>
      <c r="AH1" s="803"/>
      <c r="AI1" s="803"/>
      <c r="AJ1" s="803"/>
      <c r="AK1" s="803"/>
      <c r="AL1" s="804"/>
      <c r="AN1" s="797" t="s">
        <v>1032</v>
      </c>
      <c r="AO1" s="798"/>
      <c r="AP1" s="798"/>
      <c r="AQ1" s="798"/>
      <c r="AR1" s="798"/>
      <c r="AS1" s="798"/>
      <c r="AT1" s="799"/>
    </row>
    <row r="2" spans="1:46" x14ac:dyDescent="0.25">
      <c r="A2" t="s">
        <v>634</v>
      </c>
      <c r="B2" s="86" t="str">
        <f>'DB GIF'!A8</f>
        <v>PSVS</v>
      </c>
      <c r="C2" s="76" t="s">
        <v>635</v>
      </c>
      <c r="D2" s="76" t="s">
        <v>636</v>
      </c>
      <c r="E2" s="76" t="s">
        <v>637</v>
      </c>
      <c r="F2" s="76" t="s">
        <v>91</v>
      </c>
      <c r="G2" s="44" t="s">
        <v>95</v>
      </c>
      <c r="H2" s="76" t="s">
        <v>449</v>
      </c>
      <c r="I2" s="44" t="s">
        <v>213</v>
      </c>
      <c r="J2" s="44" t="s">
        <v>451</v>
      </c>
      <c r="K2" s="44" t="s">
        <v>287</v>
      </c>
      <c r="M2" s="121" t="s">
        <v>634</v>
      </c>
      <c r="N2" s="202" t="str">
        <f>'DB GIF'!C52</f>
        <v>IEC</v>
      </c>
      <c r="O2" s="149" t="s">
        <v>601</v>
      </c>
      <c r="P2" s="135" t="s">
        <v>656</v>
      </c>
      <c r="Q2" s="135" t="s">
        <v>680</v>
      </c>
      <c r="R2" s="132" t="s">
        <v>719</v>
      </c>
      <c r="S2" s="168" t="s">
        <v>720</v>
      </c>
      <c r="T2" s="168" t="s">
        <v>721</v>
      </c>
      <c r="U2" s="120" t="s">
        <v>731</v>
      </c>
      <c r="W2" s="121"/>
      <c r="X2" s="283">
        <f>'DB GIF'!F20</f>
        <v>245</v>
      </c>
      <c r="Y2" s="338">
        <v>72.5</v>
      </c>
      <c r="Z2" s="339">
        <f>IF(LEFT('DB GIF'!$A$20,4)="GOST",126,123)</f>
        <v>123</v>
      </c>
      <c r="AA2" s="339">
        <v>145</v>
      </c>
      <c r="AB2" s="339">
        <f>IF(LEFT('DB GIF'!$A$20,4)="GOST",172,170)</f>
        <v>170</v>
      </c>
      <c r="AC2" s="339">
        <v>232</v>
      </c>
      <c r="AD2" s="339">
        <f>IF(LEFT('DB GIF'!$A$20,4)="GOST",252,245)</f>
        <v>245</v>
      </c>
      <c r="AE2" s="339">
        <v>300</v>
      </c>
      <c r="AF2" s="339">
        <f>IF(LEFT('DB GIF'!$A$20,4)="GOST",363,362)</f>
        <v>362</v>
      </c>
      <c r="AG2" s="339">
        <v>420</v>
      </c>
      <c r="AH2" s="339">
        <f>IF(LEFT('DB GIF'!$A$20,4)="GOST",525,500)</f>
        <v>500</v>
      </c>
      <c r="AI2" s="339">
        <v>550</v>
      </c>
      <c r="AJ2" s="339">
        <f>IF(LEFT('DB GIF'!$A$20,4)="GOST",787,765)</f>
        <v>765</v>
      </c>
      <c r="AK2" s="339">
        <v>800</v>
      </c>
      <c r="AL2" s="306">
        <v>1000</v>
      </c>
      <c r="AN2" s="121"/>
      <c r="AO2" s="283" t="str">
        <f>'DB GIF'!A8</f>
        <v>PSVS</v>
      </c>
      <c r="AP2" s="440" t="s">
        <v>636</v>
      </c>
      <c r="AQ2" s="440" t="s">
        <v>635</v>
      </c>
      <c r="AR2" s="440" t="s">
        <v>637</v>
      </c>
      <c r="AS2" s="440" t="s">
        <v>213</v>
      </c>
      <c r="AT2" s="441" t="s">
        <v>95</v>
      </c>
    </row>
    <row r="3" spans="1:46" x14ac:dyDescent="0.25">
      <c r="A3" s="45">
        <v>2</v>
      </c>
      <c r="B3" s="45" t="str">
        <f>IF(HLOOKUP($B$2,$C$2:$K$474,A3,0)=0,"",HLOOKUP($B$2,$C$2:$K$474,A3,0))</f>
        <v>VTP072005</v>
      </c>
      <c r="C3" s="84" t="s">
        <v>100</v>
      </c>
      <c r="D3" s="84" t="s">
        <v>113</v>
      </c>
      <c r="E3" s="281" t="s">
        <v>108</v>
      </c>
      <c r="F3" s="84" t="s">
        <v>322</v>
      </c>
      <c r="G3" s="84" t="s">
        <v>94</v>
      </c>
      <c r="H3" s="84" t="s">
        <v>278</v>
      </c>
      <c r="I3" s="84" t="s">
        <v>213</v>
      </c>
      <c r="J3" s="85">
        <v>116</v>
      </c>
      <c r="K3" s="84" t="s">
        <v>300</v>
      </c>
      <c r="M3" s="203">
        <v>2</v>
      </c>
      <c r="N3" s="204">
        <f>IF(HLOOKUP($N$2,$O$2:$Q$22,M3,0)=0,"",HLOOKUP($N$2,$O$2:$Q$22,M3,0))</f>
        <v>0.1</v>
      </c>
      <c r="O3" s="79">
        <v>0.1</v>
      </c>
      <c r="P3" s="79" t="s">
        <v>607</v>
      </c>
      <c r="Q3" s="79" t="s">
        <v>607</v>
      </c>
      <c r="R3" s="205" t="s">
        <v>682</v>
      </c>
      <c r="S3" s="169" t="str">
        <f>IF($N$2="IEC","Überstromfaktor","-")</f>
        <v>Überstromfaktor</v>
      </c>
      <c r="T3" s="132" t="s">
        <v>13</v>
      </c>
      <c r="U3" s="120" t="s">
        <v>13</v>
      </c>
      <c r="W3" s="121">
        <v>2</v>
      </c>
      <c r="X3" s="204">
        <f>IF(HLOOKUP($X$2,$Y$2:$AL$5,W3,0)=0,"",HLOOKUP($X$2,$Y$2:$AL$5,W3,0))</f>
        <v>900</v>
      </c>
      <c r="Y3" s="204">
        <v>325</v>
      </c>
      <c r="Z3" s="204">
        <f>IF(AND($X$2=126,AO2="VTG"),480,450)</f>
        <v>450</v>
      </c>
      <c r="AA3" s="204">
        <v>550</v>
      </c>
      <c r="AB3" s="204">
        <v>650</v>
      </c>
      <c r="AC3" s="204">
        <v>950</v>
      </c>
      <c r="AD3" s="204">
        <v>900</v>
      </c>
      <c r="AE3" s="204">
        <v>950</v>
      </c>
      <c r="AF3" s="204">
        <v>1050</v>
      </c>
      <c r="AG3" s="204">
        <v>1300</v>
      </c>
      <c r="AH3" s="204">
        <v>1425</v>
      </c>
      <c r="AI3" s="204">
        <v>1425</v>
      </c>
      <c r="AJ3" s="204">
        <v>1950</v>
      </c>
      <c r="AK3" s="204">
        <v>1950</v>
      </c>
      <c r="AL3" s="305">
        <v>2100</v>
      </c>
      <c r="AN3" s="322">
        <v>2</v>
      </c>
      <c r="AO3" s="323">
        <f>IF(HLOOKUP($AO$2,$AP$2:$AT$9,AN3,0)=0,"",HLOOKUP($AO$2,$AP$2:$AT$9,AN3,0))</f>
        <v>500</v>
      </c>
      <c r="AP3" s="323">
        <v>500</v>
      </c>
      <c r="AQ3" s="323">
        <v>1250</v>
      </c>
      <c r="AR3" s="323">
        <v>1250</v>
      </c>
      <c r="AS3" s="323">
        <v>500</v>
      </c>
      <c r="AT3" s="324">
        <v>500</v>
      </c>
    </row>
    <row r="4" spans="1:46" x14ac:dyDescent="0.25">
      <c r="A4" s="45">
        <v>3</v>
      </c>
      <c r="B4" s="45" t="str">
        <f t="shared" ref="B4:B67" si="0">IF(HLOOKUP($B$2,$C$2:$K$474,A4,0)=0,"",HLOOKUP($B$2,$C$2:$K$474,A4,0))</f>
        <v>VTP072025</v>
      </c>
      <c r="C4" s="84" t="s">
        <v>101</v>
      </c>
      <c r="D4" s="84" t="s">
        <v>129</v>
      </c>
      <c r="E4" s="84" t="s">
        <v>110</v>
      </c>
      <c r="F4" s="84" t="s">
        <v>90</v>
      </c>
      <c r="G4" s="84" t="s">
        <v>96</v>
      </c>
      <c r="H4" s="84" t="s">
        <v>279</v>
      </c>
      <c r="I4" s="84" t="s">
        <v>212</v>
      </c>
      <c r="J4" s="85">
        <v>150</v>
      </c>
      <c r="K4" s="84" t="s">
        <v>286</v>
      </c>
      <c r="M4" s="203">
        <v>3</v>
      </c>
      <c r="N4" s="204">
        <f t="shared" ref="N4:N19" si="1">IF(HLOOKUP($N$2,$O$2:$Q$22,M4,0)=0,"",HLOOKUP($N$2,$O$2:$Q$22,M4,0))</f>
        <v>0.2</v>
      </c>
      <c r="O4" s="79">
        <v>0.2</v>
      </c>
      <c r="P4" s="79" t="s">
        <v>609</v>
      </c>
      <c r="Q4" s="79" t="s">
        <v>609</v>
      </c>
      <c r="R4" s="205" t="s">
        <v>682</v>
      </c>
      <c r="S4" s="169" t="str">
        <f t="shared" ref="S4:S10" si="2">IF($N$2="IEC","Überstromfaktor","-")</f>
        <v>Überstromfaktor</v>
      </c>
      <c r="T4" s="132" t="s">
        <v>13</v>
      </c>
      <c r="U4" s="120" t="s">
        <v>13</v>
      </c>
      <c r="W4" s="121">
        <v>3</v>
      </c>
      <c r="X4" s="204">
        <f>IF(HLOOKUP($X$2,$Y$2:$AL$5,W4,0)=0,"",HLOOKUP($X$2,$Y$2:$AL$5,W4,0))</f>
        <v>950</v>
      </c>
      <c r="Y4" s="101" t="s">
        <v>13</v>
      </c>
      <c r="Z4" s="204">
        <v>550</v>
      </c>
      <c r="AA4" s="204">
        <v>650</v>
      </c>
      <c r="AB4" s="204">
        <v>750</v>
      </c>
      <c r="AC4" s="204">
        <v>1050</v>
      </c>
      <c r="AD4" s="204">
        <v>950</v>
      </c>
      <c r="AE4" s="204">
        <v>1050</v>
      </c>
      <c r="AF4" s="204">
        <v>1175</v>
      </c>
      <c r="AG4" s="204">
        <v>1425</v>
      </c>
      <c r="AH4" s="204">
        <v>1550</v>
      </c>
      <c r="AI4" s="204">
        <v>1550</v>
      </c>
      <c r="AJ4" s="204">
        <v>2100</v>
      </c>
      <c r="AK4" s="204">
        <v>2100</v>
      </c>
      <c r="AL4" s="305">
        <v>2400</v>
      </c>
      <c r="AN4" s="322">
        <v>3</v>
      </c>
      <c r="AO4" s="323">
        <f t="shared" ref="AO4:AO7" si="3">IF(HLOOKUP($AO$2,$AP$2:$AT$9,AN4,0)=0,"",HLOOKUP($AO$2,$AP$2:$AT$9,AN4,0))</f>
        <v>1000</v>
      </c>
      <c r="AP4" s="323">
        <v>1000</v>
      </c>
      <c r="AQ4" s="323">
        <v>2000</v>
      </c>
      <c r="AR4" s="323">
        <v>2000</v>
      </c>
      <c r="AS4" s="323">
        <v>1000</v>
      </c>
      <c r="AT4" s="324">
        <v>1000</v>
      </c>
    </row>
    <row r="5" spans="1:46" ht="14.4" thickBot="1" x14ac:dyDescent="0.3">
      <c r="A5" s="45">
        <v>4</v>
      </c>
      <c r="B5" s="45" t="str">
        <f t="shared" si="0"/>
        <v>VTP072050</v>
      </c>
      <c r="C5" s="84" t="s">
        <v>302</v>
      </c>
      <c r="D5" s="84" t="s">
        <v>130</v>
      </c>
      <c r="E5" s="84" t="s">
        <v>111</v>
      </c>
      <c r="F5" s="84" t="s">
        <v>107</v>
      </c>
      <c r="G5" s="84" t="s">
        <v>97</v>
      </c>
      <c r="H5" s="84" t="s">
        <v>280</v>
      </c>
      <c r="I5" s="77"/>
      <c r="J5" s="84">
        <v>2297443</v>
      </c>
      <c r="K5" s="84" t="s">
        <v>333</v>
      </c>
      <c r="M5" s="203">
        <v>4</v>
      </c>
      <c r="N5" s="204" t="str">
        <f t="shared" si="1"/>
        <v>0,2S</v>
      </c>
      <c r="O5" s="79" t="s">
        <v>598</v>
      </c>
      <c r="P5" s="79" t="s">
        <v>611</v>
      </c>
      <c r="Q5" s="79" t="s">
        <v>611</v>
      </c>
      <c r="R5" s="205" t="s">
        <v>682</v>
      </c>
      <c r="S5" s="169" t="str">
        <f t="shared" si="2"/>
        <v>Überstromfaktor</v>
      </c>
      <c r="T5" s="132" t="s">
        <v>13</v>
      </c>
      <c r="U5" s="120" t="s">
        <v>13</v>
      </c>
      <c r="W5" s="122">
        <v>4</v>
      </c>
      <c r="X5" s="304">
        <f>IF(HLOOKUP($X$2,$Y$2:$AL$5,W5,0)=0,"",HLOOKUP($X$2,$Y$2:$AL$5,W5,0))</f>
        <v>1050</v>
      </c>
      <c r="Y5" s="127" t="s">
        <v>13</v>
      </c>
      <c r="Z5" s="449" t="s">
        <v>13</v>
      </c>
      <c r="AA5" s="127" t="s">
        <v>13</v>
      </c>
      <c r="AB5" s="127" t="s">
        <v>13</v>
      </c>
      <c r="AC5" s="127" t="s">
        <v>13</v>
      </c>
      <c r="AD5" s="304">
        <v>1050</v>
      </c>
      <c r="AE5" s="127" t="s">
        <v>13</v>
      </c>
      <c r="AF5" s="127" t="s">
        <v>13</v>
      </c>
      <c r="AG5" s="127" t="s">
        <v>13</v>
      </c>
      <c r="AH5" s="127" t="s">
        <v>13</v>
      </c>
      <c r="AI5" s="127" t="s">
        <v>13</v>
      </c>
      <c r="AJ5" s="127" t="s">
        <v>13</v>
      </c>
      <c r="AK5" s="127" t="s">
        <v>13</v>
      </c>
      <c r="AL5" s="288" t="s">
        <v>13</v>
      </c>
      <c r="AN5" s="322">
        <v>4</v>
      </c>
      <c r="AO5" s="323">
        <f t="shared" si="3"/>
        <v>1250</v>
      </c>
      <c r="AP5" s="323">
        <v>1250</v>
      </c>
      <c r="AQ5" s="323">
        <v>2500</v>
      </c>
      <c r="AR5" s="323">
        <v>2500</v>
      </c>
      <c r="AS5" s="323">
        <v>1250</v>
      </c>
      <c r="AT5" s="324">
        <v>1250</v>
      </c>
    </row>
    <row r="6" spans="1:46" ht="14.4" thickBot="1" x14ac:dyDescent="0.3">
      <c r="A6" s="45">
        <v>5</v>
      </c>
      <c r="B6" s="45" t="str">
        <f t="shared" si="0"/>
        <v>VTP072100</v>
      </c>
      <c r="C6" s="84" t="s">
        <v>102</v>
      </c>
      <c r="D6" s="84" t="s">
        <v>315</v>
      </c>
      <c r="E6" s="84" t="s">
        <v>112</v>
      </c>
      <c r="F6" s="84" t="s">
        <v>106</v>
      </c>
      <c r="G6" s="84" t="s">
        <v>98</v>
      </c>
      <c r="H6" s="84" t="s">
        <v>281</v>
      </c>
      <c r="I6" s="77"/>
      <c r="J6" s="84">
        <v>20021501</v>
      </c>
      <c r="K6" s="84" t="s">
        <v>297</v>
      </c>
      <c r="M6" s="203">
        <v>5</v>
      </c>
      <c r="N6" s="204">
        <f t="shared" si="1"/>
        <v>0.5</v>
      </c>
      <c r="O6" s="79">
        <v>0.5</v>
      </c>
      <c r="P6" s="79" t="s">
        <v>613</v>
      </c>
      <c r="Q6" s="79" t="s">
        <v>613</v>
      </c>
      <c r="R6" s="205" t="s">
        <v>682</v>
      </c>
      <c r="S6" s="169" t="str">
        <f t="shared" si="2"/>
        <v>Überstromfaktor</v>
      </c>
      <c r="T6" s="132" t="s">
        <v>13</v>
      </c>
      <c r="U6" s="120" t="s">
        <v>13</v>
      </c>
      <c r="AN6" s="203">
        <v>5</v>
      </c>
      <c r="AO6" s="323">
        <f t="shared" si="3"/>
        <v>1500</v>
      </c>
      <c r="AP6" s="323">
        <v>1500</v>
      </c>
      <c r="AQ6" s="323">
        <v>3000</v>
      </c>
      <c r="AR6" s="323">
        <v>3000</v>
      </c>
      <c r="AS6" s="323">
        <v>1500</v>
      </c>
      <c r="AT6" s="324">
        <v>1500</v>
      </c>
    </row>
    <row r="7" spans="1:46" x14ac:dyDescent="0.25">
      <c r="A7" s="45">
        <v>6</v>
      </c>
      <c r="B7" s="45" t="str">
        <f t="shared" si="0"/>
        <v>VTP072125</v>
      </c>
      <c r="C7" s="84" t="s">
        <v>103</v>
      </c>
      <c r="D7" s="84" t="s">
        <v>142</v>
      </c>
      <c r="E7" s="84" t="s">
        <v>54</v>
      </c>
      <c r="F7" s="84" t="s">
        <v>124</v>
      </c>
      <c r="G7" s="84" t="s">
        <v>99</v>
      </c>
      <c r="H7" s="84" t="s">
        <v>282</v>
      </c>
      <c r="I7" s="77"/>
      <c r="J7" s="84">
        <v>20021502</v>
      </c>
      <c r="K7" s="84" t="s">
        <v>298</v>
      </c>
      <c r="M7" s="203">
        <v>6</v>
      </c>
      <c r="N7" s="204" t="str">
        <f t="shared" si="1"/>
        <v>0,5S</v>
      </c>
      <c r="O7" s="79" t="s">
        <v>590</v>
      </c>
      <c r="P7" s="79" t="s">
        <v>615</v>
      </c>
      <c r="Q7" s="79" t="s">
        <v>615</v>
      </c>
      <c r="R7" s="205" t="s">
        <v>682</v>
      </c>
      <c r="S7" s="169" t="str">
        <f t="shared" si="2"/>
        <v>Überstromfaktor</v>
      </c>
      <c r="T7" s="132" t="s">
        <v>13</v>
      </c>
      <c r="U7" s="120" t="s">
        <v>13</v>
      </c>
      <c r="W7" s="210"/>
      <c r="X7" s="437" t="s">
        <v>1021</v>
      </c>
      <c r="Y7" s="803" t="s">
        <v>71</v>
      </c>
      <c r="Z7" s="803"/>
      <c r="AA7" s="803"/>
      <c r="AB7" s="803"/>
      <c r="AC7" s="803"/>
      <c r="AD7" s="803"/>
      <c r="AE7" s="803"/>
      <c r="AF7" s="803"/>
      <c r="AG7" s="803"/>
      <c r="AH7" s="803"/>
      <c r="AI7" s="803"/>
      <c r="AJ7" s="803"/>
      <c r="AK7" s="803"/>
      <c r="AL7" s="804"/>
      <c r="AN7" s="322">
        <v>6</v>
      </c>
      <c r="AO7" s="323" t="str">
        <f t="shared" si="3"/>
        <v/>
      </c>
      <c r="AP7" s="323" t="s">
        <v>1155</v>
      </c>
      <c r="AQ7" s="323">
        <v>4000</v>
      </c>
      <c r="AR7" s="323">
        <v>4000</v>
      </c>
      <c r="AS7" s="325"/>
      <c r="AT7" s="326"/>
    </row>
    <row r="8" spans="1:46" x14ac:dyDescent="0.25">
      <c r="A8" s="45">
        <v>7</v>
      </c>
      <c r="B8" s="45" t="str">
        <f t="shared" si="0"/>
        <v>VTP145005</v>
      </c>
      <c r="C8" s="84" t="s">
        <v>104</v>
      </c>
      <c r="D8" s="84" t="s">
        <v>158</v>
      </c>
      <c r="E8" s="84" t="s">
        <v>329</v>
      </c>
      <c r="F8" s="84" t="s">
        <v>318</v>
      </c>
      <c r="G8" s="84" t="s">
        <v>131</v>
      </c>
      <c r="H8" s="84" t="s">
        <v>283</v>
      </c>
      <c r="I8" s="77"/>
      <c r="J8" s="84">
        <v>20021503</v>
      </c>
      <c r="K8" s="84" t="s">
        <v>299</v>
      </c>
      <c r="M8" s="203">
        <v>7</v>
      </c>
      <c r="N8" s="204">
        <f t="shared" si="1"/>
        <v>1</v>
      </c>
      <c r="O8" s="79">
        <v>1</v>
      </c>
      <c r="P8" s="136">
        <v>0</v>
      </c>
      <c r="Q8" s="136">
        <v>0</v>
      </c>
      <c r="R8" s="205" t="s">
        <v>682</v>
      </c>
      <c r="S8" s="169" t="str">
        <f t="shared" si="2"/>
        <v>Überstromfaktor</v>
      </c>
      <c r="T8" s="132" t="s">
        <v>13</v>
      </c>
      <c r="U8" s="120" t="s">
        <v>13</v>
      </c>
      <c r="W8" s="121"/>
      <c r="X8" s="283">
        <f>X2</f>
        <v>245</v>
      </c>
      <c r="Y8" s="338">
        <f>Y2</f>
        <v>72.5</v>
      </c>
      <c r="Z8" s="340">
        <f t="shared" ref="Z8:AK8" si="4">Z2</f>
        <v>123</v>
      </c>
      <c r="AA8" s="340">
        <f t="shared" si="4"/>
        <v>145</v>
      </c>
      <c r="AB8" s="340">
        <f t="shared" si="4"/>
        <v>170</v>
      </c>
      <c r="AC8" s="340">
        <f t="shared" si="4"/>
        <v>232</v>
      </c>
      <c r="AD8" s="340">
        <f t="shared" si="4"/>
        <v>245</v>
      </c>
      <c r="AE8" s="340">
        <f t="shared" si="4"/>
        <v>300</v>
      </c>
      <c r="AF8" s="340">
        <f t="shared" si="4"/>
        <v>362</v>
      </c>
      <c r="AG8" s="340">
        <f t="shared" si="4"/>
        <v>420</v>
      </c>
      <c r="AH8" s="340">
        <f t="shared" si="4"/>
        <v>500</v>
      </c>
      <c r="AI8" s="340">
        <f t="shared" si="4"/>
        <v>550</v>
      </c>
      <c r="AJ8" s="340">
        <f t="shared" si="4"/>
        <v>765</v>
      </c>
      <c r="AK8" s="340">
        <f t="shared" si="4"/>
        <v>800</v>
      </c>
      <c r="AL8" s="442">
        <f>AL2</f>
        <v>1000</v>
      </c>
      <c r="AN8" s="322">
        <v>7</v>
      </c>
      <c r="AO8" s="323" t="str">
        <f t="shared" ref="AO8:AO9" si="5">IF(HLOOKUP($AO$2,$AP$2:$AT$9,AN8,0)=0,"",HLOOKUP($AO$2,$AP$2:$AT$9,AN8,0))</f>
        <v/>
      </c>
      <c r="AP8" s="323" t="s">
        <v>1156</v>
      </c>
      <c r="AQ8" s="323">
        <v>5000</v>
      </c>
      <c r="AR8" s="323">
        <v>5000</v>
      </c>
      <c r="AS8" s="325"/>
      <c r="AT8" s="326"/>
    </row>
    <row r="9" spans="1:46" x14ac:dyDescent="0.25">
      <c r="A9" s="45">
        <v>8</v>
      </c>
      <c r="B9" s="45" t="str">
        <f t="shared" si="0"/>
        <v>VTP145025</v>
      </c>
      <c r="C9" s="84" t="s">
        <v>105</v>
      </c>
      <c r="D9" s="84" t="s">
        <v>159</v>
      </c>
      <c r="E9" s="84" t="s">
        <v>314</v>
      </c>
      <c r="F9" s="84" t="s">
        <v>153</v>
      </c>
      <c r="G9" s="84" t="s">
        <v>132</v>
      </c>
      <c r="H9" s="84" t="s">
        <v>284</v>
      </c>
      <c r="I9" s="77"/>
      <c r="J9" s="84">
        <v>20021504</v>
      </c>
      <c r="K9" s="77"/>
      <c r="M9" s="203">
        <v>8</v>
      </c>
      <c r="N9" s="204">
        <f t="shared" si="1"/>
        <v>3</v>
      </c>
      <c r="O9" s="79">
        <v>3</v>
      </c>
      <c r="P9" s="136">
        <v>0</v>
      </c>
      <c r="Q9" s="136">
        <v>0</v>
      </c>
      <c r="R9" s="205" t="s">
        <v>682</v>
      </c>
      <c r="S9" s="169" t="str">
        <f t="shared" si="2"/>
        <v>Überstromfaktor</v>
      </c>
      <c r="T9" s="132" t="s">
        <v>13</v>
      </c>
      <c r="U9" s="120" t="s">
        <v>13</v>
      </c>
      <c r="W9" s="121">
        <v>2</v>
      </c>
      <c r="X9" s="82" t="str">
        <f>IF(HLOOKUP($X$8,$Y$8:$AL$11,W9,0)=0,"",HLOOKUP($X8,$Y$8:$AL$11,W9,0))</f>
        <v>-</v>
      </c>
      <c r="Y9" s="101" t="s">
        <v>13</v>
      </c>
      <c r="Z9" s="101" t="s">
        <v>13</v>
      </c>
      <c r="AA9" s="101" t="s">
        <v>13</v>
      </c>
      <c r="AB9" s="101" t="s">
        <v>13</v>
      </c>
      <c r="AC9" s="101" t="s">
        <v>13</v>
      </c>
      <c r="AD9" s="101" t="s">
        <v>13</v>
      </c>
      <c r="AE9" s="126">
        <v>750</v>
      </c>
      <c r="AF9" s="126">
        <v>850</v>
      </c>
      <c r="AG9" s="126">
        <v>1050</v>
      </c>
      <c r="AH9" s="126">
        <v>1050</v>
      </c>
      <c r="AI9" s="126">
        <v>1050</v>
      </c>
      <c r="AJ9" s="126">
        <v>1425</v>
      </c>
      <c r="AK9" s="126">
        <v>1425</v>
      </c>
      <c r="AL9" s="112">
        <v>1550</v>
      </c>
      <c r="AN9" s="322">
        <v>8</v>
      </c>
      <c r="AO9" s="323" t="str">
        <f t="shared" si="5"/>
        <v/>
      </c>
      <c r="AP9" s="323" t="s">
        <v>1157</v>
      </c>
      <c r="AQ9" s="323"/>
      <c r="AR9" s="323"/>
      <c r="AS9" s="323"/>
      <c r="AT9" s="324"/>
    </row>
    <row r="10" spans="1:46" x14ac:dyDescent="0.25">
      <c r="A10" s="45">
        <v>9</v>
      </c>
      <c r="B10" s="45" t="str">
        <f t="shared" si="0"/>
        <v>VTP145050</v>
      </c>
      <c r="C10" s="84" t="s">
        <v>115</v>
      </c>
      <c r="D10" s="84" t="s">
        <v>160</v>
      </c>
      <c r="E10" s="84" t="s">
        <v>125</v>
      </c>
      <c r="F10" s="84" t="s">
        <v>154</v>
      </c>
      <c r="G10" s="84" t="s">
        <v>133</v>
      </c>
      <c r="H10" s="84" t="s">
        <v>285</v>
      </c>
      <c r="I10" s="77"/>
      <c r="J10" s="84">
        <v>20021506</v>
      </c>
      <c r="K10" s="77"/>
      <c r="M10" s="203">
        <v>9</v>
      </c>
      <c r="N10" s="204">
        <f t="shared" si="1"/>
        <v>5</v>
      </c>
      <c r="O10" s="79">
        <v>5</v>
      </c>
      <c r="P10" s="136">
        <v>0</v>
      </c>
      <c r="Q10" s="136">
        <v>0</v>
      </c>
      <c r="R10" s="205" t="s">
        <v>682</v>
      </c>
      <c r="S10" s="169" t="str">
        <f t="shared" si="2"/>
        <v>Überstromfaktor</v>
      </c>
      <c r="T10" s="132" t="s">
        <v>13</v>
      </c>
      <c r="U10" s="120" t="s">
        <v>13</v>
      </c>
      <c r="W10" s="121">
        <v>3</v>
      </c>
      <c r="X10" s="82" t="str">
        <f>IF(HLOOKUP($X$8,$Y$8:$AL$11,W10,0)=0,"",HLOOKUP($X$8,$Y$8:$AL$11,W10,0))</f>
        <v>-</v>
      </c>
      <c r="Y10" s="101" t="s">
        <v>13</v>
      </c>
      <c r="Z10" s="101" t="s">
        <v>13</v>
      </c>
      <c r="AA10" s="101" t="s">
        <v>13</v>
      </c>
      <c r="AB10" s="101" t="s">
        <v>13</v>
      </c>
      <c r="AC10" s="101" t="s">
        <v>13</v>
      </c>
      <c r="AD10" s="101" t="s">
        <v>13</v>
      </c>
      <c r="AE10" s="126">
        <v>850</v>
      </c>
      <c r="AF10" s="126">
        <v>950</v>
      </c>
      <c r="AG10" s="126">
        <v>1175</v>
      </c>
      <c r="AH10" s="126">
        <v>1175</v>
      </c>
      <c r="AI10" s="126">
        <v>1175</v>
      </c>
      <c r="AJ10" s="126">
        <v>1550</v>
      </c>
      <c r="AK10" s="126">
        <v>1550</v>
      </c>
      <c r="AL10" s="112">
        <v>1675</v>
      </c>
      <c r="AN10" s="322">
        <v>9</v>
      </c>
      <c r="AO10" s="323" t="str">
        <f>IF(HLOOKUP($AO$2,$AP$2:$AT$12,AN10,0)=0,"",HLOOKUP($AO$2,$AP$2:$AT$12,AN10,0))</f>
        <v/>
      </c>
      <c r="AP10" s="323" t="s">
        <v>1158</v>
      </c>
      <c r="AQ10" s="323"/>
      <c r="AR10" s="323"/>
      <c r="AS10" s="323"/>
      <c r="AT10" s="324"/>
    </row>
    <row r="11" spans="1:46" ht="14.4" thickBot="1" x14ac:dyDescent="0.3">
      <c r="A11" s="45">
        <v>10</v>
      </c>
      <c r="B11" s="45" t="str">
        <f t="shared" si="0"/>
        <v>VTP145100</v>
      </c>
      <c r="C11" s="84" t="s">
        <v>116</v>
      </c>
      <c r="D11" s="84" t="s">
        <v>161</v>
      </c>
      <c r="E11" s="84" t="s">
        <v>126</v>
      </c>
      <c r="F11" s="84" t="s">
        <v>168</v>
      </c>
      <c r="G11" s="84" t="s">
        <v>134</v>
      </c>
      <c r="H11" s="84" t="s">
        <v>289</v>
      </c>
      <c r="I11" s="77"/>
      <c r="J11" s="84">
        <v>20037801</v>
      </c>
      <c r="K11" s="77"/>
      <c r="M11" s="203">
        <v>10</v>
      </c>
      <c r="N11" s="204" t="str">
        <f t="shared" si="1"/>
        <v>5P</v>
      </c>
      <c r="O11" s="81" t="s">
        <v>591</v>
      </c>
      <c r="P11" s="81" t="s">
        <v>608</v>
      </c>
      <c r="Q11" s="136" t="s">
        <v>738</v>
      </c>
      <c r="R11" s="169" t="s">
        <v>683</v>
      </c>
      <c r="S11" s="169" t="str">
        <f>IF($N$2="IEC","Genauigkeitsfaktor","-")</f>
        <v>Genauigkeitsfaktor</v>
      </c>
      <c r="T11" s="132" t="s">
        <v>13</v>
      </c>
      <c r="U11" s="120" t="s">
        <v>13</v>
      </c>
      <c r="W11" s="122">
        <v>4</v>
      </c>
      <c r="X11" s="123" t="str">
        <f>IF(HLOOKUP($X$8,$Y$8:$AL$11,W11,0)=0,"",HLOOKUP($X$8,$Y$8:$AL$11,W11,0))</f>
        <v>-</v>
      </c>
      <c r="Y11" s="127" t="s">
        <v>13</v>
      </c>
      <c r="Z11" s="127" t="s">
        <v>13</v>
      </c>
      <c r="AA11" s="127" t="s">
        <v>13</v>
      </c>
      <c r="AB11" s="127" t="s">
        <v>13</v>
      </c>
      <c r="AC11" s="127" t="s">
        <v>13</v>
      </c>
      <c r="AD11" s="127" t="s">
        <v>13</v>
      </c>
      <c r="AE11" s="127" t="s">
        <v>13</v>
      </c>
      <c r="AF11" s="127" t="s">
        <v>13</v>
      </c>
      <c r="AG11" s="127" t="s">
        <v>13</v>
      </c>
      <c r="AH11" s="127" t="s">
        <v>13</v>
      </c>
      <c r="AI11" s="127" t="s">
        <v>13</v>
      </c>
      <c r="AJ11" s="127" t="s">
        <v>13</v>
      </c>
      <c r="AK11" s="127" t="s">
        <v>13</v>
      </c>
      <c r="AL11" s="288" t="s">
        <v>13</v>
      </c>
      <c r="AN11" s="203">
        <v>10</v>
      </c>
      <c r="AO11" s="323" t="str">
        <f>IF(HLOOKUP($AO$2,$AP$2:$AT$12,AN11,0)=0,"",HLOOKUP($AO$2,$AP$2:$AT$12,AN11,0))</f>
        <v/>
      </c>
      <c r="AP11" s="323" t="s">
        <v>1159</v>
      </c>
      <c r="AQ11" s="323"/>
      <c r="AR11" s="323"/>
      <c r="AS11" s="323"/>
      <c r="AT11" s="324"/>
    </row>
    <row r="12" spans="1:46" ht="14.4" thickBot="1" x14ac:dyDescent="0.3">
      <c r="A12" s="45">
        <v>11</v>
      </c>
      <c r="B12" s="45" t="str">
        <f t="shared" si="0"/>
        <v>VTP145-100-02</v>
      </c>
      <c r="C12" s="84" t="s">
        <v>117</v>
      </c>
      <c r="D12" s="84" t="s">
        <v>162</v>
      </c>
      <c r="E12" s="84" t="s">
        <v>128</v>
      </c>
      <c r="F12" s="84" t="s">
        <v>169</v>
      </c>
      <c r="G12" s="84" t="s">
        <v>343</v>
      </c>
      <c r="H12" s="84" t="s">
        <v>290</v>
      </c>
      <c r="I12" s="77"/>
      <c r="J12" s="84">
        <v>20037802</v>
      </c>
      <c r="K12" s="77"/>
      <c r="M12" s="203">
        <v>11</v>
      </c>
      <c r="N12" s="204" t="str">
        <f t="shared" si="1"/>
        <v>5PR</v>
      </c>
      <c r="O12" s="79" t="s">
        <v>592</v>
      </c>
      <c r="P12" s="79" t="s">
        <v>610</v>
      </c>
      <c r="Q12" s="136" t="s">
        <v>739</v>
      </c>
      <c r="R12" s="169" t="s">
        <v>683</v>
      </c>
      <c r="S12" s="169" t="str">
        <f>IF($N$2="IEC","Genauigkeitsfaktor","-")</f>
        <v>Genauigkeitsfaktor</v>
      </c>
      <c r="T12" s="132" t="s">
        <v>13</v>
      </c>
      <c r="U12" s="120" t="s">
        <v>13</v>
      </c>
      <c r="AN12" s="322">
        <v>11</v>
      </c>
      <c r="AO12" s="323" t="str">
        <f>IF(HLOOKUP($AO$2,$AP$2:$AT$12,AN12,0)=0,"",HLOOKUP($AO$2,$AP$2:$AT$12,AN12,0))</f>
        <v/>
      </c>
      <c r="AP12" s="323" t="s">
        <v>1160</v>
      </c>
      <c r="AQ12" s="325"/>
      <c r="AR12" s="325"/>
      <c r="AS12" s="325"/>
      <c r="AT12" s="326"/>
    </row>
    <row r="13" spans="1:46" ht="14.4" thickBot="1" x14ac:dyDescent="0.3">
      <c r="A13" s="45">
        <v>12</v>
      </c>
      <c r="B13" s="45" t="str">
        <f t="shared" si="0"/>
        <v>VTP145125</v>
      </c>
      <c r="C13" s="84" t="s">
        <v>118</v>
      </c>
      <c r="D13" s="84" t="s">
        <v>308</v>
      </c>
      <c r="E13" s="84" t="s">
        <v>140</v>
      </c>
      <c r="F13" s="84" t="s">
        <v>170</v>
      </c>
      <c r="G13" s="84" t="s">
        <v>135</v>
      </c>
      <c r="H13" s="84" t="s">
        <v>291</v>
      </c>
      <c r="I13" s="77"/>
      <c r="J13" s="84">
        <v>20037803</v>
      </c>
      <c r="K13" s="77"/>
      <c r="M13" s="203">
        <v>12</v>
      </c>
      <c r="N13" s="204" t="str">
        <f t="shared" si="1"/>
        <v>10P</v>
      </c>
      <c r="O13" s="79" t="s">
        <v>593</v>
      </c>
      <c r="P13" s="79" t="s">
        <v>612</v>
      </c>
      <c r="Q13" s="136" t="s">
        <v>740</v>
      </c>
      <c r="R13" s="169" t="s">
        <v>683</v>
      </c>
      <c r="S13" s="169" t="str">
        <f>IF($N$2="IEC","Genauigkeitsfaktor","-")</f>
        <v>Genauigkeitsfaktor</v>
      </c>
      <c r="T13" s="132" t="s">
        <v>13</v>
      </c>
      <c r="U13" s="120" t="s">
        <v>13</v>
      </c>
      <c r="W13" s="210"/>
      <c r="X13" s="437" t="s">
        <v>1021</v>
      </c>
      <c r="Y13" s="803" t="s">
        <v>1023</v>
      </c>
      <c r="Z13" s="803"/>
      <c r="AA13" s="803"/>
      <c r="AB13" s="803"/>
      <c r="AC13" s="803"/>
      <c r="AD13" s="803"/>
      <c r="AE13" s="803"/>
      <c r="AF13" s="803"/>
      <c r="AG13" s="803"/>
      <c r="AH13" s="803"/>
      <c r="AI13" s="803"/>
      <c r="AJ13" s="803"/>
      <c r="AK13" s="803"/>
      <c r="AL13" s="804"/>
      <c r="AN13" s="446">
        <v>11</v>
      </c>
      <c r="AO13" s="327" t="s">
        <v>1033</v>
      </c>
      <c r="AP13" s="327" t="s">
        <v>1033</v>
      </c>
      <c r="AQ13" s="327" t="s">
        <v>1033</v>
      </c>
      <c r="AR13" s="327" t="s">
        <v>1033</v>
      </c>
      <c r="AS13" s="327" t="s">
        <v>1033</v>
      </c>
      <c r="AT13" s="328" t="s">
        <v>1033</v>
      </c>
    </row>
    <row r="14" spans="1:46" x14ac:dyDescent="0.25">
      <c r="A14" s="45">
        <v>13</v>
      </c>
      <c r="B14" s="45" t="str">
        <f t="shared" si="0"/>
        <v>VTP145-125</v>
      </c>
      <c r="C14" s="84" t="s">
        <v>119</v>
      </c>
      <c r="D14" s="84" t="s">
        <v>173</v>
      </c>
      <c r="E14" s="84" t="s">
        <v>141</v>
      </c>
      <c r="F14" s="84" t="s">
        <v>319</v>
      </c>
      <c r="G14" s="84" t="s">
        <v>435</v>
      </c>
      <c r="H14" s="84" t="s">
        <v>292</v>
      </c>
      <c r="I14" s="77"/>
      <c r="J14" s="84">
        <v>20037804</v>
      </c>
      <c r="K14" s="77"/>
      <c r="M14" s="203">
        <v>13</v>
      </c>
      <c r="N14" s="204" t="str">
        <f t="shared" si="1"/>
        <v>10PR</v>
      </c>
      <c r="O14" s="79" t="s">
        <v>594</v>
      </c>
      <c r="P14" s="79" t="s">
        <v>614</v>
      </c>
      <c r="Q14" s="136" t="s">
        <v>741</v>
      </c>
      <c r="R14" s="169" t="s">
        <v>683</v>
      </c>
      <c r="S14" s="169" t="str">
        <f>IF($N$2="IEC","Genauigkeitsfaktor","-")</f>
        <v>Genauigkeitsfaktor</v>
      </c>
      <c r="T14" s="132" t="s">
        <v>13</v>
      </c>
      <c r="U14" s="120" t="s">
        <v>13</v>
      </c>
      <c r="W14" s="121"/>
      <c r="X14" s="283">
        <f>X8</f>
        <v>245</v>
      </c>
      <c r="Y14" s="338">
        <f>Y8</f>
        <v>72.5</v>
      </c>
      <c r="Z14" s="339">
        <f>Z8</f>
        <v>123</v>
      </c>
      <c r="AA14" s="339">
        <f t="shared" ref="AA14:AL14" si="6">AA8</f>
        <v>145</v>
      </c>
      <c r="AB14" s="339">
        <f t="shared" si="6"/>
        <v>170</v>
      </c>
      <c r="AC14" s="339">
        <f t="shared" si="6"/>
        <v>232</v>
      </c>
      <c r="AD14" s="339">
        <f t="shared" si="6"/>
        <v>245</v>
      </c>
      <c r="AE14" s="339">
        <f t="shared" si="6"/>
        <v>300</v>
      </c>
      <c r="AF14" s="339">
        <f t="shared" si="6"/>
        <v>362</v>
      </c>
      <c r="AG14" s="339">
        <f t="shared" si="6"/>
        <v>420</v>
      </c>
      <c r="AH14" s="339">
        <f t="shared" si="6"/>
        <v>500</v>
      </c>
      <c r="AI14" s="339">
        <f t="shared" si="6"/>
        <v>550</v>
      </c>
      <c r="AJ14" s="339">
        <f t="shared" si="6"/>
        <v>765</v>
      </c>
      <c r="AK14" s="339">
        <f t="shared" si="6"/>
        <v>800</v>
      </c>
      <c r="AL14" s="306">
        <f t="shared" si="6"/>
        <v>1000</v>
      </c>
      <c r="AN14" s="82"/>
      <c r="AO14" s="325"/>
      <c r="AP14" s="325"/>
      <c r="AQ14" s="325"/>
      <c r="AR14" s="325"/>
      <c r="AS14" s="325"/>
      <c r="AT14" s="325"/>
    </row>
    <row r="15" spans="1:46" x14ac:dyDescent="0.25">
      <c r="A15" s="45">
        <v>14</v>
      </c>
      <c r="B15" s="45" t="str">
        <f t="shared" si="0"/>
        <v>VTP145G00</v>
      </c>
      <c r="C15" s="84" t="s">
        <v>120</v>
      </c>
      <c r="D15" s="84" t="s">
        <v>174</v>
      </c>
      <c r="E15" s="84" t="s">
        <v>659</v>
      </c>
      <c r="F15" s="84" t="s">
        <v>192</v>
      </c>
      <c r="G15" s="84" t="s">
        <v>327</v>
      </c>
      <c r="H15" s="84" t="s">
        <v>293</v>
      </c>
      <c r="I15" s="77"/>
      <c r="J15" s="84">
        <v>20037805</v>
      </c>
      <c r="K15" s="77"/>
      <c r="M15" s="203">
        <v>14</v>
      </c>
      <c r="N15" s="204" t="str">
        <f t="shared" si="1"/>
        <v>PX</v>
      </c>
      <c r="O15" s="79" t="s">
        <v>599</v>
      </c>
      <c r="P15" s="79" t="s">
        <v>616</v>
      </c>
      <c r="Q15" s="136" t="s">
        <v>742</v>
      </c>
      <c r="R15" s="169" t="s">
        <v>683</v>
      </c>
      <c r="S15" s="169" t="s">
        <v>13</v>
      </c>
      <c r="T15" s="132" t="s">
        <v>13</v>
      </c>
      <c r="U15" s="120" t="str">
        <f>IF($N$2="IEC","PX","-")</f>
        <v>PX</v>
      </c>
      <c r="W15" s="121">
        <v>2</v>
      </c>
      <c r="X15" s="82">
        <f>IF(HLOOKUP($X$14,$Y$14:$AL$17,W15,0)=0,"",HLOOKUP($X$14,$Y$14:$AL$17,W15,0))</f>
        <v>395</v>
      </c>
      <c r="Y15" s="101">
        <v>140</v>
      </c>
      <c r="Z15" s="101">
        <v>185</v>
      </c>
      <c r="AA15" s="101">
        <v>230</v>
      </c>
      <c r="AB15" s="101">
        <v>275</v>
      </c>
      <c r="AC15" s="101">
        <v>395</v>
      </c>
      <c r="AD15" s="101">
        <v>395</v>
      </c>
      <c r="AE15" s="101">
        <v>395</v>
      </c>
      <c r="AF15" s="101">
        <v>460</v>
      </c>
      <c r="AG15" s="101">
        <v>570</v>
      </c>
      <c r="AH15" s="101">
        <v>630</v>
      </c>
      <c r="AI15" s="101">
        <v>630</v>
      </c>
      <c r="AJ15" s="101">
        <v>880</v>
      </c>
      <c r="AK15" s="101">
        <v>880</v>
      </c>
      <c r="AL15" s="306">
        <v>880</v>
      </c>
      <c r="AO15" t="str">
        <f>LEFT(Auswahlfelder!A62,4)</f>
        <v/>
      </c>
      <c r="AP15" s="323"/>
    </row>
    <row r="16" spans="1:46" x14ac:dyDescent="0.25">
      <c r="A16" s="45">
        <v>15</v>
      </c>
      <c r="B16" s="45" t="str">
        <f t="shared" si="0"/>
        <v>VTP145G01</v>
      </c>
      <c r="C16" s="84" t="s">
        <v>121</v>
      </c>
      <c r="D16" s="84" t="s">
        <v>175</v>
      </c>
      <c r="E16" s="84" t="s">
        <v>336</v>
      </c>
      <c r="F16" s="84" t="s">
        <v>193</v>
      </c>
      <c r="G16" s="84" t="s">
        <v>330</v>
      </c>
      <c r="H16" s="84" t="s">
        <v>294</v>
      </c>
      <c r="I16" s="77"/>
      <c r="J16" s="84">
        <v>20046701</v>
      </c>
      <c r="K16" s="77"/>
      <c r="M16" s="203">
        <v>15</v>
      </c>
      <c r="N16" s="204" t="str">
        <f t="shared" si="1"/>
        <v>PXR</v>
      </c>
      <c r="O16" s="79" t="s">
        <v>600</v>
      </c>
      <c r="P16" s="79" t="s">
        <v>617</v>
      </c>
      <c r="Q16" s="136" t="s">
        <v>627</v>
      </c>
      <c r="R16" s="169" t="s">
        <v>683</v>
      </c>
      <c r="S16" s="169" t="s">
        <v>13</v>
      </c>
      <c r="T16" s="169" t="s">
        <v>13</v>
      </c>
      <c r="U16" s="120" t="str">
        <f>IF($N$2="IEC","PXR","-")</f>
        <v>PXR</v>
      </c>
      <c r="W16" s="121">
        <v>3</v>
      </c>
      <c r="X16" s="82">
        <f t="shared" ref="X16:X17" si="7">IF(HLOOKUP($X$14,$Y$14:$AL$17,W16,0)=0,"",HLOOKUP($X$14,$Y$14:$AL$17,W16,0))</f>
        <v>460</v>
      </c>
      <c r="Y16" s="101" t="s">
        <v>13</v>
      </c>
      <c r="Z16" s="101">
        <v>230</v>
      </c>
      <c r="AA16" s="101">
        <v>275</v>
      </c>
      <c r="AB16" s="101">
        <v>325</v>
      </c>
      <c r="AC16" s="101">
        <v>460</v>
      </c>
      <c r="AD16" s="101">
        <v>460</v>
      </c>
      <c r="AE16" s="101">
        <v>460</v>
      </c>
      <c r="AF16" s="101">
        <v>510</v>
      </c>
      <c r="AG16" s="101">
        <v>630</v>
      </c>
      <c r="AH16" s="101">
        <v>680</v>
      </c>
      <c r="AI16" s="101">
        <v>680</v>
      </c>
      <c r="AJ16" s="101">
        <v>975</v>
      </c>
      <c r="AK16" s="101">
        <v>975</v>
      </c>
      <c r="AL16" s="306">
        <v>975</v>
      </c>
    </row>
    <row r="17" spans="1:41" ht="14.4" thickBot="1" x14ac:dyDescent="0.3">
      <c r="A17" s="45">
        <v>16</v>
      </c>
      <c r="B17" s="45" t="str">
        <f t="shared" si="0"/>
        <v>VTP145G03</v>
      </c>
      <c r="C17" s="84" t="s">
        <v>122</v>
      </c>
      <c r="D17" s="84" t="s">
        <v>307</v>
      </c>
      <c r="E17" s="84" t="s">
        <v>975</v>
      </c>
      <c r="F17" s="84" t="s">
        <v>205</v>
      </c>
      <c r="G17" s="84" t="s">
        <v>335</v>
      </c>
      <c r="H17" s="84" t="s">
        <v>295</v>
      </c>
      <c r="I17" s="77"/>
      <c r="J17" s="84">
        <v>20046702</v>
      </c>
      <c r="K17" s="77"/>
      <c r="M17" s="203">
        <v>16</v>
      </c>
      <c r="N17" s="204" t="str">
        <f t="shared" si="1"/>
        <v>TPX</v>
      </c>
      <c r="O17" s="79" t="s">
        <v>595</v>
      </c>
      <c r="P17" s="79" t="s">
        <v>618</v>
      </c>
      <c r="Q17" s="136" t="s">
        <v>743</v>
      </c>
      <c r="R17" s="169" t="s">
        <v>683</v>
      </c>
      <c r="S17" s="169" t="s">
        <v>13</v>
      </c>
      <c r="T17" s="169" t="str">
        <f t="shared" ref="T17:T22" si="8">IF($N$2="IEC","Konstante","-")</f>
        <v>Konstante</v>
      </c>
      <c r="U17" s="120" t="s">
        <v>13</v>
      </c>
      <c r="W17" s="122">
        <v>4</v>
      </c>
      <c r="X17" s="123" t="str">
        <f t="shared" si="7"/>
        <v>-</v>
      </c>
      <c r="Y17" s="127" t="s">
        <v>13</v>
      </c>
      <c r="Z17" s="127" t="s">
        <v>13</v>
      </c>
      <c r="AA17" s="127" t="s">
        <v>13</v>
      </c>
      <c r="AB17" s="127" t="s">
        <v>13</v>
      </c>
      <c r="AC17" s="127" t="s">
        <v>13</v>
      </c>
      <c r="AD17" s="127" t="s">
        <v>13</v>
      </c>
      <c r="AE17" s="127" t="s">
        <v>13</v>
      </c>
      <c r="AF17" s="127">
        <v>570</v>
      </c>
      <c r="AG17" s="127">
        <v>680</v>
      </c>
      <c r="AH17" s="127" t="s">
        <v>13</v>
      </c>
      <c r="AI17" s="127" t="s">
        <v>13</v>
      </c>
      <c r="AJ17" s="127" t="s">
        <v>13</v>
      </c>
      <c r="AK17" s="127" t="s">
        <v>13</v>
      </c>
      <c r="AL17" s="288" t="s">
        <v>13</v>
      </c>
    </row>
    <row r="18" spans="1:41" ht="14.4" thickBot="1" x14ac:dyDescent="0.3">
      <c r="A18" s="45">
        <v>17</v>
      </c>
      <c r="B18" s="45" t="str">
        <f t="shared" si="0"/>
        <v>VTP245-025-01</v>
      </c>
      <c r="C18" s="84" t="s">
        <v>123</v>
      </c>
      <c r="D18" s="84" t="s">
        <v>199</v>
      </c>
      <c r="E18" s="84" t="s">
        <v>155</v>
      </c>
      <c r="F18" s="84" t="s">
        <v>206</v>
      </c>
      <c r="G18" s="84" t="s">
        <v>342</v>
      </c>
      <c r="H18" s="84" t="s">
        <v>296</v>
      </c>
      <c r="I18" s="77"/>
      <c r="J18" s="84">
        <v>20046702</v>
      </c>
      <c r="K18" s="77"/>
      <c r="M18" s="203">
        <v>17</v>
      </c>
      <c r="N18" s="204" t="str">
        <f t="shared" si="1"/>
        <v>TPY</v>
      </c>
      <c r="O18" s="79" t="s">
        <v>596</v>
      </c>
      <c r="P18" s="79" t="s">
        <v>620</v>
      </c>
      <c r="Q18" s="136" t="s">
        <v>744</v>
      </c>
      <c r="R18" s="169" t="s">
        <v>683</v>
      </c>
      <c r="S18" s="169" t="s">
        <v>13</v>
      </c>
      <c r="T18" s="169" t="str">
        <f t="shared" si="8"/>
        <v>Konstante</v>
      </c>
      <c r="U18" s="120" t="s">
        <v>13</v>
      </c>
    </row>
    <row r="19" spans="1:41" x14ac:dyDescent="0.25">
      <c r="A19" s="45">
        <v>18</v>
      </c>
      <c r="B19" s="45" t="str">
        <f t="shared" si="0"/>
        <v>VTP245-050-01</v>
      </c>
      <c r="C19" s="84" t="s">
        <v>136</v>
      </c>
      <c r="D19" s="84" t="s">
        <v>200</v>
      </c>
      <c r="E19" s="84" t="s">
        <v>156</v>
      </c>
      <c r="F19" s="84" t="s">
        <v>207</v>
      </c>
      <c r="G19" s="84" t="s">
        <v>344</v>
      </c>
      <c r="H19" s="77"/>
      <c r="I19" s="77"/>
      <c r="J19" s="84">
        <v>20053002</v>
      </c>
      <c r="K19" s="77"/>
      <c r="M19" s="203">
        <v>18</v>
      </c>
      <c r="N19" s="204" t="str">
        <f t="shared" si="1"/>
        <v>TPZ</v>
      </c>
      <c r="O19" s="79" t="s">
        <v>597</v>
      </c>
      <c r="P19" s="235"/>
      <c r="Q19" s="136" t="s">
        <v>745</v>
      </c>
      <c r="R19" s="169" t="s">
        <v>683</v>
      </c>
      <c r="S19" s="169" t="s">
        <v>13</v>
      </c>
      <c r="T19" s="169" t="str">
        <f t="shared" si="8"/>
        <v>Konstante</v>
      </c>
      <c r="U19" s="120" t="s">
        <v>13</v>
      </c>
      <c r="W19" s="290" t="s">
        <v>1021</v>
      </c>
      <c r="X19" s="211"/>
      <c r="Y19" s="803" t="s">
        <v>1026</v>
      </c>
      <c r="Z19" s="803"/>
      <c r="AA19" s="803"/>
      <c r="AB19" s="803"/>
      <c r="AC19" s="803"/>
      <c r="AD19" s="803"/>
      <c r="AE19" s="803"/>
      <c r="AF19" s="803"/>
      <c r="AG19" s="803"/>
      <c r="AH19" s="803"/>
      <c r="AI19" s="803"/>
      <c r="AJ19" s="803"/>
      <c r="AK19" s="803"/>
      <c r="AL19" s="804"/>
      <c r="AO19" s="450"/>
    </row>
    <row r="20" spans="1:41" x14ac:dyDescent="0.25">
      <c r="A20" s="45">
        <v>19</v>
      </c>
      <c r="B20" s="45" t="str">
        <f t="shared" si="0"/>
        <v>VTP245-125-01</v>
      </c>
      <c r="C20" s="84" t="s">
        <v>137</v>
      </c>
      <c r="D20" s="84" t="s">
        <v>201</v>
      </c>
      <c r="E20" s="84" t="s">
        <v>157</v>
      </c>
      <c r="F20" s="84" t="s">
        <v>208</v>
      </c>
      <c r="G20" s="84" t="s">
        <v>341</v>
      </c>
      <c r="H20" s="77"/>
      <c r="I20" s="77"/>
      <c r="J20" s="84">
        <v>20053003</v>
      </c>
      <c r="K20" s="77"/>
      <c r="M20" s="203">
        <v>19</v>
      </c>
      <c r="N20" s="204" t="str">
        <f>IF(HLOOKUP($N$2,$O$2:$Q$22,M20,0)=0,"",HLOOKUP($N$2,$O$2:$Q$22,M20,0))</f>
        <v/>
      </c>
      <c r="O20" s="79"/>
      <c r="P20" s="235"/>
      <c r="Q20" s="136" t="s">
        <v>746</v>
      </c>
      <c r="R20" s="169" t="s">
        <v>683</v>
      </c>
      <c r="S20" s="169" t="s">
        <v>13</v>
      </c>
      <c r="T20" s="169" t="str">
        <f t="shared" si="8"/>
        <v>Konstante</v>
      </c>
      <c r="U20" s="120" t="s">
        <v>13</v>
      </c>
      <c r="W20" s="289">
        <f>X14</f>
        <v>245</v>
      </c>
      <c r="X20" s="277" t="str">
        <f>IF('DB GIF'!F20&lt;=245,"BIL","SIL")</f>
        <v>BIL</v>
      </c>
      <c r="Y20" s="805" t="s">
        <v>69</v>
      </c>
      <c r="Z20" s="806"/>
      <c r="AA20" s="806"/>
      <c r="AB20" s="806"/>
      <c r="AC20" s="806"/>
      <c r="AD20" s="807"/>
      <c r="AE20" s="805" t="s">
        <v>71</v>
      </c>
      <c r="AF20" s="806"/>
      <c r="AG20" s="806"/>
      <c r="AH20" s="806"/>
      <c r="AI20" s="806"/>
      <c r="AJ20" s="806"/>
      <c r="AK20" s="806"/>
      <c r="AL20" s="808"/>
    </row>
    <row r="21" spans="1:41" x14ac:dyDescent="0.25">
      <c r="A21" s="45">
        <v>20</v>
      </c>
      <c r="B21" s="45" t="str">
        <f t="shared" si="0"/>
        <v>VTP245G01</v>
      </c>
      <c r="C21" s="84" t="s">
        <v>138</v>
      </c>
      <c r="D21" s="84" t="s">
        <v>218</v>
      </c>
      <c r="E21" s="84" t="s">
        <v>444</v>
      </c>
      <c r="F21" s="84" t="s">
        <v>209</v>
      </c>
      <c r="G21" s="84" t="s">
        <v>332</v>
      </c>
      <c r="H21" s="77"/>
      <c r="I21" s="77"/>
      <c r="J21" s="84">
        <v>20059101</v>
      </c>
      <c r="K21" s="77"/>
      <c r="M21" s="203">
        <v>20</v>
      </c>
      <c r="N21" s="204" t="str">
        <f>IF(HLOOKUP($N$2,$O$2:$Q$22,M21,0)=0,"",HLOOKUP($N$2,$O$2:$Q$22,M21,0))</f>
        <v/>
      </c>
      <c r="O21" s="79"/>
      <c r="P21" s="235"/>
      <c r="Q21" s="136" t="s">
        <v>747</v>
      </c>
      <c r="R21" s="169" t="s">
        <v>683</v>
      </c>
      <c r="S21" s="169" t="s">
        <v>13</v>
      </c>
      <c r="T21" s="169" t="str">
        <f t="shared" si="8"/>
        <v>Konstante</v>
      </c>
      <c r="U21" s="120" t="s">
        <v>13</v>
      </c>
      <c r="W21" s="121"/>
      <c r="X21" s="283">
        <f>IF('DB GIF'!F20&lt;=245,AA31,AA32)</f>
        <v>1050</v>
      </c>
      <c r="Y21" s="301">
        <v>325</v>
      </c>
      <c r="Z21" s="285">
        <v>550</v>
      </c>
      <c r="AA21" s="285">
        <v>650</v>
      </c>
      <c r="AB21" s="285">
        <v>750</v>
      </c>
      <c r="AC21" s="285">
        <v>950</v>
      </c>
      <c r="AD21" s="285">
        <v>1050</v>
      </c>
      <c r="AE21" s="297">
        <v>750</v>
      </c>
      <c r="AF21" s="285">
        <v>850</v>
      </c>
      <c r="AG21" s="285">
        <v>950</v>
      </c>
      <c r="AH21" s="285">
        <v>1050</v>
      </c>
      <c r="AI21" s="285">
        <v>1175</v>
      </c>
      <c r="AJ21" s="285">
        <v>1425</v>
      </c>
      <c r="AK21" s="285">
        <v>1550</v>
      </c>
      <c r="AL21" s="286">
        <v>1675</v>
      </c>
    </row>
    <row r="22" spans="1:41" ht="14.4" thickBot="1" x14ac:dyDescent="0.3">
      <c r="A22" s="45">
        <v>21</v>
      </c>
      <c r="B22" s="45" t="str">
        <f t="shared" si="0"/>
        <v>VTP245G02</v>
      </c>
      <c r="C22" s="84" t="s">
        <v>139</v>
      </c>
      <c r="D22" s="84" t="s">
        <v>219</v>
      </c>
      <c r="E22" s="84" t="s">
        <v>171</v>
      </c>
      <c r="F22" s="84" t="s">
        <v>210</v>
      </c>
      <c r="G22" s="84" t="s">
        <v>339</v>
      </c>
      <c r="H22" s="77"/>
      <c r="I22" s="77"/>
      <c r="J22" s="84">
        <v>20092801</v>
      </c>
      <c r="K22" s="77"/>
      <c r="M22" s="206">
        <v>21</v>
      </c>
      <c r="N22" s="236" t="str">
        <f>IF(HLOOKUP($N$2,$O$2:$Q$22,M22,0)=0,"",HLOOKUP($N$2,$O$2:$Q$22,M22,0))</f>
        <v/>
      </c>
      <c r="O22" s="207"/>
      <c r="P22" s="230"/>
      <c r="Q22" s="237" t="s">
        <v>748</v>
      </c>
      <c r="R22" s="208" t="str">
        <f>IF(N22="","","Schutzkern")</f>
        <v/>
      </c>
      <c r="S22" s="208" t="s">
        <v>13</v>
      </c>
      <c r="T22" s="208" t="str">
        <f t="shared" si="8"/>
        <v>Konstante</v>
      </c>
      <c r="U22" s="209" t="s">
        <v>13</v>
      </c>
      <c r="W22" s="121">
        <v>2</v>
      </c>
      <c r="X22" s="291">
        <f>IF($X$20="BIL",IF(HLOOKUP($X$21,$Y$21:$AD$24,W22,0)=0,"",HLOOKUP($X$21,$Y$21:$AD$24,W22,0)),IF(HLOOKUP($X$21,$AE$21:$AL$24,W22,0)=0,"",HLOOKUP($X$21,$AE$21:$AL$24,W22,0)))</f>
        <v>1900</v>
      </c>
      <c r="Y22" s="291">
        <v>700</v>
      </c>
      <c r="Z22" s="291">
        <v>1100</v>
      </c>
      <c r="AA22" s="291">
        <v>1250</v>
      </c>
      <c r="AB22" s="291">
        <v>1525</v>
      </c>
      <c r="AC22" s="291">
        <v>1900</v>
      </c>
      <c r="AD22" s="291">
        <v>1900</v>
      </c>
      <c r="AE22" s="298">
        <v>2600</v>
      </c>
      <c r="AF22" s="295">
        <v>2600</v>
      </c>
      <c r="AG22" s="295">
        <v>3100</v>
      </c>
      <c r="AH22" s="295">
        <v>3600</v>
      </c>
      <c r="AI22" s="295" t="s">
        <v>70</v>
      </c>
      <c r="AJ22" s="295" t="s">
        <v>70</v>
      </c>
      <c r="AK22" s="295" t="s">
        <v>70</v>
      </c>
      <c r="AL22" s="296" t="s">
        <v>70</v>
      </c>
    </row>
    <row r="23" spans="1:41" x14ac:dyDescent="0.25">
      <c r="A23" s="45">
        <v>22</v>
      </c>
      <c r="B23" s="45" t="str">
        <f t="shared" si="0"/>
        <v>VTP300005</v>
      </c>
      <c r="C23" s="84" t="s">
        <v>143</v>
      </c>
      <c r="D23" s="84" t="s">
        <v>220</v>
      </c>
      <c r="E23" s="84" t="s">
        <v>172</v>
      </c>
      <c r="F23" s="84" t="s">
        <v>211</v>
      </c>
      <c r="G23" s="84" t="s">
        <v>334</v>
      </c>
      <c r="H23" s="77"/>
      <c r="I23" s="77"/>
      <c r="J23" s="84">
        <v>20124901</v>
      </c>
      <c r="K23" s="77"/>
      <c r="M23" s="45"/>
      <c r="Q23" s="191" t="s">
        <v>749</v>
      </c>
      <c r="W23" s="121">
        <v>3</v>
      </c>
      <c r="X23" s="291">
        <f t="shared" ref="X23:X24" si="9">IF($X$20="BIL",IF(HLOOKUP($X$21,$Y$21:$AD$24,W23,0)=0,"",HLOOKUP($X$21,$Y$21:$AD$24,W23,0)),IF(HLOOKUP($X$21,$AE$21:$AL$24,W23,0)=0,"",HLOOKUP($X$21,$AE$21:$AL$24,W23,0)))</f>
        <v>2100</v>
      </c>
      <c r="Y23" s="291" t="s">
        <v>13</v>
      </c>
      <c r="Z23" s="291" t="s">
        <v>13</v>
      </c>
      <c r="AA23" s="291" t="s">
        <v>13</v>
      </c>
      <c r="AB23" s="291" t="s">
        <v>13</v>
      </c>
      <c r="AC23" s="291" t="s">
        <v>13</v>
      </c>
      <c r="AD23" s="291">
        <v>2100</v>
      </c>
      <c r="AE23" s="298">
        <v>3100</v>
      </c>
      <c r="AF23" s="295">
        <v>3100</v>
      </c>
      <c r="AG23" s="295">
        <v>3600</v>
      </c>
      <c r="AH23" s="295" t="s">
        <v>70</v>
      </c>
      <c r="AI23" s="295" t="s">
        <v>70</v>
      </c>
      <c r="AJ23" s="295" t="s">
        <v>70</v>
      </c>
      <c r="AK23" s="295" t="s">
        <v>70</v>
      </c>
      <c r="AL23" s="296" t="s">
        <v>70</v>
      </c>
    </row>
    <row r="24" spans="1:41" ht="14.4" thickBot="1" x14ac:dyDescent="0.3">
      <c r="A24" s="45">
        <v>23</v>
      </c>
      <c r="B24" s="45" t="str">
        <f t="shared" si="0"/>
        <v>VTP300025</v>
      </c>
      <c r="C24" s="84" t="s">
        <v>144</v>
      </c>
      <c r="D24" s="84" t="s">
        <v>221</v>
      </c>
      <c r="E24" s="84" t="s">
        <v>195</v>
      </c>
      <c r="F24" s="84" t="s">
        <v>320</v>
      </c>
      <c r="G24" s="84" t="s">
        <v>177</v>
      </c>
      <c r="H24" s="77"/>
      <c r="I24" s="77"/>
      <c r="J24" s="84">
        <v>20126101</v>
      </c>
      <c r="K24" s="77"/>
      <c r="W24" s="122">
        <v>4</v>
      </c>
      <c r="X24" s="292" t="str">
        <f t="shared" si="9"/>
        <v>-</v>
      </c>
      <c r="Y24" s="292" t="s">
        <v>13</v>
      </c>
      <c r="Z24" s="292" t="s">
        <v>13</v>
      </c>
      <c r="AA24" s="292" t="s">
        <v>13</v>
      </c>
      <c r="AB24" s="292" t="s">
        <v>13</v>
      </c>
      <c r="AC24" s="292" t="s">
        <v>13</v>
      </c>
      <c r="AD24" s="292" t="s">
        <v>13</v>
      </c>
      <c r="AE24" s="299">
        <v>3600</v>
      </c>
      <c r="AF24" s="292">
        <v>3600</v>
      </c>
      <c r="AG24" s="292" t="s">
        <v>13</v>
      </c>
      <c r="AH24" s="292" t="s">
        <v>13</v>
      </c>
      <c r="AI24" s="292" t="s">
        <v>13</v>
      </c>
      <c r="AJ24" s="292" t="s">
        <v>13</v>
      </c>
      <c r="AK24" s="292" t="s">
        <v>13</v>
      </c>
      <c r="AL24" s="293" t="s">
        <v>13</v>
      </c>
    </row>
    <row r="25" spans="1:41" ht="14.4" thickBot="1" x14ac:dyDescent="0.3">
      <c r="A25" s="45">
        <v>24</v>
      </c>
      <c r="B25" s="45" t="str">
        <f t="shared" si="0"/>
        <v>VTP300050</v>
      </c>
      <c r="C25" s="84" t="s">
        <v>145</v>
      </c>
      <c r="D25" s="84" t="s">
        <v>222</v>
      </c>
      <c r="E25" s="84" t="s">
        <v>196</v>
      </c>
      <c r="F25" s="84" t="s">
        <v>241</v>
      </c>
      <c r="G25" s="84" t="s">
        <v>178</v>
      </c>
      <c r="H25" s="77"/>
      <c r="I25" s="77"/>
      <c r="J25" s="84">
        <v>20137201</v>
      </c>
      <c r="K25" s="77"/>
    </row>
    <row r="26" spans="1:41" x14ac:dyDescent="0.25">
      <c r="A26" s="45">
        <v>25</v>
      </c>
      <c r="B26" s="45" t="str">
        <f t="shared" si="0"/>
        <v>VTP300-050</v>
      </c>
      <c r="C26" s="84" t="s">
        <v>146</v>
      </c>
      <c r="D26" s="84" t="s">
        <v>223</v>
      </c>
      <c r="E26" s="84" t="s">
        <v>197</v>
      </c>
      <c r="F26" s="84" t="s">
        <v>321</v>
      </c>
      <c r="G26" s="84" t="s">
        <v>436</v>
      </c>
      <c r="H26" s="77"/>
      <c r="I26" s="77"/>
      <c r="J26" s="84">
        <v>20137202</v>
      </c>
      <c r="K26" s="77"/>
      <c r="M26" s="210"/>
      <c r="N26" s="211"/>
      <c r="O26" s="791" t="s">
        <v>689</v>
      </c>
      <c r="P26" s="792"/>
      <c r="Q26" s="793"/>
      <c r="W26" s="797" t="s">
        <v>1027</v>
      </c>
      <c r="X26" s="798"/>
      <c r="Y26" s="798"/>
      <c r="Z26" s="798"/>
      <c r="AA26" s="799"/>
      <c r="AC26" s="290" t="s">
        <v>1022</v>
      </c>
      <c r="AD26" s="211"/>
      <c r="AE26" s="313" t="s">
        <v>69</v>
      </c>
      <c r="AF26" s="313"/>
      <c r="AG26" s="313" t="s">
        <v>71</v>
      </c>
      <c r="AH26" s="314"/>
    </row>
    <row r="27" spans="1:41" x14ac:dyDescent="0.25">
      <c r="A27" s="45">
        <v>26</v>
      </c>
      <c r="B27" s="45" t="str">
        <f t="shared" si="0"/>
        <v>VTP300100</v>
      </c>
      <c r="C27" s="84" t="s">
        <v>147</v>
      </c>
      <c r="D27" s="84" t="s">
        <v>247</v>
      </c>
      <c r="E27" s="84" t="s">
        <v>198</v>
      </c>
      <c r="F27" s="84" t="s">
        <v>324</v>
      </c>
      <c r="G27" s="84" t="s">
        <v>179</v>
      </c>
      <c r="H27" s="77"/>
      <c r="I27" s="77"/>
      <c r="J27" s="84">
        <v>20314301</v>
      </c>
      <c r="K27" s="77"/>
      <c r="M27" s="121" t="s">
        <v>634</v>
      </c>
      <c r="N27" s="202" t="str">
        <f>N2</f>
        <v>IEC</v>
      </c>
      <c r="O27" s="137" t="str">
        <f>O2</f>
        <v>IEC</v>
      </c>
      <c r="P27" s="77" t="str">
        <f>P2</f>
        <v>IEEE C57.13</v>
      </c>
      <c r="Q27" s="225" t="str">
        <f>Q2</f>
        <v xml:space="preserve"> CAN/CSA</v>
      </c>
      <c r="W27" s="302">
        <f>'DB GIF'!J20</f>
        <v>1000</v>
      </c>
      <c r="X27" s="303"/>
      <c r="Y27" s="126"/>
      <c r="Z27" s="60"/>
      <c r="AA27" s="112"/>
      <c r="AC27" s="203">
        <v>140</v>
      </c>
      <c r="AD27" s="82">
        <v>185</v>
      </c>
      <c r="AE27" s="82">
        <v>325</v>
      </c>
      <c r="AF27" s="82">
        <v>450</v>
      </c>
      <c r="AG27" s="82">
        <v>750</v>
      </c>
      <c r="AH27" s="115">
        <v>850</v>
      </c>
    </row>
    <row r="28" spans="1:41" x14ac:dyDescent="0.25">
      <c r="A28" s="45">
        <v>27</v>
      </c>
      <c r="B28" s="45" t="str">
        <f t="shared" si="0"/>
        <v>VTP300-100</v>
      </c>
      <c r="C28" s="84" t="s">
        <v>148</v>
      </c>
      <c r="D28" s="84" t="s">
        <v>248</v>
      </c>
      <c r="E28" s="84" t="s">
        <v>194</v>
      </c>
      <c r="F28" s="84" t="s">
        <v>242</v>
      </c>
      <c r="G28" s="84" t="s">
        <v>437</v>
      </c>
      <c r="H28" s="77"/>
      <c r="I28" s="77"/>
      <c r="J28" s="84">
        <v>20321601</v>
      </c>
      <c r="K28" s="77"/>
      <c r="M28" s="203">
        <v>2</v>
      </c>
      <c r="N28" s="82" t="str">
        <f>IF(HLOOKUP($N$27,$O$27:$Q$34,M28,0)=0,"",HLOOKUP($N$27,$O$27:$Q$34,M28,0))</f>
        <v/>
      </c>
      <c r="O28" s="77"/>
      <c r="P28" s="77" t="s">
        <v>619</v>
      </c>
      <c r="Q28" s="225" t="s">
        <v>619</v>
      </c>
      <c r="W28" s="800" t="s">
        <v>1029</v>
      </c>
      <c r="X28" s="801"/>
      <c r="Y28" s="801"/>
      <c r="Z28" s="801"/>
      <c r="AA28" s="802"/>
      <c r="AC28" s="203">
        <v>185</v>
      </c>
      <c r="AD28" s="82">
        <v>230</v>
      </c>
      <c r="AE28" s="82">
        <v>450</v>
      </c>
      <c r="AF28" s="82">
        <v>550</v>
      </c>
      <c r="AG28" s="82">
        <v>850</v>
      </c>
      <c r="AH28" s="115">
        <v>1050</v>
      </c>
    </row>
    <row r="29" spans="1:41" x14ac:dyDescent="0.25">
      <c r="A29" s="45">
        <v>28</v>
      </c>
      <c r="B29" s="45" t="str">
        <f t="shared" si="0"/>
        <v>VTP300125</v>
      </c>
      <c r="C29" s="84" t="s">
        <v>149</v>
      </c>
      <c r="D29" s="84" t="s">
        <v>249</v>
      </c>
      <c r="E29" s="84" t="s">
        <v>345</v>
      </c>
      <c r="F29" s="84" t="s">
        <v>259</v>
      </c>
      <c r="G29" s="84" t="s">
        <v>180</v>
      </c>
      <c r="H29" s="77"/>
      <c r="I29" s="77"/>
      <c r="J29" s="84">
        <v>20321602</v>
      </c>
      <c r="K29" s="77"/>
      <c r="M29" s="203">
        <v>3</v>
      </c>
      <c r="N29" s="82" t="str">
        <f t="shared" ref="N29:N34" si="10">IF(HLOOKUP($N$27,$O$27:$Q$34,M29,0)=0,"",HLOOKUP($N$27,$O$27:$Q$34,M29,0))</f>
        <v/>
      </c>
      <c r="O29" s="77"/>
      <c r="P29" s="77" t="s">
        <v>621</v>
      </c>
      <c r="Q29" s="225" t="s">
        <v>621</v>
      </c>
      <c r="W29" s="300"/>
      <c r="X29" s="294" t="s">
        <v>1028</v>
      </c>
      <c r="Y29" s="294" t="s">
        <v>985</v>
      </c>
      <c r="Z29" s="294" t="s">
        <v>1030</v>
      </c>
      <c r="AA29" s="312" t="s">
        <v>1031</v>
      </c>
      <c r="AC29" s="203">
        <v>230</v>
      </c>
      <c r="AD29" s="82">
        <v>275</v>
      </c>
      <c r="AE29" s="82">
        <v>550</v>
      </c>
      <c r="AF29" s="82">
        <v>650</v>
      </c>
      <c r="AG29" s="82">
        <v>1050</v>
      </c>
      <c r="AH29" s="115">
        <v>1175</v>
      </c>
    </row>
    <row r="30" spans="1:41" x14ac:dyDescent="0.25">
      <c r="A30" s="45">
        <v>29</v>
      </c>
      <c r="B30" s="45" t="str">
        <f t="shared" si="0"/>
        <v>VTP300G01</v>
      </c>
      <c r="C30" s="84" t="s">
        <v>150</v>
      </c>
      <c r="D30" s="84" t="s">
        <v>250</v>
      </c>
      <c r="E30" s="84" t="s">
        <v>214</v>
      </c>
      <c r="F30" s="84" t="s">
        <v>269</v>
      </c>
      <c r="G30" s="84" t="s">
        <v>176</v>
      </c>
      <c r="H30" s="77"/>
      <c r="I30" s="77"/>
      <c r="J30" s="84">
        <v>20321603</v>
      </c>
      <c r="K30" s="77"/>
      <c r="M30" s="203">
        <v>4</v>
      </c>
      <c r="N30" s="82" t="str">
        <f t="shared" si="10"/>
        <v/>
      </c>
      <c r="O30" s="77"/>
      <c r="P30" s="77" t="s">
        <v>622</v>
      </c>
      <c r="Q30" s="225" t="s">
        <v>622</v>
      </c>
      <c r="W30" s="282" t="s">
        <v>1022</v>
      </c>
      <c r="X30" s="82">
        <v>1</v>
      </c>
      <c r="Y30" s="307">
        <f>IF(W27&gt;1000,EXP(X30*($W$27-1000)/8150),1)</f>
        <v>1</v>
      </c>
      <c r="Z30" s="310">
        <f>Y30*'DB GIF'!H22</f>
        <v>460</v>
      </c>
      <c r="AA30" s="287">
        <f>IF(W27&gt;1000,VLOOKUP(LOOKUP(Z30,AC27:AC37),AC27:AD37,2,FALSE),Z30)</f>
        <v>460</v>
      </c>
      <c r="AC30" s="203">
        <v>275</v>
      </c>
      <c r="AD30" s="82">
        <v>395</v>
      </c>
      <c r="AE30" s="82">
        <v>650</v>
      </c>
      <c r="AF30" s="82">
        <v>750</v>
      </c>
      <c r="AG30" s="82">
        <v>1175</v>
      </c>
      <c r="AH30" s="115">
        <v>1425</v>
      </c>
    </row>
    <row r="31" spans="1:41" x14ac:dyDescent="0.25">
      <c r="A31" s="45">
        <v>30</v>
      </c>
      <c r="B31" s="45" t="str">
        <f t="shared" si="0"/>
        <v>VTP362-050-01</v>
      </c>
      <c r="C31" s="84" t="s">
        <v>151</v>
      </c>
      <c r="D31" s="84" t="s">
        <v>251</v>
      </c>
      <c r="E31" s="84" t="s">
        <v>215</v>
      </c>
      <c r="F31" s="84" t="s">
        <v>270</v>
      </c>
      <c r="G31" s="84" t="s">
        <v>445</v>
      </c>
      <c r="H31" s="77"/>
      <c r="I31" s="77"/>
      <c r="J31" s="84">
        <v>20321604</v>
      </c>
      <c r="K31" s="77"/>
      <c r="M31" s="203">
        <v>5</v>
      </c>
      <c r="N31" s="82" t="str">
        <f t="shared" si="10"/>
        <v/>
      </c>
      <c r="O31" s="77"/>
      <c r="P31" s="77" t="s">
        <v>623</v>
      </c>
      <c r="Q31" s="225" t="s">
        <v>623</v>
      </c>
      <c r="W31" s="282" t="s">
        <v>69</v>
      </c>
      <c r="X31" s="82">
        <v>1</v>
      </c>
      <c r="Y31" s="307">
        <f>IF(W27&gt;1000,EXP(X31*($W$27-1000)/8150),1)</f>
        <v>1</v>
      </c>
      <c r="Z31" s="310">
        <f>Y31*'DB GIF'!F22</f>
        <v>1050</v>
      </c>
      <c r="AA31" s="287">
        <f>IF(W27&gt;1000,VLOOKUP(LOOKUP(Z31,AE27:AE40),AE26:AF40,2,FALSE),Z31)</f>
        <v>1050</v>
      </c>
      <c r="AC31" s="203">
        <v>395</v>
      </c>
      <c r="AD31" s="82">
        <v>460</v>
      </c>
      <c r="AE31" s="82">
        <v>750</v>
      </c>
      <c r="AF31" s="82">
        <v>950</v>
      </c>
      <c r="AG31" s="82">
        <v>1425</v>
      </c>
      <c r="AH31" s="115">
        <v>1550</v>
      </c>
      <c r="AO31" s="5"/>
    </row>
    <row r="32" spans="1:41" ht="14.4" thickBot="1" x14ac:dyDescent="0.3">
      <c r="A32" s="45">
        <v>31</v>
      </c>
      <c r="B32" s="45" t="str">
        <f t="shared" si="0"/>
        <v>VTP362100</v>
      </c>
      <c r="C32" s="84" t="s">
        <v>152</v>
      </c>
      <c r="D32" s="84" t="s">
        <v>252</v>
      </c>
      <c r="E32" s="84" t="s">
        <v>216</v>
      </c>
      <c r="F32" s="84" t="s">
        <v>271</v>
      </c>
      <c r="G32" s="84" t="s">
        <v>323</v>
      </c>
      <c r="H32" s="77"/>
      <c r="I32" s="77"/>
      <c r="J32" s="84">
        <v>20321605</v>
      </c>
      <c r="K32" s="77"/>
      <c r="M32" s="203">
        <v>6</v>
      </c>
      <c r="N32" s="82" t="str">
        <f t="shared" si="10"/>
        <v/>
      </c>
      <c r="O32" s="77"/>
      <c r="P32" s="77" t="s">
        <v>624</v>
      </c>
      <c r="Q32" s="225" t="s">
        <v>624</v>
      </c>
      <c r="W32" s="245" t="s">
        <v>71</v>
      </c>
      <c r="X32" s="123">
        <v>0.75</v>
      </c>
      <c r="Y32" s="308">
        <f>IF(W27&gt;1000,EXP(X32*($W$27-1000)/8150),1)</f>
        <v>1</v>
      </c>
      <c r="Z32" s="123" t="str">
        <f>IFERROR(Y32*'DB GIF'!J22,"-")</f>
        <v>-</v>
      </c>
      <c r="AA32" s="311" t="str">
        <f>IF(W27&gt;1000,IFERROR(VLOOKUP(LOOKUP(Z32,AG27:AG33),AG26:AH33,2,FALSE),"-"),Z32)</f>
        <v>-</v>
      </c>
      <c r="AC32" s="203">
        <v>460</v>
      </c>
      <c r="AD32" s="82">
        <v>570</v>
      </c>
      <c r="AE32" s="82">
        <v>950</v>
      </c>
      <c r="AF32" s="82">
        <v>1050</v>
      </c>
      <c r="AG32" s="82">
        <v>1550</v>
      </c>
      <c r="AH32" s="115">
        <v>1675</v>
      </c>
    </row>
    <row r="33" spans="1:34" x14ac:dyDescent="0.25">
      <c r="A33" s="45">
        <v>32</v>
      </c>
      <c r="B33" s="45" t="str">
        <f t="shared" si="0"/>
        <v>VTP362-100-01</v>
      </c>
      <c r="C33" s="84" t="s">
        <v>163</v>
      </c>
      <c r="D33" s="84" t="s">
        <v>325</v>
      </c>
      <c r="E33" s="84" t="s">
        <v>217</v>
      </c>
      <c r="F33" s="84" t="s">
        <v>272</v>
      </c>
      <c r="G33" s="84" t="s">
        <v>446</v>
      </c>
      <c r="H33" s="77"/>
      <c r="I33" s="77"/>
      <c r="J33" s="84">
        <v>20334201</v>
      </c>
      <c r="K33" s="77"/>
      <c r="M33" s="203">
        <v>7</v>
      </c>
      <c r="N33" s="82" t="str">
        <f t="shared" si="10"/>
        <v/>
      </c>
      <c r="O33" s="77"/>
      <c r="P33" s="77" t="s">
        <v>625</v>
      </c>
      <c r="Q33" s="225" t="s">
        <v>625</v>
      </c>
      <c r="AC33" s="203">
        <v>570</v>
      </c>
      <c r="AD33" s="82">
        <v>630</v>
      </c>
      <c r="AE33" s="82">
        <v>1050</v>
      </c>
      <c r="AF33" s="82">
        <v>1175</v>
      </c>
      <c r="AG33" s="82">
        <v>1675</v>
      </c>
      <c r="AH33" s="112"/>
    </row>
    <row r="34" spans="1:34" ht="14.4" thickBot="1" x14ac:dyDescent="0.3">
      <c r="A34" s="45">
        <v>33</v>
      </c>
      <c r="B34" s="45" t="str">
        <f t="shared" si="0"/>
        <v>VTP362G01</v>
      </c>
      <c r="C34" s="84" t="s">
        <v>309</v>
      </c>
      <c r="D34" s="84" t="s">
        <v>253</v>
      </c>
      <c r="E34" s="84" t="s">
        <v>243</v>
      </c>
      <c r="F34" s="84" t="s">
        <v>273</v>
      </c>
      <c r="G34" s="84" t="s">
        <v>328</v>
      </c>
      <c r="H34" s="77"/>
      <c r="I34" s="77"/>
      <c r="J34" s="84">
        <v>20354901</v>
      </c>
      <c r="K34" s="77"/>
      <c r="M34" s="206">
        <v>8</v>
      </c>
      <c r="N34" s="123" t="str">
        <f t="shared" si="10"/>
        <v/>
      </c>
      <c r="O34" s="215"/>
      <c r="P34" s="226" t="s">
        <v>626</v>
      </c>
      <c r="Q34" s="227" t="s">
        <v>626</v>
      </c>
      <c r="W34" s="5"/>
      <c r="Z34" s="796"/>
      <c r="AA34" s="796"/>
      <c r="AC34" s="203">
        <v>630</v>
      </c>
      <c r="AD34" s="82">
        <v>680</v>
      </c>
      <c r="AE34" s="82">
        <v>1175</v>
      </c>
      <c r="AF34" s="82">
        <v>1300</v>
      </c>
      <c r="AG34" s="126"/>
      <c r="AH34" s="112"/>
    </row>
    <row r="35" spans="1:34" x14ac:dyDescent="0.25">
      <c r="A35" s="45">
        <v>34</v>
      </c>
      <c r="B35" s="45" t="str">
        <f t="shared" si="0"/>
        <v>VTP362G02</v>
      </c>
      <c r="C35" s="84" t="s">
        <v>164</v>
      </c>
      <c r="D35" s="84" t="s">
        <v>316</v>
      </c>
      <c r="E35" s="84" t="s">
        <v>244</v>
      </c>
      <c r="F35" s="84" t="s">
        <v>276</v>
      </c>
      <c r="G35" s="84" t="s">
        <v>340</v>
      </c>
      <c r="H35" s="77"/>
      <c r="I35" s="77"/>
      <c r="J35" s="84">
        <v>20355001</v>
      </c>
      <c r="K35" s="77"/>
      <c r="AB35" s="284"/>
      <c r="AC35" s="203">
        <v>680</v>
      </c>
      <c r="AD35" s="82">
        <v>880</v>
      </c>
      <c r="AE35" s="82">
        <v>1300</v>
      </c>
      <c r="AF35" s="82">
        <v>1425</v>
      </c>
      <c r="AG35" s="126"/>
      <c r="AH35" s="112"/>
    </row>
    <row r="36" spans="1:34" ht="14.4" thickBot="1" x14ac:dyDescent="0.3">
      <c r="A36" s="45">
        <v>35</v>
      </c>
      <c r="B36" s="45" t="str">
        <f t="shared" si="0"/>
        <v>VTP420005</v>
      </c>
      <c r="C36" s="84" t="s">
        <v>165</v>
      </c>
      <c r="D36" s="84" t="s">
        <v>261</v>
      </c>
      <c r="E36" s="84" t="s">
        <v>245</v>
      </c>
      <c r="F36" s="84" t="s">
        <v>277</v>
      </c>
      <c r="G36" s="84" t="s">
        <v>224</v>
      </c>
      <c r="H36" s="77"/>
      <c r="I36" s="77"/>
      <c r="J36" s="84">
        <v>20355401</v>
      </c>
      <c r="K36" s="77"/>
      <c r="M36" s="45"/>
      <c r="N36" s="45"/>
      <c r="O36" s="45"/>
      <c r="P36" s="45"/>
      <c r="Q36" s="45"/>
      <c r="AC36" s="203">
        <v>880</v>
      </c>
      <c r="AD36" s="82">
        <v>975</v>
      </c>
      <c r="AE36" s="82">
        <v>1425</v>
      </c>
      <c r="AF36" s="82">
        <v>1550</v>
      </c>
      <c r="AG36" s="126"/>
      <c r="AH36" s="112"/>
    </row>
    <row r="37" spans="1:34" x14ac:dyDescent="0.25">
      <c r="A37" s="45">
        <v>36</v>
      </c>
      <c r="B37" s="45" t="str">
        <f t="shared" si="0"/>
        <v>VTP420025</v>
      </c>
      <c r="C37" s="84" t="s">
        <v>313</v>
      </c>
      <c r="D37" s="84" t="s">
        <v>275</v>
      </c>
      <c r="E37" s="84" t="s">
        <v>246</v>
      </c>
      <c r="F37" s="77"/>
      <c r="G37" s="84" t="s">
        <v>225</v>
      </c>
      <c r="H37" s="77"/>
      <c r="I37" s="77"/>
      <c r="J37" s="84">
        <v>20377401</v>
      </c>
      <c r="K37" s="77"/>
      <c r="M37" s="210"/>
      <c r="N37" s="211"/>
      <c r="O37" s="794" t="s">
        <v>589</v>
      </c>
      <c r="P37" s="794"/>
      <c r="Q37" s="795"/>
      <c r="AC37" s="203">
        <v>975</v>
      </c>
      <c r="AD37" s="126"/>
      <c r="AE37" s="82">
        <v>1550</v>
      </c>
      <c r="AF37" s="82">
        <v>1950</v>
      </c>
      <c r="AG37" s="126"/>
      <c r="AH37" s="112"/>
    </row>
    <row r="38" spans="1:34" x14ac:dyDescent="0.25">
      <c r="A38" s="45">
        <v>37</v>
      </c>
      <c r="B38" s="45" t="str">
        <f t="shared" si="0"/>
        <v>VTP420-025</v>
      </c>
      <c r="C38" s="84" t="s">
        <v>166</v>
      </c>
      <c r="D38" s="77"/>
      <c r="E38" s="84" t="s">
        <v>274</v>
      </c>
      <c r="F38" s="77"/>
      <c r="G38" s="84" t="s">
        <v>438</v>
      </c>
      <c r="H38" s="77"/>
      <c r="I38" s="77"/>
      <c r="J38" s="84">
        <v>20466701</v>
      </c>
      <c r="K38" s="77"/>
      <c r="M38" s="121" t="s">
        <v>634</v>
      </c>
      <c r="N38" s="202" t="str">
        <f>N2</f>
        <v>IEC</v>
      </c>
      <c r="O38" s="238" t="str">
        <f>O2</f>
        <v>IEC</v>
      </c>
      <c r="P38" s="238" t="str">
        <f>P2</f>
        <v>IEEE C57.13</v>
      </c>
      <c r="Q38" s="239" t="str">
        <f>Q2</f>
        <v xml:space="preserve"> CAN/CSA</v>
      </c>
      <c r="AC38" s="121"/>
      <c r="AD38" s="126"/>
      <c r="AE38" s="82">
        <v>1950</v>
      </c>
      <c r="AF38" s="82">
        <v>2100</v>
      </c>
      <c r="AG38" s="126"/>
      <c r="AH38" s="112"/>
    </row>
    <row r="39" spans="1:34" x14ac:dyDescent="0.25">
      <c r="A39" s="45">
        <v>38</v>
      </c>
      <c r="B39" s="45" t="str">
        <f t="shared" si="0"/>
        <v>VTP420050</v>
      </c>
      <c r="C39" s="84" t="s">
        <v>167</v>
      </c>
      <c r="D39" s="77"/>
      <c r="E39" s="77"/>
      <c r="F39" s="77"/>
      <c r="G39" s="84" t="s">
        <v>226</v>
      </c>
      <c r="H39" s="77"/>
      <c r="I39" s="77"/>
      <c r="J39" s="84">
        <v>20466702</v>
      </c>
      <c r="K39" s="77"/>
      <c r="M39" s="203">
        <v>2</v>
      </c>
      <c r="N39" s="82" t="str">
        <f t="shared" ref="N39:N44" si="11">IF(HLOOKUP($N$38,$O$38:$Q$44,M39,0)=0,"",HLOOKUP($N$38,$O$38:$Q$44,M39,0))</f>
        <v>1 A</v>
      </c>
      <c r="O39" s="78" t="s">
        <v>602</v>
      </c>
      <c r="P39" s="77"/>
      <c r="Q39" s="228"/>
      <c r="AC39" s="121"/>
      <c r="AD39" s="126"/>
      <c r="AE39" s="82">
        <v>2100</v>
      </c>
      <c r="AF39" s="82">
        <v>2400</v>
      </c>
      <c r="AG39" s="126"/>
      <c r="AH39" s="112"/>
    </row>
    <row r="40" spans="1:34" ht="14.4" thickBot="1" x14ac:dyDescent="0.3">
      <c r="A40" s="45">
        <v>39</v>
      </c>
      <c r="B40" s="45" t="str">
        <f t="shared" si="0"/>
        <v>VTP420-050</v>
      </c>
      <c r="C40" s="84" t="s">
        <v>181</v>
      </c>
      <c r="D40" s="77"/>
      <c r="E40" s="77"/>
      <c r="F40" s="77"/>
      <c r="G40" s="84" t="s">
        <v>439</v>
      </c>
      <c r="H40" s="77"/>
      <c r="I40" s="77"/>
      <c r="J40" s="84">
        <v>20469801</v>
      </c>
      <c r="K40" s="77"/>
      <c r="M40" s="203">
        <v>3</v>
      </c>
      <c r="N40" s="82" t="str">
        <f t="shared" si="11"/>
        <v>5 A</v>
      </c>
      <c r="O40" s="78" t="s">
        <v>603</v>
      </c>
      <c r="P40" s="77"/>
      <c r="Q40" s="228"/>
      <c r="AC40" s="122"/>
      <c r="AD40" s="246"/>
      <c r="AE40" s="123">
        <v>2400</v>
      </c>
      <c r="AF40" s="246"/>
      <c r="AG40" s="246"/>
      <c r="AH40" s="108"/>
    </row>
    <row r="41" spans="1:34" x14ac:dyDescent="0.25">
      <c r="A41" s="45">
        <v>40</v>
      </c>
      <c r="B41" s="45" t="str">
        <f t="shared" si="0"/>
        <v>VTP420100</v>
      </c>
      <c r="C41" s="84" t="s">
        <v>310</v>
      </c>
      <c r="D41" s="77"/>
      <c r="E41" s="77"/>
      <c r="F41" s="77"/>
      <c r="G41" s="84" t="s">
        <v>227</v>
      </c>
      <c r="H41" s="77"/>
      <c r="I41" s="77"/>
      <c r="J41" s="84">
        <v>20469802</v>
      </c>
      <c r="K41" s="77"/>
      <c r="M41" s="203">
        <v>4</v>
      </c>
      <c r="N41" s="82" t="str">
        <f t="shared" si="11"/>
        <v>2x1 A</v>
      </c>
      <c r="O41" s="78" t="s">
        <v>604</v>
      </c>
      <c r="P41" s="77"/>
      <c r="Q41" s="228"/>
    </row>
    <row r="42" spans="1:34" x14ac:dyDescent="0.25">
      <c r="A42" s="45">
        <v>41</v>
      </c>
      <c r="B42" s="45" t="str">
        <f t="shared" si="0"/>
        <v>VTP420-100</v>
      </c>
      <c r="C42" s="84" t="s">
        <v>182</v>
      </c>
      <c r="D42" s="77"/>
      <c r="E42" s="77"/>
      <c r="F42" s="77"/>
      <c r="G42" s="84" t="s">
        <v>440</v>
      </c>
      <c r="H42" s="77"/>
      <c r="I42" s="77"/>
      <c r="J42" s="84">
        <v>20469804</v>
      </c>
      <c r="K42" s="77"/>
      <c r="M42" s="203">
        <v>5</v>
      </c>
      <c r="N42" s="82" t="str">
        <f t="shared" si="11"/>
        <v>2A-1A-0,5 A</v>
      </c>
      <c r="O42" s="78" t="s">
        <v>606</v>
      </c>
      <c r="P42" s="77"/>
      <c r="Q42" s="228"/>
    </row>
    <row r="43" spans="1:34" x14ac:dyDescent="0.25">
      <c r="A43" s="45">
        <v>42</v>
      </c>
      <c r="B43" s="45" t="str">
        <f t="shared" si="0"/>
        <v>VTP420125</v>
      </c>
      <c r="C43" s="84" t="s">
        <v>183</v>
      </c>
      <c r="D43" s="77"/>
      <c r="E43" s="77"/>
      <c r="F43" s="77"/>
      <c r="G43" s="84" t="s">
        <v>228</v>
      </c>
      <c r="H43" s="77"/>
      <c r="I43" s="77"/>
      <c r="J43" s="84">
        <v>20469805</v>
      </c>
      <c r="K43" s="77"/>
      <c r="M43" s="203">
        <v>6</v>
      </c>
      <c r="N43" s="82" t="str">
        <f t="shared" si="11"/>
        <v>2 A</v>
      </c>
      <c r="O43" s="78" t="s">
        <v>605</v>
      </c>
      <c r="P43" s="77"/>
      <c r="Q43" s="228"/>
    </row>
    <row r="44" spans="1:34" ht="14.4" thickBot="1" x14ac:dyDescent="0.3">
      <c r="A44" s="45">
        <v>43</v>
      </c>
      <c r="B44" s="45" t="str">
        <f t="shared" si="0"/>
        <v>VTP420G01</v>
      </c>
      <c r="C44" s="84" t="s">
        <v>184</v>
      </c>
      <c r="D44" s="77"/>
      <c r="E44" s="77"/>
      <c r="F44" s="77"/>
      <c r="G44" s="84" t="s">
        <v>326</v>
      </c>
      <c r="H44" s="77"/>
      <c r="I44" s="77"/>
      <c r="J44" s="84">
        <v>20469806</v>
      </c>
      <c r="K44" s="77"/>
      <c r="M44" s="206">
        <v>7</v>
      </c>
      <c r="N44" s="123" t="str">
        <f t="shared" si="11"/>
        <v/>
      </c>
      <c r="O44" s="215"/>
      <c r="P44" s="215"/>
      <c r="Q44" s="216"/>
    </row>
    <row r="45" spans="1:34" x14ac:dyDescent="0.25">
      <c r="A45" s="45">
        <v>44</v>
      </c>
      <c r="B45" s="45" t="str">
        <f t="shared" si="0"/>
        <v>VTP550005</v>
      </c>
      <c r="C45" s="84" t="s">
        <v>185</v>
      </c>
      <c r="D45" s="77"/>
      <c r="E45" s="77"/>
      <c r="F45" s="77"/>
      <c r="G45" s="84" t="s">
        <v>254</v>
      </c>
      <c r="H45" s="77"/>
      <c r="I45" s="77"/>
      <c r="J45" s="84">
        <v>20483901</v>
      </c>
      <c r="K45" s="77"/>
      <c r="T45" s="139"/>
    </row>
    <row r="46" spans="1:34" ht="14.4" thickBot="1" x14ac:dyDescent="0.3">
      <c r="A46" s="45">
        <v>45</v>
      </c>
      <c r="B46" s="45" t="str">
        <f t="shared" si="0"/>
        <v>VTP550025</v>
      </c>
      <c r="C46" s="84" t="s">
        <v>186</v>
      </c>
      <c r="D46" s="77"/>
      <c r="E46" s="77"/>
      <c r="F46" s="77"/>
      <c r="G46" s="84" t="s">
        <v>255</v>
      </c>
      <c r="H46" s="77"/>
      <c r="I46" s="77"/>
      <c r="J46" s="84">
        <v>20483902</v>
      </c>
      <c r="K46" s="77"/>
    </row>
    <row r="47" spans="1:34" x14ac:dyDescent="0.25">
      <c r="A47" s="45">
        <v>46</v>
      </c>
      <c r="B47" s="45" t="str">
        <f t="shared" si="0"/>
        <v>VTP550-025</v>
      </c>
      <c r="C47" s="84" t="s">
        <v>187</v>
      </c>
      <c r="D47" s="77"/>
      <c r="E47" s="77"/>
      <c r="F47" s="77"/>
      <c r="G47" s="84" t="s">
        <v>441</v>
      </c>
      <c r="H47" s="77"/>
      <c r="I47" s="77"/>
      <c r="J47" s="84">
        <v>20483903</v>
      </c>
      <c r="K47" s="77"/>
      <c r="M47" s="210"/>
      <c r="N47" s="211"/>
      <c r="O47" s="794" t="s">
        <v>690</v>
      </c>
      <c r="P47" s="794"/>
      <c r="Q47" s="795"/>
    </row>
    <row r="48" spans="1:34" x14ac:dyDescent="0.25">
      <c r="A48" s="45">
        <v>47</v>
      </c>
      <c r="B48" s="45" t="str">
        <f t="shared" si="0"/>
        <v>VTP550050</v>
      </c>
      <c r="C48" s="84" t="s">
        <v>188</v>
      </c>
      <c r="D48" s="77"/>
      <c r="E48" s="77"/>
      <c r="F48" s="77"/>
      <c r="G48" s="84" t="s">
        <v>256</v>
      </c>
      <c r="H48" s="77"/>
      <c r="I48" s="77"/>
      <c r="J48" s="84">
        <v>20483903</v>
      </c>
      <c r="K48" s="77"/>
      <c r="M48" s="121" t="s">
        <v>634</v>
      </c>
      <c r="N48" s="202" t="str">
        <f>N2</f>
        <v>IEC</v>
      </c>
      <c r="O48" s="238" t="str">
        <f>O2</f>
        <v>IEC</v>
      </c>
      <c r="P48" s="138" t="str">
        <f>P2</f>
        <v>IEEE C57.13</v>
      </c>
      <c r="Q48" s="212" t="str">
        <f>Q2</f>
        <v xml:space="preserve"> CAN/CSA</v>
      </c>
    </row>
    <row r="49" spans="1:17" x14ac:dyDescent="0.25">
      <c r="A49" s="45">
        <v>48</v>
      </c>
      <c r="B49" s="45" t="str">
        <f t="shared" si="0"/>
        <v>VTP550-050</v>
      </c>
      <c r="C49" s="84" t="s">
        <v>189</v>
      </c>
      <c r="D49" s="77"/>
      <c r="E49" s="77"/>
      <c r="F49" s="77"/>
      <c r="G49" s="84" t="s">
        <v>442</v>
      </c>
      <c r="H49" s="77"/>
      <c r="I49" s="77"/>
      <c r="J49" s="84">
        <v>20483904</v>
      </c>
      <c r="K49" s="77"/>
      <c r="M49" s="203">
        <v>2</v>
      </c>
      <c r="N49" s="82" t="str">
        <f t="shared" ref="N49:N56" si="12">IF(HLOOKUP($N$48,$O$48:$Q$56,M49,0)=0,"",HLOOKUP($N$48,$O$48:$Q$56,M49,0))</f>
        <v/>
      </c>
      <c r="O49" s="138"/>
      <c r="P49" s="138"/>
      <c r="Q49" s="212"/>
    </row>
    <row r="50" spans="1:17" x14ac:dyDescent="0.25">
      <c r="A50" s="45">
        <v>49</v>
      </c>
      <c r="B50" s="45" t="str">
        <f t="shared" si="0"/>
        <v>VTP550100</v>
      </c>
      <c r="C50" s="84" t="s">
        <v>190</v>
      </c>
      <c r="D50" s="77"/>
      <c r="E50" s="77"/>
      <c r="F50" s="77"/>
      <c r="G50" s="84" t="s">
        <v>257</v>
      </c>
      <c r="H50" s="77"/>
      <c r="I50" s="77"/>
      <c r="J50" s="84">
        <v>20483905</v>
      </c>
      <c r="K50" s="77"/>
      <c r="M50" s="203">
        <v>3</v>
      </c>
      <c r="N50" s="82">
        <f t="shared" si="12"/>
        <v>1</v>
      </c>
      <c r="O50" s="78">
        <v>1</v>
      </c>
      <c r="P50" s="78">
        <v>1</v>
      </c>
      <c r="Q50" s="213">
        <v>1</v>
      </c>
    </row>
    <row r="51" spans="1:17" x14ac:dyDescent="0.25">
      <c r="A51" s="45">
        <v>50</v>
      </c>
      <c r="B51" s="45" t="str">
        <f t="shared" si="0"/>
        <v>VTP550-100</v>
      </c>
      <c r="C51" s="84" t="s">
        <v>191</v>
      </c>
      <c r="D51" s="77"/>
      <c r="E51" s="77"/>
      <c r="F51" s="77"/>
      <c r="G51" s="84" t="s">
        <v>443</v>
      </c>
      <c r="H51" s="77"/>
      <c r="I51" s="77"/>
      <c r="J51" s="84">
        <v>20483906</v>
      </c>
      <c r="K51" s="77"/>
      <c r="M51" s="203">
        <v>4</v>
      </c>
      <c r="N51" s="82">
        <f t="shared" si="12"/>
        <v>1.2</v>
      </c>
      <c r="O51" s="78">
        <v>1.2</v>
      </c>
      <c r="P51" s="78">
        <v>1.2</v>
      </c>
      <c r="Q51" s="213">
        <v>1.2</v>
      </c>
    </row>
    <row r="52" spans="1:17" x14ac:dyDescent="0.25">
      <c r="A52" s="45">
        <v>51</v>
      </c>
      <c r="B52" s="45" t="str">
        <f t="shared" si="0"/>
        <v>VTP550125</v>
      </c>
      <c r="C52" s="84" t="s">
        <v>202</v>
      </c>
      <c r="D52" s="77"/>
      <c r="E52" s="77"/>
      <c r="F52" s="77"/>
      <c r="G52" s="84" t="s">
        <v>258</v>
      </c>
      <c r="H52" s="77"/>
      <c r="I52" s="77"/>
      <c r="J52" s="84">
        <v>20483907</v>
      </c>
      <c r="K52" s="77"/>
      <c r="M52" s="203">
        <v>5</v>
      </c>
      <c r="N52" s="82">
        <f t="shared" si="12"/>
        <v>1.5</v>
      </c>
      <c r="O52" s="78">
        <v>1.5</v>
      </c>
      <c r="P52" s="158">
        <v>1.33</v>
      </c>
      <c r="Q52" s="214">
        <v>1.33</v>
      </c>
    </row>
    <row r="53" spans="1:17" x14ac:dyDescent="0.25">
      <c r="A53" s="45">
        <v>52</v>
      </c>
      <c r="B53" s="45" t="str">
        <f t="shared" si="0"/>
        <v/>
      </c>
      <c r="C53" s="84" t="s">
        <v>203</v>
      </c>
      <c r="D53" s="77"/>
      <c r="E53" s="77"/>
      <c r="F53" s="77"/>
      <c r="G53" s="77"/>
      <c r="H53" s="77"/>
      <c r="I53" s="77"/>
      <c r="J53" s="84">
        <v>20483908</v>
      </c>
      <c r="K53" s="77"/>
      <c r="M53" s="203">
        <v>6</v>
      </c>
      <c r="N53" s="82">
        <f t="shared" si="12"/>
        <v>2</v>
      </c>
      <c r="O53" s="78">
        <v>2</v>
      </c>
      <c r="P53" s="78">
        <v>1.5</v>
      </c>
      <c r="Q53" s="213">
        <v>1.5</v>
      </c>
    </row>
    <row r="54" spans="1:17" x14ac:dyDescent="0.25">
      <c r="A54" s="45">
        <v>53</v>
      </c>
      <c r="B54" s="45" t="str">
        <f t="shared" si="0"/>
        <v/>
      </c>
      <c r="C54" s="84" t="s">
        <v>303</v>
      </c>
      <c r="D54" s="77"/>
      <c r="E54" s="77"/>
      <c r="F54" s="77"/>
      <c r="G54" s="77"/>
      <c r="H54" s="77"/>
      <c r="I54" s="77"/>
      <c r="J54" s="84">
        <v>20483909</v>
      </c>
      <c r="K54" s="77"/>
      <c r="M54" s="203">
        <v>7</v>
      </c>
      <c r="N54" s="82">
        <f t="shared" si="12"/>
        <v>2.4</v>
      </c>
      <c r="O54" s="78">
        <v>2.4</v>
      </c>
      <c r="P54" s="78">
        <v>2</v>
      </c>
      <c r="Q54" s="213">
        <v>2</v>
      </c>
    </row>
    <row r="55" spans="1:17" x14ac:dyDescent="0.25">
      <c r="A55" s="45">
        <v>54</v>
      </c>
      <c r="B55" s="45" t="str">
        <f t="shared" si="0"/>
        <v/>
      </c>
      <c r="C55" s="84" t="s">
        <v>306</v>
      </c>
      <c r="D55" s="77"/>
      <c r="E55" s="77"/>
      <c r="F55" s="77"/>
      <c r="G55" s="77"/>
      <c r="H55" s="77"/>
      <c r="I55" s="77"/>
      <c r="J55" s="84">
        <v>20483910</v>
      </c>
      <c r="K55" s="77"/>
      <c r="M55" s="203">
        <v>8</v>
      </c>
      <c r="N55" s="82" t="str">
        <f t="shared" si="12"/>
        <v/>
      </c>
      <c r="O55" s="77"/>
      <c r="P55" s="78">
        <v>2.4</v>
      </c>
      <c r="Q55" s="213">
        <v>2.4</v>
      </c>
    </row>
    <row r="56" spans="1:17" ht="14.4" thickBot="1" x14ac:dyDescent="0.3">
      <c r="A56" s="45">
        <v>55</v>
      </c>
      <c r="B56" s="45" t="str">
        <f t="shared" si="0"/>
        <v/>
      </c>
      <c r="C56" s="84" t="s">
        <v>311</v>
      </c>
      <c r="D56" s="77"/>
      <c r="E56" s="77"/>
      <c r="F56" s="77"/>
      <c r="G56" s="77"/>
      <c r="H56" s="77"/>
      <c r="I56" s="77"/>
      <c r="J56" s="84">
        <v>20483911</v>
      </c>
      <c r="K56" s="77"/>
      <c r="M56" s="206">
        <v>9</v>
      </c>
      <c r="N56" s="123" t="str">
        <f t="shared" si="12"/>
        <v/>
      </c>
      <c r="O56" s="215"/>
      <c r="P56" s="207">
        <v>2.5</v>
      </c>
      <c r="Q56" s="216">
        <v>2.5</v>
      </c>
    </row>
    <row r="57" spans="1:17" x14ac:dyDescent="0.25">
      <c r="A57" s="45">
        <v>56</v>
      </c>
      <c r="B57" s="45" t="str">
        <f t="shared" si="0"/>
        <v/>
      </c>
      <c r="C57" s="84" t="s">
        <v>204</v>
      </c>
      <c r="D57" s="77"/>
      <c r="E57" s="77"/>
      <c r="F57" s="77"/>
      <c r="G57" s="77"/>
      <c r="H57" s="77"/>
      <c r="I57" s="77"/>
      <c r="J57" s="84">
        <v>20483912</v>
      </c>
      <c r="K57" s="77"/>
    </row>
    <row r="58" spans="1:17" x14ac:dyDescent="0.25">
      <c r="A58" s="45">
        <v>57</v>
      </c>
      <c r="B58" s="45" t="str">
        <f t="shared" si="0"/>
        <v/>
      </c>
      <c r="C58" s="84" t="s">
        <v>229</v>
      </c>
      <c r="D58" s="77"/>
      <c r="E58" s="77"/>
      <c r="F58" s="77"/>
      <c r="G58" s="77"/>
      <c r="H58" s="77"/>
      <c r="I58" s="77"/>
      <c r="J58" s="84">
        <v>20483913</v>
      </c>
      <c r="K58" s="77"/>
    </row>
    <row r="59" spans="1:17" x14ac:dyDescent="0.25">
      <c r="A59" s="45">
        <v>58</v>
      </c>
      <c r="B59" s="45" t="str">
        <f t="shared" si="0"/>
        <v/>
      </c>
      <c r="C59" s="84" t="s">
        <v>304</v>
      </c>
      <c r="D59" s="77"/>
      <c r="E59" s="77"/>
      <c r="F59" s="77"/>
      <c r="G59" s="77"/>
      <c r="H59" s="77"/>
      <c r="I59" s="77"/>
      <c r="J59" s="84">
        <v>20483914</v>
      </c>
      <c r="K59" s="77"/>
    </row>
    <row r="60" spans="1:17" x14ac:dyDescent="0.25">
      <c r="A60" s="45">
        <v>59</v>
      </c>
      <c r="B60" s="45" t="str">
        <f t="shared" si="0"/>
        <v/>
      </c>
      <c r="C60" s="84" t="s">
        <v>312</v>
      </c>
      <c r="D60" s="77"/>
      <c r="E60" s="77"/>
      <c r="F60" s="77"/>
      <c r="G60" s="77"/>
      <c r="H60" s="77"/>
      <c r="I60" s="77"/>
      <c r="J60" s="84">
        <v>20483915</v>
      </c>
      <c r="K60" s="77"/>
    </row>
    <row r="61" spans="1:17" x14ac:dyDescent="0.25">
      <c r="A61" s="45">
        <v>60</v>
      </c>
      <c r="B61" s="45" t="str">
        <f t="shared" si="0"/>
        <v/>
      </c>
      <c r="C61" s="84" t="s">
        <v>230</v>
      </c>
      <c r="D61" s="77"/>
      <c r="E61" s="77"/>
      <c r="F61" s="77"/>
      <c r="G61" s="77"/>
      <c r="H61" s="77"/>
      <c r="I61" s="77"/>
      <c r="J61" s="84">
        <v>20483915</v>
      </c>
      <c r="K61" s="77"/>
    </row>
    <row r="62" spans="1:17" x14ac:dyDescent="0.25">
      <c r="A62" s="45">
        <v>61</v>
      </c>
      <c r="B62" s="45" t="str">
        <f t="shared" si="0"/>
        <v/>
      </c>
      <c r="C62" s="84" t="s">
        <v>305</v>
      </c>
      <c r="D62" s="77"/>
      <c r="E62" s="77"/>
      <c r="F62" s="77"/>
      <c r="G62" s="77"/>
      <c r="H62" s="77"/>
      <c r="I62" s="77"/>
      <c r="J62" s="84">
        <v>20483916</v>
      </c>
      <c r="K62" s="77"/>
    </row>
    <row r="63" spans="1:17" x14ac:dyDescent="0.25">
      <c r="A63" s="45">
        <v>62</v>
      </c>
      <c r="B63" s="45" t="str">
        <f t="shared" si="0"/>
        <v/>
      </c>
      <c r="C63" s="84" t="s">
        <v>337</v>
      </c>
      <c r="D63" s="77"/>
      <c r="E63" s="77"/>
      <c r="F63" s="77"/>
      <c r="G63" s="77"/>
      <c r="H63" s="77"/>
      <c r="I63" s="77"/>
      <c r="J63" s="84">
        <v>20483917</v>
      </c>
      <c r="K63" s="77"/>
    </row>
    <row r="64" spans="1:17" x14ac:dyDescent="0.25">
      <c r="A64" s="45">
        <v>63</v>
      </c>
      <c r="B64" s="45" t="str">
        <f t="shared" si="0"/>
        <v/>
      </c>
      <c r="C64" s="84" t="s">
        <v>231</v>
      </c>
      <c r="D64" s="77"/>
      <c r="E64" s="77"/>
      <c r="F64" s="77"/>
      <c r="G64" s="77"/>
      <c r="H64" s="77"/>
      <c r="I64" s="77"/>
      <c r="J64" s="84">
        <v>20483918</v>
      </c>
      <c r="K64" s="77"/>
    </row>
    <row r="65" spans="1:11" x14ac:dyDescent="0.25">
      <c r="A65" s="45">
        <v>64</v>
      </c>
      <c r="B65" s="45" t="str">
        <f t="shared" si="0"/>
        <v/>
      </c>
      <c r="C65" s="84" t="s">
        <v>232</v>
      </c>
      <c r="D65" s="77"/>
      <c r="E65" s="77"/>
      <c r="F65" s="77"/>
      <c r="G65" s="77"/>
      <c r="H65" s="77"/>
      <c r="I65" s="77"/>
      <c r="J65" s="84">
        <v>20501001</v>
      </c>
      <c r="K65" s="77"/>
    </row>
    <row r="66" spans="1:11" x14ac:dyDescent="0.25">
      <c r="A66" s="45">
        <v>65</v>
      </c>
      <c r="B66" s="45" t="str">
        <f t="shared" si="0"/>
        <v/>
      </c>
      <c r="C66" s="84" t="s">
        <v>233</v>
      </c>
      <c r="D66" s="77"/>
      <c r="E66" s="77"/>
      <c r="F66" s="77"/>
      <c r="G66" s="77"/>
      <c r="H66" s="77"/>
      <c r="I66" s="77"/>
      <c r="J66" s="84">
        <v>20501002</v>
      </c>
      <c r="K66" s="77"/>
    </row>
    <row r="67" spans="1:11" x14ac:dyDescent="0.25">
      <c r="A67" s="45">
        <v>66</v>
      </c>
      <c r="B67" s="45" t="str">
        <f t="shared" si="0"/>
        <v/>
      </c>
      <c r="C67" s="84" t="s">
        <v>234</v>
      </c>
      <c r="D67" s="77"/>
      <c r="E67" s="77"/>
      <c r="F67" s="77"/>
      <c r="G67" s="77"/>
      <c r="H67" s="77"/>
      <c r="I67" s="77"/>
      <c r="J67" s="84">
        <v>20501003</v>
      </c>
      <c r="K67" s="77"/>
    </row>
    <row r="68" spans="1:11" x14ac:dyDescent="0.25">
      <c r="A68" s="45">
        <v>67</v>
      </c>
      <c r="B68" s="45" t="str">
        <f t="shared" ref="B68:B131" si="13">IF(HLOOKUP($B$2,$C$2:$K$474,A68,0)=0,"",HLOOKUP($B$2,$C$2:$K$474,A68,0))</f>
        <v/>
      </c>
      <c r="C68" s="84" t="s">
        <v>235</v>
      </c>
      <c r="D68" s="77"/>
      <c r="E68" s="77"/>
      <c r="F68" s="77"/>
      <c r="G68" s="77"/>
      <c r="H68" s="77"/>
      <c r="I68" s="77"/>
      <c r="J68" s="84">
        <v>20501003</v>
      </c>
      <c r="K68" s="77"/>
    </row>
    <row r="69" spans="1:11" x14ac:dyDescent="0.25">
      <c r="A69" s="45">
        <v>68</v>
      </c>
      <c r="B69" s="45" t="str">
        <f t="shared" si="13"/>
        <v/>
      </c>
      <c r="C69" s="84" t="s">
        <v>236</v>
      </c>
      <c r="D69" s="77"/>
      <c r="E69" s="77"/>
      <c r="F69" s="77"/>
      <c r="G69" s="77"/>
      <c r="H69" s="77"/>
      <c r="I69" s="77"/>
      <c r="J69" s="84">
        <v>20501004</v>
      </c>
      <c r="K69" s="77"/>
    </row>
    <row r="70" spans="1:11" x14ac:dyDescent="0.25">
      <c r="A70" s="45">
        <v>69</v>
      </c>
      <c r="B70" s="45" t="str">
        <f t="shared" si="13"/>
        <v/>
      </c>
      <c r="C70" s="84" t="s">
        <v>237</v>
      </c>
      <c r="D70" s="77"/>
      <c r="E70" s="77"/>
      <c r="F70" s="77"/>
      <c r="G70" s="77"/>
      <c r="H70" s="77"/>
      <c r="I70" s="77"/>
      <c r="J70" s="84">
        <v>20526601</v>
      </c>
      <c r="K70" s="77"/>
    </row>
    <row r="71" spans="1:11" x14ac:dyDescent="0.25">
      <c r="A71" s="45">
        <v>70</v>
      </c>
      <c r="B71" s="45" t="str">
        <f t="shared" si="13"/>
        <v/>
      </c>
      <c r="C71" s="84" t="s">
        <v>238</v>
      </c>
      <c r="D71" s="77"/>
      <c r="E71" s="77"/>
      <c r="F71" s="77"/>
      <c r="G71" s="77"/>
      <c r="H71" s="77"/>
      <c r="I71" s="77"/>
      <c r="J71" s="84">
        <v>20526602</v>
      </c>
      <c r="K71" s="77"/>
    </row>
    <row r="72" spans="1:11" x14ac:dyDescent="0.25">
      <c r="A72" s="45">
        <v>71</v>
      </c>
      <c r="B72" s="45" t="str">
        <f t="shared" si="13"/>
        <v/>
      </c>
      <c r="C72" s="84" t="s">
        <v>239</v>
      </c>
      <c r="D72" s="77"/>
      <c r="E72" s="77"/>
      <c r="F72" s="77"/>
      <c r="G72" s="77"/>
      <c r="H72" s="77"/>
      <c r="I72" s="77"/>
      <c r="J72" s="84">
        <v>20526603</v>
      </c>
      <c r="K72" s="77"/>
    </row>
    <row r="73" spans="1:11" x14ac:dyDescent="0.25">
      <c r="A73" s="45">
        <v>72</v>
      </c>
      <c r="B73" s="45" t="str">
        <f t="shared" si="13"/>
        <v/>
      </c>
      <c r="C73" s="84" t="s">
        <v>240</v>
      </c>
      <c r="D73" s="77"/>
      <c r="E73" s="77"/>
      <c r="F73" s="77"/>
      <c r="G73" s="77"/>
      <c r="H73" s="77"/>
      <c r="I73" s="77"/>
      <c r="J73" s="84">
        <v>20530701</v>
      </c>
      <c r="K73" s="77"/>
    </row>
    <row r="74" spans="1:11" x14ac:dyDescent="0.25">
      <c r="A74" s="45">
        <v>73</v>
      </c>
      <c r="B74" s="45" t="str">
        <f t="shared" si="13"/>
        <v/>
      </c>
      <c r="C74" s="84" t="s">
        <v>317</v>
      </c>
      <c r="D74" s="77"/>
      <c r="E74" s="77"/>
      <c r="F74" s="77"/>
      <c r="G74" s="77"/>
      <c r="H74" s="77"/>
      <c r="I74" s="77"/>
      <c r="J74" s="84">
        <v>20530702</v>
      </c>
      <c r="K74" s="77"/>
    </row>
    <row r="75" spans="1:11" x14ac:dyDescent="0.25">
      <c r="A75" s="45">
        <v>74</v>
      </c>
      <c r="B75" s="45" t="str">
        <f t="shared" si="13"/>
        <v/>
      </c>
      <c r="C75" s="84" t="s">
        <v>92</v>
      </c>
      <c r="D75" s="77"/>
      <c r="E75" s="77"/>
      <c r="F75" s="77"/>
      <c r="G75" s="77"/>
      <c r="H75" s="77"/>
      <c r="I75" s="77"/>
      <c r="J75" s="84">
        <v>20546501</v>
      </c>
      <c r="K75" s="77"/>
    </row>
    <row r="76" spans="1:11" x14ac:dyDescent="0.25">
      <c r="A76" s="45">
        <v>75</v>
      </c>
      <c r="B76" s="45" t="str">
        <f t="shared" si="13"/>
        <v/>
      </c>
      <c r="C76" s="84" t="s">
        <v>260</v>
      </c>
      <c r="D76" s="77"/>
      <c r="E76" s="77"/>
      <c r="F76" s="77"/>
      <c r="G76" s="77"/>
      <c r="H76" s="77"/>
      <c r="I76" s="77"/>
      <c r="J76" s="84">
        <v>20546502</v>
      </c>
      <c r="K76" s="77"/>
    </row>
    <row r="77" spans="1:11" x14ac:dyDescent="0.25">
      <c r="A77" s="45">
        <v>76</v>
      </c>
      <c r="B77" s="45" t="str">
        <f t="shared" si="13"/>
        <v/>
      </c>
      <c r="C77" s="84" t="s">
        <v>331</v>
      </c>
      <c r="D77" s="77"/>
      <c r="E77" s="77"/>
      <c r="F77" s="77"/>
      <c r="G77" s="77"/>
      <c r="H77" s="77"/>
      <c r="I77" s="77"/>
      <c r="J77" s="84">
        <v>20546503</v>
      </c>
      <c r="K77" s="77"/>
    </row>
    <row r="78" spans="1:11" x14ac:dyDescent="0.25">
      <c r="A78" s="45">
        <v>77</v>
      </c>
      <c r="B78" s="45" t="str">
        <f t="shared" si="13"/>
        <v/>
      </c>
      <c r="C78" s="84" t="s">
        <v>262</v>
      </c>
      <c r="D78" s="77"/>
      <c r="E78" s="77"/>
      <c r="F78" s="77"/>
      <c r="G78" s="77"/>
      <c r="H78" s="77"/>
      <c r="I78" s="77"/>
      <c r="J78" s="84">
        <v>20546504</v>
      </c>
      <c r="K78" s="77"/>
    </row>
    <row r="79" spans="1:11" x14ac:dyDescent="0.25">
      <c r="A79" s="45">
        <v>78</v>
      </c>
      <c r="B79" s="45" t="str">
        <f t="shared" si="13"/>
        <v/>
      </c>
      <c r="C79" s="84" t="s">
        <v>263</v>
      </c>
      <c r="D79" s="77"/>
      <c r="E79" s="77"/>
      <c r="F79" s="77"/>
      <c r="G79" s="77"/>
      <c r="H79" s="77"/>
      <c r="I79" s="77"/>
      <c r="J79" s="84">
        <v>20546505</v>
      </c>
      <c r="K79" s="77"/>
    </row>
    <row r="80" spans="1:11" x14ac:dyDescent="0.25">
      <c r="A80" s="45">
        <v>79</v>
      </c>
      <c r="B80" s="45" t="str">
        <f t="shared" si="13"/>
        <v/>
      </c>
      <c r="C80" s="84" t="s">
        <v>264</v>
      </c>
      <c r="D80" s="77"/>
      <c r="E80" s="77"/>
      <c r="F80" s="77"/>
      <c r="G80" s="77"/>
      <c r="H80" s="77"/>
      <c r="I80" s="77"/>
      <c r="J80" s="84">
        <v>20546506</v>
      </c>
      <c r="K80" s="77"/>
    </row>
    <row r="81" spans="1:11" x14ac:dyDescent="0.25">
      <c r="A81" s="45">
        <v>80</v>
      </c>
      <c r="B81" s="45" t="str">
        <f t="shared" si="13"/>
        <v/>
      </c>
      <c r="C81" s="84" t="s">
        <v>265</v>
      </c>
      <c r="D81" s="77"/>
      <c r="E81" s="77"/>
      <c r="F81" s="77"/>
      <c r="G81" s="77"/>
      <c r="H81" s="77"/>
      <c r="I81" s="77"/>
      <c r="J81" s="84">
        <v>20546507</v>
      </c>
      <c r="K81" s="77"/>
    </row>
    <row r="82" spans="1:11" x14ac:dyDescent="0.25">
      <c r="A82" s="45">
        <v>81</v>
      </c>
      <c r="B82" s="45" t="str">
        <f t="shared" si="13"/>
        <v/>
      </c>
      <c r="C82" s="84" t="s">
        <v>266</v>
      </c>
      <c r="D82" s="77"/>
      <c r="E82" s="77"/>
      <c r="F82" s="77"/>
      <c r="G82" s="77"/>
      <c r="H82" s="77"/>
      <c r="I82" s="77"/>
      <c r="J82" s="84">
        <v>20546509</v>
      </c>
      <c r="K82" s="77"/>
    </row>
    <row r="83" spans="1:11" x14ac:dyDescent="0.25">
      <c r="A83" s="45">
        <v>82</v>
      </c>
      <c r="B83" s="45" t="str">
        <f t="shared" si="13"/>
        <v/>
      </c>
      <c r="C83" s="84" t="s">
        <v>267</v>
      </c>
      <c r="D83" s="77"/>
      <c r="E83" s="77"/>
      <c r="F83" s="77"/>
      <c r="G83" s="77"/>
      <c r="H83" s="77"/>
      <c r="I83" s="77"/>
      <c r="J83" s="84">
        <v>20546510</v>
      </c>
      <c r="K83" s="77"/>
    </row>
    <row r="84" spans="1:11" x14ac:dyDescent="0.25">
      <c r="A84" s="45">
        <v>83</v>
      </c>
      <c r="B84" s="45" t="str">
        <f t="shared" si="13"/>
        <v/>
      </c>
      <c r="C84" s="84" t="s">
        <v>268</v>
      </c>
      <c r="D84" s="77"/>
      <c r="E84" s="77"/>
      <c r="F84" s="77"/>
      <c r="G84" s="77"/>
      <c r="H84" s="77"/>
      <c r="I84" s="77"/>
      <c r="J84" s="84">
        <v>20546511</v>
      </c>
      <c r="K84" s="77"/>
    </row>
    <row r="85" spans="1:11" x14ac:dyDescent="0.25">
      <c r="A85" s="45">
        <v>84</v>
      </c>
      <c r="B85" s="45" t="str">
        <f t="shared" si="13"/>
        <v/>
      </c>
      <c r="C85" s="84" t="s">
        <v>338</v>
      </c>
      <c r="D85" s="77"/>
      <c r="E85" s="77"/>
      <c r="F85" s="77"/>
      <c r="G85" s="77"/>
      <c r="H85" s="77"/>
      <c r="I85" s="77"/>
      <c r="J85" s="84">
        <v>20546512</v>
      </c>
      <c r="K85" s="77"/>
    </row>
    <row r="86" spans="1:11" x14ac:dyDescent="0.25">
      <c r="A86" s="45">
        <v>85</v>
      </c>
      <c r="B86" s="45" t="str">
        <f t="shared" si="13"/>
        <v/>
      </c>
      <c r="C86" s="84" t="s">
        <v>336</v>
      </c>
      <c r="D86" s="77"/>
      <c r="E86" s="77"/>
      <c r="F86" s="77"/>
      <c r="G86" s="77"/>
      <c r="H86" s="77"/>
      <c r="I86" s="77"/>
      <c r="J86" s="84">
        <v>20546513</v>
      </c>
      <c r="K86" s="77"/>
    </row>
    <row r="87" spans="1:11" x14ac:dyDescent="0.25">
      <c r="A87" s="45">
        <v>86</v>
      </c>
      <c r="B87" s="45" t="str">
        <f t="shared" si="13"/>
        <v/>
      </c>
      <c r="C87" s="84" t="s">
        <v>345</v>
      </c>
      <c r="D87" s="77"/>
      <c r="E87" s="77"/>
      <c r="F87" s="77"/>
      <c r="G87" s="77"/>
      <c r="H87" s="77"/>
      <c r="I87" s="77"/>
      <c r="J87" s="84">
        <v>20546514</v>
      </c>
      <c r="K87" s="77"/>
    </row>
    <row r="88" spans="1:11" x14ac:dyDescent="0.25">
      <c r="A88" s="45">
        <v>87</v>
      </c>
      <c r="B88" s="45" t="str">
        <f t="shared" si="13"/>
        <v/>
      </c>
      <c r="C88" s="77"/>
      <c r="D88" s="77"/>
      <c r="E88" s="77"/>
      <c r="F88" s="77"/>
      <c r="G88" s="77"/>
      <c r="H88" s="77"/>
      <c r="I88" s="77"/>
      <c r="J88" s="84">
        <v>20546515</v>
      </c>
      <c r="K88" s="77"/>
    </row>
    <row r="89" spans="1:11" x14ac:dyDescent="0.25">
      <c r="A89" s="45">
        <v>88</v>
      </c>
      <c r="B89" s="45" t="str">
        <f t="shared" si="13"/>
        <v/>
      </c>
      <c r="C89" s="77"/>
      <c r="D89" s="77"/>
      <c r="E89" s="77"/>
      <c r="F89" s="77"/>
      <c r="G89" s="77"/>
      <c r="H89" s="77"/>
      <c r="I89" s="77"/>
      <c r="J89" s="84">
        <v>20546516</v>
      </c>
      <c r="K89" s="77"/>
    </row>
    <row r="90" spans="1:11" x14ac:dyDescent="0.25">
      <c r="A90" s="45">
        <v>89</v>
      </c>
      <c r="B90" s="45" t="str">
        <f t="shared" si="13"/>
        <v/>
      </c>
      <c r="C90" s="77"/>
      <c r="D90" s="77"/>
      <c r="E90" s="77"/>
      <c r="F90" s="77"/>
      <c r="G90" s="77"/>
      <c r="H90" s="77"/>
      <c r="I90" s="77"/>
      <c r="J90" s="84">
        <v>20546517</v>
      </c>
      <c r="K90" s="77"/>
    </row>
    <row r="91" spans="1:11" x14ac:dyDescent="0.25">
      <c r="A91" s="45">
        <v>90</v>
      </c>
      <c r="B91" s="45" t="str">
        <f t="shared" si="13"/>
        <v/>
      </c>
      <c r="C91" s="77"/>
      <c r="D91" s="77"/>
      <c r="E91" s="77"/>
      <c r="F91" s="77"/>
      <c r="G91" s="77"/>
      <c r="H91" s="77"/>
      <c r="I91" s="77"/>
      <c r="J91" s="84">
        <v>20573301</v>
      </c>
      <c r="K91" s="77"/>
    </row>
    <row r="92" spans="1:11" x14ac:dyDescent="0.25">
      <c r="A92" s="45">
        <v>91</v>
      </c>
      <c r="B92" s="45" t="str">
        <f t="shared" si="13"/>
        <v/>
      </c>
      <c r="C92" s="77"/>
      <c r="D92" s="77"/>
      <c r="E92" s="77"/>
      <c r="F92" s="77"/>
      <c r="G92" s="77"/>
      <c r="H92" s="77"/>
      <c r="I92" s="77"/>
      <c r="J92" s="84">
        <v>20573302</v>
      </c>
      <c r="K92" s="77"/>
    </row>
    <row r="93" spans="1:11" x14ac:dyDescent="0.25">
      <c r="A93" s="45">
        <v>92</v>
      </c>
      <c r="B93" s="45" t="str">
        <f t="shared" si="13"/>
        <v/>
      </c>
      <c r="C93" s="77"/>
      <c r="D93" s="77"/>
      <c r="E93" s="77"/>
      <c r="F93" s="77"/>
      <c r="G93" s="77"/>
      <c r="H93" s="77"/>
      <c r="I93" s="77"/>
      <c r="J93" s="84">
        <v>20573303</v>
      </c>
      <c r="K93" s="77"/>
    </row>
    <row r="94" spans="1:11" x14ac:dyDescent="0.25">
      <c r="A94" s="45">
        <v>93</v>
      </c>
      <c r="B94" s="45" t="str">
        <f t="shared" si="13"/>
        <v/>
      </c>
      <c r="C94" s="77"/>
      <c r="D94" s="77"/>
      <c r="E94" s="77"/>
      <c r="F94" s="77"/>
      <c r="G94" s="77"/>
      <c r="H94" s="77"/>
      <c r="I94" s="77"/>
      <c r="J94" s="84">
        <v>20573304</v>
      </c>
      <c r="K94" s="77"/>
    </row>
    <row r="95" spans="1:11" x14ac:dyDescent="0.25">
      <c r="A95" s="45">
        <v>94</v>
      </c>
      <c r="B95" s="45" t="str">
        <f t="shared" si="13"/>
        <v/>
      </c>
      <c r="C95" s="77"/>
      <c r="D95" s="77"/>
      <c r="E95" s="77"/>
      <c r="F95" s="77"/>
      <c r="G95" s="77"/>
      <c r="H95" s="77"/>
      <c r="I95" s="77"/>
      <c r="J95" s="84">
        <v>20573305</v>
      </c>
      <c r="K95" s="77"/>
    </row>
    <row r="96" spans="1:11" x14ac:dyDescent="0.25">
      <c r="A96" s="45">
        <v>95</v>
      </c>
      <c r="B96" s="45" t="str">
        <f t="shared" si="13"/>
        <v/>
      </c>
      <c r="C96" s="77"/>
      <c r="D96" s="77"/>
      <c r="E96" s="77"/>
      <c r="F96" s="77"/>
      <c r="G96" s="77"/>
      <c r="H96" s="77"/>
      <c r="I96" s="77"/>
      <c r="J96" s="84">
        <v>20575101</v>
      </c>
      <c r="K96" s="77"/>
    </row>
    <row r="97" spans="1:11" x14ac:dyDescent="0.25">
      <c r="A97" s="45">
        <v>96</v>
      </c>
      <c r="B97" s="45" t="str">
        <f t="shared" si="13"/>
        <v/>
      </c>
      <c r="C97" s="77"/>
      <c r="D97" s="77"/>
      <c r="E97" s="77"/>
      <c r="F97" s="77"/>
      <c r="G97" s="77"/>
      <c r="H97" s="77"/>
      <c r="I97" s="77"/>
      <c r="J97" s="84">
        <v>20575102</v>
      </c>
      <c r="K97" s="77"/>
    </row>
    <row r="98" spans="1:11" x14ac:dyDescent="0.25">
      <c r="A98" s="45">
        <v>97</v>
      </c>
      <c r="B98" s="45" t="str">
        <f t="shared" si="13"/>
        <v/>
      </c>
      <c r="C98" s="77"/>
      <c r="D98" s="77"/>
      <c r="E98" s="77"/>
      <c r="F98" s="77"/>
      <c r="G98" s="77"/>
      <c r="H98" s="77"/>
      <c r="I98" s="77"/>
      <c r="J98" s="84">
        <v>20575103</v>
      </c>
      <c r="K98" s="77"/>
    </row>
    <row r="99" spans="1:11" x14ac:dyDescent="0.25">
      <c r="A99" s="45">
        <v>98</v>
      </c>
      <c r="B99" s="45" t="str">
        <f t="shared" si="13"/>
        <v/>
      </c>
      <c r="C99" s="77"/>
      <c r="D99" s="77"/>
      <c r="E99" s="77"/>
      <c r="F99" s="77"/>
      <c r="G99" s="77"/>
      <c r="H99" s="77"/>
      <c r="I99" s="77"/>
      <c r="J99" s="84">
        <v>20589602</v>
      </c>
      <c r="K99" s="77"/>
    </row>
    <row r="100" spans="1:11" x14ac:dyDescent="0.25">
      <c r="A100" s="45">
        <v>99</v>
      </c>
      <c r="B100" s="45" t="str">
        <f t="shared" si="13"/>
        <v/>
      </c>
      <c r="C100" s="77"/>
      <c r="D100" s="77"/>
      <c r="E100" s="77"/>
      <c r="F100" s="77"/>
      <c r="G100" s="77"/>
      <c r="H100" s="77"/>
      <c r="I100" s="77"/>
      <c r="J100" s="84">
        <v>20589603</v>
      </c>
      <c r="K100" s="77"/>
    </row>
    <row r="101" spans="1:11" x14ac:dyDescent="0.25">
      <c r="A101" s="45">
        <v>100</v>
      </c>
      <c r="B101" s="45" t="str">
        <f t="shared" si="13"/>
        <v/>
      </c>
      <c r="C101" s="77"/>
      <c r="D101" s="77"/>
      <c r="E101" s="77"/>
      <c r="F101" s="77"/>
      <c r="G101" s="77"/>
      <c r="H101" s="77"/>
      <c r="I101" s="77"/>
      <c r="J101" s="84">
        <v>20589604</v>
      </c>
      <c r="K101" s="77"/>
    </row>
    <row r="102" spans="1:11" x14ac:dyDescent="0.25">
      <c r="A102" s="45">
        <v>101</v>
      </c>
      <c r="B102" s="45" t="str">
        <f t="shared" si="13"/>
        <v/>
      </c>
      <c r="C102" s="77"/>
      <c r="D102" s="77"/>
      <c r="E102" s="77"/>
      <c r="F102" s="77"/>
      <c r="G102" s="77"/>
      <c r="H102" s="77"/>
      <c r="I102" s="77"/>
      <c r="J102" s="84">
        <v>20590101</v>
      </c>
      <c r="K102" s="77"/>
    </row>
    <row r="103" spans="1:11" x14ac:dyDescent="0.25">
      <c r="A103" s="45">
        <v>102</v>
      </c>
      <c r="B103" s="45" t="str">
        <f t="shared" si="13"/>
        <v/>
      </c>
      <c r="C103" s="77"/>
      <c r="D103" s="77"/>
      <c r="E103" s="77"/>
      <c r="F103" s="77"/>
      <c r="G103" s="77"/>
      <c r="H103" s="77"/>
      <c r="I103" s="77"/>
      <c r="J103" s="84">
        <v>20594401</v>
      </c>
      <c r="K103" s="77"/>
    </row>
    <row r="104" spans="1:11" x14ac:dyDescent="0.25">
      <c r="A104" s="45">
        <v>103</v>
      </c>
      <c r="B104" s="45" t="str">
        <f t="shared" si="13"/>
        <v/>
      </c>
      <c r="C104" s="77"/>
      <c r="D104" s="77"/>
      <c r="E104" s="77"/>
      <c r="F104" s="77"/>
      <c r="G104" s="77"/>
      <c r="H104" s="77"/>
      <c r="I104" s="77"/>
      <c r="J104" s="84">
        <v>20599901</v>
      </c>
      <c r="K104" s="77"/>
    </row>
    <row r="105" spans="1:11" x14ac:dyDescent="0.25">
      <c r="A105" s="45">
        <v>104</v>
      </c>
      <c r="B105" s="45" t="str">
        <f t="shared" si="13"/>
        <v/>
      </c>
      <c r="C105" s="77"/>
      <c r="D105" s="77"/>
      <c r="E105" s="77"/>
      <c r="F105" s="77"/>
      <c r="G105" s="77"/>
      <c r="H105" s="77"/>
      <c r="I105" s="77"/>
      <c r="J105" s="84">
        <v>20599901</v>
      </c>
      <c r="K105" s="77"/>
    </row>
    <row r="106" spans="1:11" x14ac:dyDescent="0.25">
      <c r="A106" s="45">
        <v>105</v>
      </c>
      <c r="B106" s="45" t="str">
        <f t="shared" si="13"/>
        <v/>
      </c>
      <c r="C106" s="77"/>
      <c r="D106" s="77"/>
      <c r="E106" s="77"/>
      <c r="F106" s="77"/>
      <c r="G106" s="77"/>
      <c r="H106" s="77"/>
      <c r="I106" s="77"/>
      <c r="J106" s="84">
        <v>20624201</v>
      </c>
      <c r="K106" s="77"/>
    </row>
    <row r="107" spans="1:11" x14ac:dyDescent="0.25">
      <c r="A107" s="45">
        <v>106</v>
      </c>
      <c r="B107" s="45" t="str">
        <f t="shared" si="13"/>
        <v/>
      </c>
      <c r="C107" s="77"/>
      <c r="D107" s="77"/>
      <c r="E107" s="77"/>
      <c r="F107" s="77"/>
      <c r="G107" s="77"/>
      <c r="H107" s="77"/>
      <c r="I107" s="77"/>
      <c r="J107" s="84">
        <v>20719802</v>
      </c>
      <c r="K107" s="77"/>
    </row>
    <row r="108" spans="1:11" x14ac:dyDescent="0.25">
      <c r="A108" s="45">
        <v>107</v>
      </c>
      <c r="B108" s="45" t="str">
        <f t="shared" si="13"/>
        <v/>
      </c>
      <c r="C108" s="77"/>
      <c r="D108" s="77"/>
      <c r="E108" s="77"/>
      <c r="F108" s="77"/>
      <c r="G108" s="77"/>
      <c r="H108" s="77"/>
      <c r="I108" s="77"/>
      <c r="J108" s="84">
        <v>20719803</v>
      </c>
      <c r="K108" s="77"/>
    </row>
    <row r="109" spans="1:11" x14ac:dyDescent="0.25">
      <c r="A109" s="45">
        <v>108</v>
      </c>
      <c r="B109" s="45" t="str">
        <f t="shared" si="13"/>
        <v/>
      </c>
      <c r="C109" s="77"/>
      <c r="D109" s="77"/>
      <c r="E109" s="77"/>
      <c r="F109" s="77"/>
      <c r="G109" s="77"/>
      <c r="H109" s="77"/>
      <c r="I109" s="77"/>
      <c r="J109" s="84">
        <v>20719806</v>
      </c>
      <c r="K109" s="77"/>
    </row>
    <row r="110" spans="1:11" x14ac:dyDescent="0.25">
      <c r="A110" s="45">
        <v>109</v>
      </c>
      <c r="B110" s="45" t="str">
        <f t="shared" si="13"/>
        <v/>
      </c>
      <c r="C110" s="77"/>
      <c r="D110" s="77"/>
      <c r="E110" s="77"/>
      <c r="F110" s="77"/>
      <c r="G110" s="77"/>
      <c r="H110" s="77"/>
      <c r="I110" s="77"/>
      <c r="J110" s="84">
        <v>20719807</v>
      </c>
      <c r="K110" s="77"/>
    </row>
    <row r="111" spans="1:11" x14ac:dyDescent="0.25">
      <c r="A111" s="45">
        <v>110</v>
      </c>
      <c r="B111" s="45" t="str">
        <f t="shared" si="13"/>
        <v/>
      </c>
      <c r="C111" s="77"/>
      <c r="D111" s="77"/>
      <c r="E111" s="77"/>
      <c r="F111" s="77"/>
      <c r="G111" s="77"/>
      <c r="H111" s="77"/>
      <c r="I111" s="77"/>
      <c r="J111" s="84">
        <v>20719810</v>
      </c>
      <c r="K111" s="77"/>
    </row>
    <row r="112" spans="1:11" x14ac:dyDescent="0.25">
      <c r="A112" s="45">
        <v>111</v>
      </c>
      <c r="B112" s="45" t="str">
        <f t="shared" si="13"/>
        <v/>
      </c>
      <c r="C112" s="77"/>
      <c r="D112" s="77"/>
      <c r="E112" s="77"/>
      <c r="F112" s="77"/>
      <c r="G112" s="77"/>
      <c r="H112" s="77"/>
      <c r="I112" s="77"/>
      <c r="J112" s="84">
        <v>20719811</v>
      </c>
      <c r="K112" s="77"/>
    </row>
    <row r="113" spans="1:11" x14ac:dyDescent="0.25">
      <c r="A113" s="45">
        <v>112</v>
      </c>
      <c r="B113" s="45" t="str">
        <f t="shared" si="13"/>
        <v/>
      </c>
      <c r="C113" s="77"/>
      <c r="D113" s="77"/>
      <c r="E113" s="77"/>
      <c r="F113" s="77"/>
      <c r="G113" s="77"/>
      <c r="H113" s="77"/>
      <c r="I113" s="77"/>
      <c r="J113" s="84">
        <v>20719812</v>
      </c>
      <c r="K113" s="77"/>
    </row>
    <row r="114" spans="1:11" x14ac:dyDescent="0.25">
      <c r="A114" s="45">
        <v>113</v>
      </c>
      <c r="B114" s="45" t="str">
        <f t="shared" si="13"/>
        <v/>
      </c>
      <c r="C114" s="77"/>
      <c r="D114" s="77"/>
      <c r="E114" s="77"/>
      <c r="F114" s="77"/>
      <c r="G114" s="77"/>
      <c r="H114" s="77"/>
      <c r="I114" s="77"/>
      <c r="J114" s="84">
        <v>20719815</v>
      </c>
      <c r="K114" s="77"/>
    </row>
    <row r="115" spans="1:11" x14ac:dyDescent="0.25">
      <c r="A115" s="45">
        <v>114</v>
      </c>
      <c r="B115" s="45" t="str">
        <f t="shared" si="13"/>
        <v/>
      </c>
      <c r="C115" s="77"/>
      <c r="D115" s="77"/>
      <c r="E115" s="77"/>
      <c r="F115" s="77"/>
      <c r="G115" s="77"/>
      <c r="H115" s="77"/>
      <c r="I115" s="77"/>
      <c r="J115" s="84">
        <v>20719816</v>
      </c>
      <c r="K115" s="77"/>
    </row>
    <row r="116" spans="1:11" x14ac:dyDescent="0.25">
      <c r="A116" s="45">
        <v>115</v>
      </c>
      <c r="B116" s="45" t="str">
        <f t="shared" si="13"/>
        <v/>
      </c>
      <c r="C116" s="77"/>
      <c r="D116" s="77"/>
      <c r="E116" s="77"/>
      <c r="F116" s="77"/>
      <c r="G116" s="77"/>
      <c r="H116" s="77"/>
      <c r="I116" s="77"/>
      <c r="J116" s="84">
        <v>20719817</v>
      </c>
      <c r="K116" s="77"/>
    </row>
    <row r="117" spans="1:11" x14ac:dyDescent="0.25">
      <c r="A117" s="45">
        <v>116</v>
      </c>
      <c r="B117" s="45" t="str">
        <f t="shared" si="13"/>
        <v/>
      </c>
      <c r="C117" s="77"/>
      <c r="D117" s="77"/>
      <c r="E117" s="77"/>
      <c r="F117" s="77"/>
      <c r="G117" s="77"/>
      <c r="H117" s="77"/>
      <c r="I117" s="77"/>
      <c r="J117" s="84">
        <v>20719818</v>
      </c>
      <c r="K117" s="77"/>
    </row>
    <row r="118" spans="1:11" x14ac:dyDescent="0.25">
      <c r="A118" s="45">
        <v>117</v>
      </c>
      <c r="B118" s="45" t="str">
        <f t="shared" si="13"/>
        <v/>
      </c>
      <c r="C118" s="77"/>
      <c r="D118" s="77"/>
      <c r="E118" s="77"/>
      <c r="F118" s="77"/>
      <c r="G118" s="77"/>
      <c r="H118" s="77"/>
      <c r="I118" s="77"/>
      <c r="J118" s="84">
        <v>20719819</v>
      </c>
      <c r="K118" s="77"/>
    </row>
    <row r="119" spans="1:11" x14ac:dyDescent="0.25">
      <c r="A119" s="45">
        <v>118</v>
      </c>
      <c r="B119" s="45" t="str">
        <f t="shared" si="13"/>
        <v/>
      </c>
      <c r="C119" s="77"/>
      <c r="D119" s="77"/>
      <c r="E119" s="77"/>
      <c r="F119" s="77"/>
      <c r="G119" s="77"/>
      <c r="H119" s="77"/>
      <c r="I119" s="77"/>
      <c r="J119" s="84">
        <v>20719820</v>
      </c>
      <c r="K119" s="77"/>
    </row>
    <row r="120" spans="1:11" x14ac:dyDescent="0.25">
      <c r="A120" s="45">
        <v>119</v>
      </c>
      <c r="B120" s="45" t="str">
        <f t="shared" si="13"/>
        <v/>
      </c>
      <c r="C120" s="77"/>
      <c r="D120" s="77"/>
      <c r="E120" s="77"/>
      <c r="F120" s="77"/>
      <c r="G120" s="77"/>
      <c r="H120" s="77"/>
      <c r="I120" s="77"/>
      <c r="J120" s="84">
        <v>20817601</v>
      </c>
      <c r="K120" s="77"/>
    </row>
    <row r="121" spans="1:11" x14ac:dyDescent="0.25">
      <c r="A121" s="45">
        <v>120</v>
      </c>
      <c r="B121" s="45" t="str">
        <f t="shared" si="13"/>
        <v/>
      </c>
      <c r="C121" s="77"/>
      <c r="D121" s="77"/>
      <c r="E121" s="77"/>
      <c r="F121" s="77"/>
      <c r="G121" s="77"/>
      <c r="H121" s="77"/>
      <c r="I121" s="77"/>
      <c r="J121" s="84">
        <v>20835201</v>
      </c>
      <c r="K121" s="77"/>
    </row>
    <row r="122" spans="1:11" x14ac:dyDescent="0.25">
      <c r="A122" s="45">
        <v>121</v>
      </c>
      <c r="B122" s="45" t="str">
        <f t="shared" si="13"/>
        <v/>
      </c>
      <c r="C122" s="77"/>
      <c r="D122" s="77"/>
      <c r="E122" s="77"/>
      <c r="F122" s="77"/>
      <c r="G122" s="77"/>
      <c r="H122" s="77"/>
      <c r="I122" s="77"/>
      <c r="J122" s="84">
        <v>20836301</v>
      </c>
      <c r="K122" s="77"/>
    </row>
    <row r="123" spans="1:11" x14ac:dyDescent="0.25">
      <c r="A123" s="45">
        <v>122</v>
      </c>
      <c r="B123" s="45" t="str">
        <f t="shared" si="13"/>
        <v/>
      </c>
      <c r="C123" s="77"/>
      <c r="D123" s="77"/>
      <c r="E123" s="77"/>
      <c r="F123" s="77"/>
      <c r="G123" s="77"/>
      <c r="H123" s="77"/>
      <c r="I123" s="77"/>
      <c r="J123" s="84">
        <v>20838301</v>
      </c>
      <c r="K123" s="77"/>
    </row>
    <row r="124" spans="1:11" x14ac:dyDescent="0.25">
      <c r="A124" s="45">
        <v>123</v>
      </c>
      <c r="B124" s="45" t="str">
        <f t="shared" si="13"/>
        <v/>
      </c>
      <c r="C124" s="77"/>
      <c r="D124" s="77"/>
      <c r="E124" s="77"/>
      <c r="F124" s="77"/>
      <c r="G124" s="77"/>
      <c r="H124" s="77"/>
      <c r="I124" s="77"/>
      <c r="J124" s="84">
        <v>20838301</v>
      </c>
      <c r="K124" s="77"/>
    </row>
    <row r="125" spans="1:11" x14ac:dyDescent="0.25">
      <c r="A125" s="45">
        <v>124</v>
      </c>
      <c r="B125" s="45" t="str">
        <f t="shared" si="13"/>
        <v/>
      </c>
      <c r="C125" s="77"/>
      <c r="D125" s="77"/>
      <c r="E125" s="77"/>
      <c r="F125" s="77"/>
      <c r="G125" s="77"/>
      <c r="H125" s="77"/>
      <c r="I125" s="77"/>
      <c r="J125" s="84">
        <v>20838302</v>
      </c>
      <c r="K125" s="77"/>
    </row>
    <row r="126" spans="1:11" x14ac:dyDescent="0.25">
      <c r="A126" s="45">
        <v>125</v>
      </c>
      <c r="B126" s="45" t="str">
        <f t="shared" si="13"/>
        <v/>
      </c>
      <c r="C126" s="77"/>
      <c r="D126" s="77"/>
      <c r="E126" s="77"/>
      <c r="F126" s="77"/>
      <c r="G126" s="77"/>
      <c r="H126" s="77"/>
      <c r="I126" s="77"/>
      <c r="J126" s="84">
        <v>20838303</v>
      </c>
      <c r="K126" s="77"/>
    </row>
    <row r="127" spans="1:11" x14ac:dyDescent="0.25">
      <c r="A127" s="45">
        <v>126</v>
      </c>
      <c r="B127" s="45" t="str">
        <f t="shared" si="13"/>
        <v/>
      </c>
      <c r="C127" s="77"/>
      <c r="D127" s="77"/>
      <c r="E127" s="77"/>
      <c r="F127" s="77"/>
      <c r="G127" s="77"/>
      <c r="H127" s="77"/>
      <c r="I127" s="77"/>
      <c r="J127" s="84">
        <v>20838304</v>
      </c>
      <c r="K127" s="77"/>
    </row>
    <row r="128" spans="1:11" x14ac:dyDescent="0.25">
      <c r="A128" s="45">
        <v>127</v>
      </c>
      <c r="B128" s="45" t="str">
        <f t="shared" si="13"/>
        <v/>
      </c>
      <c r="C128" s="77"/>
      <c r="D128" s="77"/>
      <c r="E128" s="77"/>
      <c r="F128" s="77"/>
      <c r="G128" s="77"/>
      <c r="H128" s="77"/>
      <c r="I128" s="77"/>
      <c r="J128" s="84">
        <v>20838305</v>
      </c>
      <c r="K128" s="77"/>
    </row>
    <row r="129" spans="1:11" x14ac:dyDescent="0.25">
      <c r="A129" s="45">
        <v>128</v>
      </c>
      <c r="B129" s="45" t="str">
        <f t="shared" si="13"/>
        <v/>
      </c>
      <c r="C129" s="77"/>
      <c r="D129" s="77"/>
      <c r="E129" s="77"/>
      <c r="F129" s="77"/>
      <c r="G129" s="77"/>
      <c r="H129" s="77"/>
      <c r="I129" s="77"/>
      <c r="J129" s="84">
        <v>20838306</v>
      </c>
      <c r="K129" s="77"/>
    </row>
    <row r="130" spans="1:11" x14ac:dyDescent="0.25">
      <c r="A130" s="45">
        <v>129</v>
      </c>
      <c r="B130" s="45" t="str">
        <f t="shared" si="13"/>
        <v/>
      </c>
      <c r="C130" s="77"/>
      <c r="D130" s="77"/>
      <c r="E130" s="77"/>
      <c r="F130" s="77"/>
      <c r="G130" s="77"/>
      <c r="H130" s="77"/>
      <c r="I130" s="77"/>
      <c r="J130" s="84">
        <v>20838307</v>
      </c>
      <c r="K130" s="77"/>
    </row>
    <row r="131" spans="1:11" x14ac:dyDescent="0.25">
      <c r="A131" s="45">
        <v>130</v>
      </c>
      <c r="B131" s="45" t="str">
        <f t="shared" si="13"/>
        <v/>
      </c>
      <c r="C131" s="77"/>
      <c r="D131" s="77"/>
      <c r="E131" s="77"/>
      <c r="F131" s="77"/>
      <c r="G131" s="77"/>
      <c r="H131" s="77"/>
      <c r="I131" s="77"/>
      <c r="J131" s="84">
        <v>20838308</v>
      </c>
      <c r="K131" s="77"/>
    </row>
    <row r="132" spans="1:11" x14ac:dyDescent="0.25">
      <c r="A132" s="45">
        <v>131</v>
      </c>
      <c r="B132" s="45" t="str">
        <f t="shared" ref="B132:B195" si="14">IF(HLOOKUP($B$2,$C$2:$K$474,A132,0)=0,"",HLOOKUP($B$2,$C$2:$K$474,A132,0))</f>
        <v/>
      </c>
      <c r="C132" s="77"/>
      <c r="D132" s="77"/>
      <c r="E132" s="77"/>
      <c r="F132" s="77"/>
      <c r="G132" s="77"/>
      <c r="H132" s="77"/>
      <c r="I132" s="77"/>
      <c r="J132" s="84">
        <v>20838309</v>
      </c>
      <c r="K132" s="77"/>
    </row>
    <row r="133" spans="1:11" x14ac:dyDescent="0.25">
      <c r="A133" s="45">
        <v>132</v>
      </c>
      <c r="B133" s="45" t="str">
        <f t="shared" si="14"/>
        <v/>
      </c>
      <c r="C133" s="77"/>
      <c r="D133" s="77"/>
      <c r="E133" s="77"/>
      <c r="F133" s="77"/>
      <c r="G133" s="77"/>
      <c r="H133" s="77"/>
      <c r="I133" s="77"/>
      <c r="J133" s="84">
        <v>20838310</v>
      </c>
      <c r="K133" s="77"/>
    </row>
    <row r="134" spans="1:11" x14ac:dyDescent="0.25">
      <c r="A134" s="45">
        <v>133</v>
      </c>
      <c r="B134" s="45" t="str">
        <f t="shared" si="14"/>
        <v/>
      </c>
      <c r="C134" s="77"/>
      <c r="D134" s="77"/>
      <c r="E134" s="77"/>
      <c r="F134" s="77"/>
      <c r="G134" s="77"/>
      <c r="H134" s="77"/>
      <c r="I134" s="77"/>
      <c r="J134" s="84">
        <v>20838311</v>
      </c>
      <c r="K134" s="77"/>
    </row>
    <row r="135" spans="1:11" x14ac:dyDescent="0.25">
      <c r="A135" s="45">
        <v>134</v>
      </c>
      <c r="B135" s="45" t="str">
        <f t="shared" si="14"/>
        <v/>
      </c>
      <c r="C135" s="77"/>
      <c r="D135" s="77"/>
      <c r="E135" s="77"/>
      <c r="F135" s="77"/>
      <c r="G135" s="77"/>
      <c r="H135" s="77"/>
      <c r="I135" s="77"/>
      <c r="J135" s="84">
        <v>20838312</v>
      </c>
      <c r="K135" s="77"/>
    </row>
    <row r="136" spans="1:11" x14ac:dyDescent="0.25">
      <c r="A136" s="45">
        <v>135</v>
      </c>
      <c r="B136" s="45" t="str">
        <f t="shared" si="14"/>
        <v/>
      </c>
      <c r="C136" s="77"/>
      <c r="D136" s="77"/>
      <c r="E136" s="77"/>
      <c r="F136" s="77"/>
      <c r="G136" s="77"/>
      <c r="H136" s="77"/>
      <c r="I136" s="77"/>
      <c r="J136" s="84">
        <v>20838313</v>
      </c>
      <c r="K136" s="77"/>
    </row>
    <row r="137" spans="1:11" x14ac:dyDescent="0.25">
      <c r="A137" s="45">
        <v>136</v>
      </c>
      <c r="B137" s="45" t="str">
        <f t="shared" si="14"/>
        <v/>
      </c>
      <c r="C137" s="77"/>
      <c r="D137" s="77"/>
      <c r="E137" s="77"/>
      <c r="F137" s="77"/>
      <c r="G137" s="77"/>
      <c r="H137" s="77"/>
      <c r="I137" s="77"/>
      <c r="J137" s="84">
        <v>20838315</v>
      </c>
      <c r="K137" s="77"/>
    </row>
    <row r="138" spans="1:11" x14ac:dyDescent="0.25">
      <c r="A138" s="45">
        <v>137</v>
      </c>
      <c r="B138" s="45" t="str">
        <f t="shared" si="14"/>
        <v/>
      </c>
      <c r="C138" s="77"/>
      <c r="D138" s="77"/>
      <c r="E138" s="77"/>
      <c r="F138" s="77"/>
      <c r="G138" s="77"/>
      <c r="H138" s="77"/>
      <c r="I138" s="77"/>
      <c r="J138" s="84">
        <v>20838316</v>
      </c>
      <c r="K138" s="77"/>
    </row>
    <row r="139" spans="1:11" x14ac:dyDescent="0.25">
      <c r="A139" s="45">
        <v>138</v>
      </c>
      <c r="B139" s="45" t="str">
        <f t="shared" si="14"/>
        <v/>
      </c>
      <c r="C139" s="77"/>
      <c r="D139" s="77"/>
      <c r="E139" s="77"/>
      <c r="F139" s="77"/>
      <c r="G139" s="77"/>
      <c r="H139" s="77"/>
      <c r="I139" s="77"/>
      <c r="J139" s="84">
        <v>20838317</v>
      </c>
      <c r="K139" s="77"/>
    </row>
    <row r="140" spans="1:11" x14ac:dyDescent="0.25">
      <c r="A140" s="45">
        <v>139</v>
      </c>
      <c r="B140" s="45" t="str">
        <f t="shared" si="14"/>
        <v/>
      </c>
      <c r="C140" s="77"/>
      <c r="D140" s="77"/>
      <c r="E140" s="77"/>
      <c r="F140" s="77"/>
      <c r="G140" s="77"/>
      <c r="H140" s="77"/>
      <c r="I140" s="77"/>
      <c r="J140" s="84">
        <v>20873501</v>
      </c>
      <c r="K140" s="77"/>
    </row>
    <row r="141" spans="1:11" x14ac:dyDescent="0.25">
      <c r="A141" s="45">
        <v>140</v>
      </c>
      <c r="B141" s="45" t="str">
        <f t="shared" si="14"/>
        <v/>
      </c>
      <c r="C141" s="77"/>
      <c r="D141" s="77"/>
      <c r="E141" s="77"/>
      <c r="F141" s="77"/>
      <c r="G141" s="77"/>
      <c r="H141" s="77"/>
      <c r="I141" s="77"/>
      <c r="J141" s="84">
        <v>20873502</v>
      </c>
      <c r="K141" s="77"/>
    </row>
    <row r="142" spans="1:11" x14ac:dyDescent="0.25">
      <c r="A142" s="45">
        <v>141</v>
      </c>
      <c r="B142" s="45" t="str">
        <f t="shared" si="14"/>
        <v/>
      </c>
      <c r="C142" s="77"/>
      <c r="D142" s="77"/>
      <c r="E142" s="77"/>
      <c r="F142" s="77"/>
      <c r="G142" s="77"/>
      <c r="H142" s="77"/>
      <c r="I142" s="77"/>
      <c r="J142" s="84">
        <v>20877101</v>
      </c>
      <c r="K142" s="77"/>
    </row>
    <row r="143" spans="1:11" x14ac:dyDescent="0.25">
      <c r="A143" s="45">
        <v>142</v>
      </c>
      <c r="B143" s="45" t="str">
        <f t="shared" si="14"/>
        <v/>
      </c>
      <c r="C143" s="77"/>
      <c r="D143" s="77"/>
      <c r="E143" s="77"/>
      <c r="F143" s="77"/>
      <c r="G143" s="77"/>
      <c r="H143" s="77"/>
      <c r="I143" s="77"/>
      <c r="J143" s="84">
        <v>20925001</v>
      </c>
      <c r="K143" s="77"/>
    </row>
    <row r="144" spans="1:11" x14ac:dyDescent="0.25">
      <c r="A144" s="45">
        <v>143</v>
      </c>
      <c r="B144" s="45" t="str">
        <f t="shared" si="14"/>
        <v/>
      </c>
      <c r="C144" s="77"/>
      <c r="D144" s="77"/>
      <c r="E144" s="77"/>
      <c r="F144" s="77"/>
      <c r="G144" s="77"/>
      <c r="H144" s="77"/>
      <c r="I144" s="77"/>
      <c r="J144" s="84">
        <v>20925002</v>
      </c>
      <c r="K144" s="77"/>
    </row>
    <row r="145" spans="1:11" x14ac:dyDescent="0.25">
      <c r="A145" s="45">
        <v>144</v>
      </c>
      <c r="B145" s="45" t="str">
        <f t="shared" si="14"/>
        <v/>
      </c>
      <c r="C145" s="77"/>
      <c r="D145" s="77"/>
      <c r="E145" s="77"/>
      <c r="F145" s="77"/>
      <c r="G145" s="77"/>
      <c r="H145" s="77"/>
      <c r="I145" s="77"/>
      <c r="J145" s="84">
        <v>20925004</v>
      </c>
      <c r="K145" s="77"/>
    </row>
    <row r="146" spans="1:11" x14ac:dyDescent="0.25">
      <c r="A146" s="45">
        <v>145</v>
      </c>
      <c r="B146" s="45" t="str">
        <f t="shared" si="14"/>
        <v/>
      </c>
      <c r="C146" s="77"/>
      <c r="D146" s="77"/>
      <c r="E146" s="77"/>
      <c r="F146" s="77"/>
      <c r="G146" s="77"/>
      <c r="H146" s="77"/>
      <c r="I146" s="77"/>
      <c r="J146" s="84">
        <v>20925005</v>
      </c>
      <c r="K146" s="77"/>
    </row>
    <row r="147" spans="1:11" x14ac:dyDescent="0.25">
      <c r="A147" s="45">
        <v>146</v>
      </c>
      <c r="B147" s="45" t="str">
        <f t="shared" si="14"/>
        <v/>
      </c>
      <c r="C147" s="77"/>
      <c r="D147" s="77"/>
      <c r="E147" s="77"/>
      <c r="F147" s="77"/>
      <c r="G147" s="77"/>
      <c r="H147" s="77"/>
      <c r="I147" s="77"/>
      <c r="J147" s="84">
        <v>20925006</v>
      </c>
      <c r="K147" s="77"/>
    </row>
    <row r="148" spans="1:11" x14ac:dyDescent="0.25">
      <c r="A148" s="45">
        <v>147</v>
      </c>
      <c r="B148" s="45" t="str">
        <f t="shared" si="14"/>
        <v/>
      </c>
      <c r="C148" s="77"/>
      <c r="D148" s="77"/>
      <c r="E148" s="77"/>
      <c r="F148" s="77"/>
      <c r="G148" s="77"/>
      <c r="H148" s="77"/>
      <c r="I148" s="77"/>
      <c r="J148" s="84">
        <v>20925007</v>
      </c>
      <c r="K148" s="77"/>
    </row>
    <row r="149" spans="1:11" x14ac:dyDescent="0.25">
      <c r="A149" s="45">
        <v>148</v>
      </c>
      <c r="B149" s="45" t="str">
        <f t="shared" si="14"/>
        <v/>
      </c>
      <c r="C149" s="77"/>
      <c r="D149" s="77"/>
      <c r="E149" s="77"/>
      <c r="F149" s="77"/>
      <c r="G149" s="77"/>
      <c r="H149" s="77"/>
      <c r="I149" s="77"/>
      <c r="J149" s="84">
        <v>20925008</v>
      </c>
      <c r="K149" s="77"/>
    </row>
    <row r="150" spans="1:11" x14ac:dyDescent="0.25">
      <c r="A150" s="45">
        <v>149</v>
      </c>
      <c r="B150" s="45" t="str">
        <f t="shared" si="14"/>
        <v/>
      </c>
      <c r="C150" s="77"/>
      <c r="D150" s="77"/>
      <c r="E150" s="77"/>
      <c r="F150" s="77"/>
      <c r="G150" s="77"/>
      <c r="H150" s="77"/>
      <c r="I150" s="77"/>
      <c r="J150" s="84">
        <v>20925009</v>
      </c>
      <c r="K150" s="77"/>
    </row>
    <row r="151" spans="1:11" x14ac:dyDescent="0.25">
      <c r="A151" s="45">
        <v>150</v>
      </c>
      <c r="B151" s="45" t="str">
        <f t="shared" si="14"/>
        <v/>
      </c>
      <c r="C151" s="77"/>
      <c r="D151" s="77"/>
      <c r="E151" s="77"/>
      <c r="F151" s="77"/>
      <c r="G151" s="77"/>
      <c r="H151" s="77"/>
      <c r="I151" s="77"/>
      <c r="J151" s="84">
        <v>20925010</v>
      </c>
      <c r="K151" s="77"/>
    </row>
    <row r="152" spans="1:11" x14ac:dyDescent="0.25">
      <c r="A152" s="45">
        <v>151</v>
      </c>
      <c r="B152" s="45" t="str">
        <f t="shared" si="14"/>
        <v/>
      </c>
      <c r="C152" s="77"/>
      <c r="D152" s="77"/>
      <c r="E152" s="77"/>
      <c r="F152" s="77"/>
      <c r="G152" s="77"/>
      <c r="H152" s="77"/>
      <c r="I152" s="77"/>
      <c r="J152" s="84">
        <v>20966601</v>
      </c>
      <c r="K152" s="77"/>
    </row>
    <row r="153" spans="1:11" x14ac:dyDescent="0.25">
      <c r="A153" s="45">
        <v>152</v>
      </c>
      <c r="B153" s="45" t="str">
        <f t="shared" si="14"/>
        <v/>
      </c>
      <c r="C153" s="77"/>
      <c r="D153" s="77"/>
      <c r="E153" s="77"/>
      <c r="F153" s="77"/>
      <c r="G153" s="77"/>
      <c r="H153" s="77"/>
      <c r="I153" s="77"/>
      <c r="J153" s="84">
        <v>20966602</v>
      </c>
      <c r="K153" s="77"/>
    </row>
    <row r="154" spans="1:11" x14ac:dyDescent="0.25">
      <c r="A154" s="45">
        <v>153</v>
      </c>
      <c r="B154" s="45" t="str">
        <f t="shared" si="14"/>
        <v/>
      </c>
      <c r="C154" s="77"/>
      <c r="D154" s="77"/>
      <c r="E154" s="77"/>
      <c r="F154" s="77"/>
      <c r="G154" s="77"/>
      <c r="H154" s="77"/>
      <c r="I154" s="77"/>
      <c r="J154" s="84">
        <v>20966603</v>
      </c>
      <c r="K154" s="77"/>
    </row>
    <row r="155" spans="1:11" x14ac:dyDescent="0.25">
      <c r="A155" s="45">
        <v>154</v>
      </c>
      <c r="B155" s="45" t="str">
        <f t="shared" si="14"/>
        <v/>
      </c>
      <c r="C155" s="77"/>
      <c r="D155" s="77"/>
      <c r="E155" s="77"/>
      <c r="F155" s="77"/>
      <c r="G155" s="77"/>
      <c r="H155" s="77"/>
      <c r="I155" s="77"/>
      <c r="J155" s="84">
        <v>20966604</v>
      </c>
      <c r="K155" s="77"/>
    </row>
    <row r="156" spans="1:11" x14ac:dyDescent="0.25">
      <c r="A156" s="45">
        <v>155</v>
      </c>
      <c r="B156" s="45" t="str">
        <f t="shared" si="14"/>
        <v/>
      </c>
      <c r="C156" s="77"/>
      <c r="D156" s="77"/>
      <c r="E156" s="77"/>
      <c r="F156" s="77"/>
      <c r="G156" s="77"/>
      <c r="H156" s="77"/>
      <c r="I156" s="77"/>
      <c r="J156" s="84">
        <v>20966604</v>
      </c>
      <c r="K156" s="77"/>
    </row>
    <row r="157" spans="1:11" x14ac:dyDescent="0.25">
      <c r="A157" s="45">
        <v>156</v>
      </c>
      <c r="B157" s="45" t="str">
        <f t="shared" si="14"/>
        <v/>
      </c>
      <c r="C157" s="77"/>
      <c r="D157" s="77"/>
      <c r="E157" s="77"/>
      <c r="F157" s="77"/>
      <c r="G157" s="77"/>
      <c r="H157" s="77"/>
      <c r="I157" s="77"/>
      <c r="J157" s="84">
        <v>20966605</v>
      </c>
      <c r="K157" s="77"/>
    </row>
    <row r="158" spans="1:11" x14ac:dyDescent="0.25">
      <c r="A158" s="45">
        <v>157</v>
      </c>
      <c r="B158" s="45" t="str">
        <f t="shared" si="14"/>
        <v/>
      </c>
      <c r="C158" s="77"/>
      <c r="D158" s="77"/>
      <c r="E158" s="77"/>
      <c r="F158" s="77"/>
      <c r="G158" s="77"/>
      <c r="H158" s="77"/>
      <c r="I158" s="77"/>
      <c r="J158" s="84">
        <v>20971102</v>
      </c>
      <c r="K158" s="77"/>
    </row>
    <row r="159" spans="1:11" x14ac:dyDescent="0.25">
      <c r="A159" s="45">
        <v>158</v>
      </c>
      <c r="B159" s="45" t="str">
        <f t="shared" si="14"/>
        <v/>
      </c>
      <c r="C159" s="77"/>
      <c r="D159" s="77"/>
      <c r="E159" s="77"/>
      <c r="F159" s="77"/>
      <c r="G159" s="77"/>
      <c r="H159" s="77"/>
      <c r="I159" s="77"/>
      <c r="J159" s="84">
        <v>20995801</v>
      </c>
      <c r="K159" s="77"/>
    </row>
    <row r="160" spans="1:11" x14ac:dyDescent="0.25">
      <c r="A160" s="45">
        <v>159</v>
      </c>
      <c r="B160" s="45" t="str">
        <f t="shared" si="14"/>
        <v/>
      </c>
      <c r="C160" s="77"/>
      <c r="D160" s="77"/>
      <c r="E160" s="77"/>
      <c r="F160" s="77"/>
      <c r="G160" s="77"/>
      <c r="H160" s="77"/>
      <c r="I160" s="77"/>
      <c r="J160" s="84">
        <v>20995802</v>
      </c>
      <c r="K160" s="77"/>
    </row>
    <row r="161" spans="1:11" x14ac:dyDescent="0.25">
      <c r="A161" s="45">
        <v>160</v>
      </c>
      <c r="B161" s="45" t="str">
        <f t="shared" si="14"/>
        <v/>
      </c>
      <c r="C161" s="77"/>
      <c r="D161" s="77"/>
      <c r="E161" s="77"/>
      <c r="F161" s="77"/>
      <c r="G161" s="77"/>
      <c r="H161" s="77"/>
      <c r="I161" s="77"/>
      <c r="J161" s="84">
        <v>20995803</v>
      </c>
      <c r="K161" s="77"/>
    </row>
    <row r="162" spans="1:11" x14ac:dyDescent="0.25">
      <c r="A162" s="45">
        <v>161</v>
      </c>
      <c r="B162" s="45" t="str">
        <f t="shared" si="14"/>
        <v/>
      </c>
      <c r="C162" s="77"/>
      <c r="D162" s="77"/>
      <c r="E162" s="77"/>
      <c r="F162" s="77"/>
      <c r="G162" s="77"/>
      <c r="H162" s="77"/>
      <c r="I162" s="77"/>
      <c r="J162" s="84">
        <v>20995804</v>
      </c>
      <c r="K162" s="77"/>
    </row>
    <row r="163" spans="1:11" x14ac:dyDescent="0.25">
      <c r="A163" s="45">
        <v>162</v>
      </c>
      <c r="B163" s="45" t="str">
        <f t="shared" si="14"/>
        <v/>
      </c>
      <c r="C163" s="77"/>
      <c r="D163" s="77"/>
      <c r="E163" s="77"/>
      <c r="F163" s="77"/>
      <c r="G163" s="77"/>
      <c r="H163" s="77"/>
      <c r="I163" s="77"/>
      <c r="J163" s="84">
        <v>20995805</v>
      </c>
      <c r="K163" s="77"/>
    </row>
    <row r="164" spans="1:11" x14ac:dyDescent="0.25">
      <c r="A164" s="45">
        <v>163</v>
      </c>
      <c r="B164" s="45" t="str">
        <f t="shared" si="14"/>
        <v/>
      </c>
      <c r="C164" s="77"/>
      <c r="D164" s="77"/>
      <c r="E164" s="77"/>
      <c r="F164" s="77"/>
      <c r="G164" s="77"/>
      <c r="H164" s="77"/>
      <c r="I164" s="77"/>
      <c r="J164" s="84">
        <v>20998501</v>
      </c>
      <c r="K164" s="77"/>
    </row>
    <row r="165" spans="1:11" x14ac:dyDescent="0.25">
      <c r="A165" s="45">
        <v>164</v>
      </c>
      <c r="B165" s="45" t="str">
        <f t="shared" si="14"/>
        <v/>
      </c>
      <c r="C165" s="77"/>
      <c r="D165" s="77"/>
      <c r="E165" s="77"/>
      <c r="F165" s="77"/>
      <c r="G165" s="77"/>
      <c r="H165" s="77"/>
      <c r="I165" s="77"/>
      <c r="J165" s="84">
        <v>20998502</v>
      </c>
      <c r="K165" s="77"/>
    </row>
    <row r="166" spans="1:11" x14ac:dyDescent="0.25">
      <c r="A166" s="45">
        <v>165</v>
      </c>
      <c r="B166" s="45" t="str">
        <f t="shared" si="14"/>
        <v/>
      </c>
      <c r="C166" s="77"/>
      <c r="D166" s="77"/>
      <c r="E166" s="77"/>
      <c r="F166" s="77"/>
      <c r="G166" s="77"/>
      <c r="H166" s="77"/>
      <c r="I166" s="77"/>
      <c r="J166" s="84">
        <v>21040601</v>
      </c>
      <c r="K166" s="77"/>
    </row>
    <row r="167" spans="1:11" x14ac:dyDescent="0.25">
      <c r="A167" s="45">
        <v>166</v>
      </c>
      <c r="B167" s="45" t="str">
        <f t="shared" si="14"/>
        <v/>
      </c>
      <c r="C167" s="77"/>
      <c r="D167" s="77"/>
      <c r="E167" s="77"/>
      <c r="F167" s="77"/>
      <c r="G167" s="77"/>
      <c r="H167" s="77"/>
      <c r="I167" s="77"/>
      <c r="J167" s="84">
        <v>21040601</v>
      </c>
      <c r="K167" s="77"/>
    </row>
    <row r="168" spans="1:11" x14ac:dyDescent="0.25">
      <c r="A168" s="45">
        <v>167</v>
      </c>
      <c r="B168" s="45" t="str">
        <f t="shared" si="14"/>
        <v/>
      </c>
      <c r="C168" s="77"/>
      <c r="D168" s="77"/>
      <c r="E168" s="77"/>
      <c r="F168" s="77"/>
      <c r="G168" s="77"/>
      <c r="H168" s="77"/>
      <c r="I168" s="77"/>
      <c r="J168" s="84">
        <v>21045301</v>
      </c>
      <c r="K168" s="77"/>
    </row>
    <row r="169" spans="1:11" x14ac:dyDescent="0.25">
      <c r="A169" s="45">
        <v>168</v>
      </c>
      <c r="B169" s="45" t="str">
        <f t="shared" si="14"/>
        <v/>
      </c>
      <c r="C169" s="77"/>
      <c r="D169" s="77"/>
      <c r="E169" s="77"/>
      <c r="F169" s="77"/>
      <c r="G169" s="77"/>
      <c r="H169" s="77"/>
      <c r="I169" s="77"/>
      <c r="J169" s="84">
        <v>21049901</v>
      </c>
      <c r="K169" s="77"/>
    </row>
    <row r="170" spans="1:11" x14ac:dyDescent="0.25">
      <c r="A170" s="45">
        <v>169</v>
      </c>
      <c r="B170" s="45" t="str">
        <f t="shared" si="14"/>
        <v/>
      </c>
      <c r="C170" s="77"/>
      <c r="D170" s="77"/>
      <c r="E170" s="77"/>
      <c r="F170" s="77"/>
      <c r="G170" s="77"/>
      <c r="H170" s="77"/>
      <c r="I170" s="77"/>
      <c r="J170" s="84">
        <v>21049902</v>
      </c>
      <c r="K170" s="77"/>
    </row>
    <row r="171" spans="1:11" x14ac:dyDescent="0.25">
      <c r="A171" s="45">
        <v>170</v>
      </c>
      <c r="B171" s="45" t="str">
        <f t="shared" si="14"/>
        <v/>
      </c>
      <c r="C171" s="77"/>
      <c r="D171" s="77"/>
      <c r="E171" s="77"/>
      <c r="F171" s="77"/>
      <c r="G171" s="77"/>
      <c r="H171" s="77"/>
      <c r="I171" s="77"/>
      <c r="J171" s="84">
        <v>21049903</v>
      </c>
      <c r="K171" s="77"/>
    </row>
    <row r="172" spans="1:11" x14ac:dyDescent="0.25">
      <c r="A172" s="45">
        <v>171</v>
      </c>
      <c r="B172" s="45" t="str">
        <f t="shared" si="14"/>
        <v/>
      </c>
      <c r="C172" s="77"/>
      <c r="D172" s="77"/>
      <c r="E172" s="77"/>
      <c r="F172" s="77"/>
      <c r="G172" s="77"/>
      <c r="H172" s="77"/>
      <c r="I172" s="77"/>
      <c r="J172" s="84">
        <v>21049904</v>
      </c>
      <c r="K172" s="77"/>
    </row>
    <row r="173" spans="1:11" x14ac:dyDescent="0.25">
      <c r="A173" s="45">
        <v>172</v>
      </c>
      <c r="B173" s="45" t="str">
        <f t="shared" si="14"/>
        <v/>
      </c>
      <c r="C173" s="77"/>
      <c r="D173" s="77"/>
      <c r="E173" s="77"/>
      <c r="F173" s="77"/>
      <c r="G173" s="77"/>
      <c r="H173" s="77"/>
      <c r="I173" s="77"/>
      <c r="J173" s="84">
        <v>21049905</v>
      </c>
      <c r="K173" s="77"/>
    </row>
    <row r="174" spans="1:11" x14ac:dyDescent="0.25">
      <c r="A174" s="45">
        <v>173</v>
      </c>
      <c r="B174" s="45" t="str">
        <f t="shared" si="14"/>
        <v/>
      </c>
      <c r="C174" s="77"/>
      <c r="D174" s="77"/>
      <c r="E174" s="77"/>
      <c r="F174" s="77"/>
      <c r="G174" s="77"/>
      <c r="H174" s="77"/>
      <c r="I174" s="77"/>
      <c r="J174" s="84">
        <v>21049906</v>
      </c>
      <c r="K174" s="77"/>
    </row>
    <row r="175" spans="1:11" x14ac:dyDescent="0.25">
      <c r="A175" s="45">
        <v>174</v>
      </c>
      <c r="B175" s="45" t="str">
        <f t="shared" si="14"/>
        <v/>
      </c>
      <c r="C175" s="77"/>
      <c r="D175" s="77"/>
      <c r="E175" s="77"/>
      <c r="F175" s="77"/>
      <c r="G175" s="77"/>
      <c r="H175" s="77"/>
      <c r="I175" s="77"/>
      <c r="J175" s="84">
        <v>21049907</v>
      </c>
      <c r="K175" s="77"/>
    </row>
    <row r="176" spans="1:11" x14ac:dyDescent="0.25">
      <c r="A176" s="45">
        <v>175</v>
      </c>
      <c r="B176" s="45" t="str">
        <f t="shared" si="14"/>
        <v/>
      </c>
      <c r="C176" s="77"/>
      <c r="D176" s="77"/>
      <c r="E176" s="77"/>
      <c r="F176" s="77"/>
      <c r="G176" s="77"/>
      <c r="H176" s="77"/>
      <c r="I176" s="77"/>
      <c r="J176" s="84">
        <v>21049908</v>
      </c>
      <c r="K176" s="77"/>
    </row>
    <row r="177" spans="1:11" x14ac:dyDescent="0.25">
      <c r="A177" s="45">
        <v>176</v>
      </c>
      <c r="B177" s="45" t="str">
        <f t="shared" si="14"/>
        <v/>
      </c>
      <c r="C177" s="77"/>
      <c r="D177" s="77"/>
      <c r="E177" s="77"/>
      <c r="F177" s="77"/>
      <c r="G177" s="77"/>
      <c r="H177" s="77"/>
      <c r="I177" s="77"/>
      <c r="J177" s="84">
        <v>21049909</v>
      </c>
      <c r="K177" s="77"/>
    </row>
    <row r="178" spans="1:11" x14ac:dyDescent="0.25">
      <c r="A178" s="45">
        <v>177</v>
      </c>
      <c r="B178" s="45" t="str">
        <f t="shared" si="14"/>
        <v/>
      </c>
      <c r="C178" s="77"/>
      <c r="D178" s="77"/>
      <c r="E178" s="77"/>
      <c r="F178" s="77"/>
      <c r="G178" s="77"/>
      <c r="H178" s="77"/>
      <c r="I178" s="77"/>
      <c r="J178" s="84">
        <v>21082801</v>
      </c>
      <c r="K178" s="77"/>
    </row>
    <row r="179" spans="1:11" x14ac:dyDescent="0.25">
      <c r="A179" s="45">
        <v>178</v>
      </c>
      <c r="B179" s="45" t="str">
        <f t="shared" si="14"/>
        <v/>
      </c>
      <c r="C179" s="77"/>
      <c r="D179" s="77"/>
      <c r="E179" s="77"/>
      <c r="F179" s="77"/>
      <c r="G179" s="77"/>
      <c r="H179" s="77"/>
      <c r="I179" s="77"/>
      <c r="J179" s="84">
        <v>21097701</v>
      </c>
      <c r="K179" s="77"/>
    </row>
    <row r="180" spans="1:11" x14ac:dyDescent="0.25">
      <c r="A180" s="45">
        <v>179</v>
      </c>
      <c r="B180" s="45" t="str">
        <f t="shared" si="14"/>
        <v/>
      </c>
      <c r="C180" s="77"/>
      <c r="D180" s="77"/>
      <c r="E180" s="77"/>
      <c r="F180" s="77"/>
      <c r="G180" s="77"/>
      <c r="H180" s="77"/>
      <c r="I180" s="77"/>
      <c r="J180" s="84">
        <v>21097702</v>
      </c>
      <c r="K180" s="77"/>
    </row>
    <row r="181" spans="1:11" x14ac:dyDescent="0.25">
      <c r="A181" s="45">
        <v>180</v>
      </c>
      <c r="B181" s="45" t="str">
        <f t="shared" si="14"/>
        <v/>
      </c>
      <c r="C181" s="77"/>
      <c r="D181" s="77"/>
      <c r="E181" s="77"/>
      <c r="F181" s="77"/>
      <c r="G181" s="77"/>
      <c r="H181" s="77"/>
      <c r="I181" s="77"/>
      <c r="J181" s="84">
        <v>21097703</v>
      </c>
      <c r="K181" s="77"/>
    </row>
    <row r="182" spans="1:11" x14ac:dyDescent="0.25">
      <c r="A182" s="45">
        <v>181</v>
      </c>
      <c r="B182" s="45" t="str">
        <f t="shared" si="14"/>
        <v/>
      </c>
      <c r="C182" s="77"/>
      <c r="D182" s="77"/>
      <c r="E182" s="77"/>
      <c r="F182" s="77"/>
      <c r="G182" s="77"/>
      <c r="H182" s="77"/>
      <c r="I182" s="77"/>
      <c r="J182" s="84">
        <v>21097704</v>
      </c>
      <c r="K182" s="77"/>
    </row>
    <row r="183" spans="1:11" x14ac:dyDescent="0.25">
      <c r="A183" s="45">
        <v>182</v>
      </c>
      <c r="B183" s="45" t="str">
        <f t="shared" si="14"/>
        <v/>
      </c>
      <c r="C183" s="77"/>
      <c r="D183" s="77"/>
      <c r="E183" s="77"/>
      <c r="F183" s="77"/>
      <c r="G183" s="77"/>
      <c r="H183" s="77"/>
      <c r="I183" s="77"/>
      <c r="J183" s="84">
        <v>21097705</v>
      </c>
      <c r="K183" s="77"/>
    </row>
    <row r="184" spans="1:11" x14ac:dyDescent="0.25">
      <c r="A184" s="45">
        <v>183</v>
      </c>
      <c r="B184" s="45" t="str">
        <f t="shared" si="14"/>
        <v/>
      </c>
      <c r="C184" s="77"/>
      <c r="D184" s="77"/>
      <c r="E184" s="77"/>
      <c r="F184" s="77"/>
      <c r="G184" s="77"/>
      <c r="H184" s="77"/>
      <c r="I184" s="77"/>
      <c r="J184" s="84">
        <v>21097706</v>
      </c>
      <c r="K184" s="77"/>
    </row>
    <row r="185" spans="1:11" x14ac:dyDescent="0.25">
      <c r="A185" s="45">
        <v>184</v>
      </c>
      <c r="B185" s="45" t="str">
        <f t="shared" si="14"/>
        <v/>
      </c>
      <c r="C185" s="77"/>
      <c r="D185" s="77"/>
      <c r="E185" s="77"/>
      <c r="F185" s="77"/>
      <c r="G185" s="77"/>
      <c r="H185" s="77"/>
      <c r="I185" s="77"/>
      <c r="J185" s="84">
        <v>21097707</v>
      </c>
      <c r="K185" s="77"/>
    </row>
    <row r="186" spans="1:11" x14ac:dyDescent="0.25">
      <c r="A186" s="45">
        <v>185</v>
      </c>
      <c r="B186" s="45" t="str">
        <f t="shared" si="14"/>
        <v/>
      </c>
      <c r="C186" s="77"/>
      <c r="D186" s="77"/>
      <c r="E186" s="77"/>
      <c r="F186" s="77"/>
      <c r="G186" s="77"/>
      <c r="H186" s="77"/>
      <c r="I186" s="77"/>
      <c r="J186" s="84">
        <v>21097708</v>
      </c>
      <c r="K186" s="77"/>
    </row>
    <row r="187" spans="1:11" x14ac:dyDescent="0.25">
      <c r="A187" s="45">
        <v>186</v>
      </c>
      <c r="B187" s="45" t="str">
        <f t="shared" si="14"/>
        <v/>
      </c>
      <c r="C187" s="77"/>
      <c r="D187" s="77"/>
      <c r="E187" s="77"/>
      <c r="F187" s="77"/>
      <c r="G187" s="77"/>
      <c r="H187" s="77"/>
      <c r="I187" s="77"/>
      <c r="J187" s="84">
        <v>21097709</v>
      </c>
      <c r="K187" s="77"/>
    </row>
    <row r="188" spans="1:11" x14ac:dyDescent="0.25">
      <c r="A188" s="45">
        <v>187</v>
      </c>
      <c r="B188" s="45" t="str">
        <f t="shared" si="14"/>
        <v/>
      </c>
      <c r="C188" s="77"/>
      <c r="D188" s="77"/>
      <c r="E188" s="77"/>
      <c r="F188" s="77"/>
      <c r="G188" s="77"/>
      <c r="H188" s="77"/>
      <c r="I188" s="77"/>
      <c r="J188" s="84">
        <v>21097710</v>
      </c>
      <c r="K188" s="77"/>
    </row>
    <row r="189" spans="1:11" x14ac:dyDescent="0.25">
      <c r="A189" s="45">
        <v>188</v>
      </c>
      <c r="B189" s="45" t="str">
        <f t="shared" si="14"/>
        <v/>
      </c>
      <c r="C189" s="77"/>
      <c r="D189" s="77"/>
      <c r="E189" s="77"/>
      <c r="F189" s="77"/>
      <c r="G189" s="77"/>
      <c r="H189" s="77"/>
      <c r="I189" s="77"/>
      <c r="J189" s="84">
        <v>21097711</v>
      </c>
      <c r="K189" s="77"/>
    </row>
    <row r="190" spans="1:11" x14ac:dyDescent="0.25">
      <c r="A190" s="45">
        <v>189</v>
      </c>
      <c r="B190" s="45" t="str">
        <f t="shared" si="14"/>
        <v/>
      </c>
      <c r="C190" s="77"/>
      <c r="D190" s="77"/>
      <c r="E190" s="77"/>
      <c r="F190" s="77"/>
      <c r="G190" s="77"/>
      <c r="H190" s="77"/>
      <c r="I190" s="77"/>
      <c r="J190" s="84">
        <v>21097712</v>
      </c>
      <c r="K190" s="77"/>
    </row>
    <row r="191" spans="1:11" x14ac:dyDescent="0.25">
      <c r="A191" s="45">
        <v>190</v>
      </c>
      <c r="B191" s="45" t="str">
        <f t="shared" si="14"/>
        <v/>
      </c>
      <c r="C191" s="77"/>
      <c r="D191" s="77"/>
      <c r="E191" s="77"/>
      <c r="F191" s="77"/>
      <c r="G191" s="77"/>
      <c r="H191" s="77"/>
      <c r="I191" s="77"/>
      <c r="J191" s="84">
        <v>21097713</v>
      </c>
      <c r="K191" s="77"/>
    </row>
    <row r="192" spans="1:11" x14ac:dyDescent="0.25">
      <c r="A192" s="45">
        <v>191</v>
      </c>
      <c r="B192" s="45" t="str">
        <f t="shared" si="14"/>
        <v/>
      </c>
      <c r="C192" s="77"/>
      <c r="D192" s="77"/>
      <c r="E192" s="77"/>
      <c r="F192" s="77"/>
      <c r="G192" s="77"/>
      <c r="H192" s="77"/>
      <c r="I192" s="77"/>
      <c r="J192" s="84">
        <v>21097714</v>
      </c>
      <c r="K192" s="77"/>
    </row>
    <row r="193" spans="1:11" x14ac:dyDescent="0.25">
      <c r="A193" s="45">
        <v>192</v>
      </c>
      <c r="B193" s="45" t="str">
        <f t="shared" si="14"/>
        <v/>
      </c>
      <c r="C193" s="77"/>
      <c r="D193" s="77"/>
      <c r="E193" s="77"/>
      <c r="F193" s="77"/>
      <c r="G193" s="77"/>
      <c r="H193" s="77"/>
      <c r="I193" s="77"/>
      <c r="J193" s="84">
        <v>21097715</v>
      </c>
      <c r="K193" s="77"/>
    </row>
    <row r="194" spans="1:11" x14ac:dyDescent="0.25">
      <c r="A194" s="45">
        <v>193</v>
      </c>
      <c r="B194" s="45" t="str">
        <f t="shared" si="14"/>
        <v/>
      </c>
      <c r="C194" s="77"/>
      <c r="D194" s="77"/>
      <c r="E194" s="77"/>
      <c r="F194" s="77"/>
      <c r="G194" s="77"/>
      <c r="H194" s="77"/>
      <c r="I194" s="77"/>
      <c r="J194" s="84">
        <v>21097716</v>
      </c>
      <c r="K194" s="77"/>
    </row>
    <row r="195" spans="1:11" x14ac:dyDescent="0.25">
      <c r="A195" s="45">
        <v>194</v>
      </c>
      <c r="B195" s="45" t="str">
        <f t="shared" si="14"/>
        <v/>
      </c>
      <c r="C195" s="77"/>
      <c r="D195" s="77"/>
      <c r="E195" s="77"/>
      <c r="F195" s="77"/>
      <c r="G195" s="77"/>
      <c r="H195" s="77"/>
      <c r="I195" s="77"/>
      <c r="J195" s="84">
        <v>21097717</v>
      </c>
      <c r="K195" s="77"/>
    </row>
    <row r="196" spans="1:11" x14ac:dyDescent="0.25">
      <c r="A196" s="45">
        <v>195</v>
      </c>
      <c r="B196" s="45" t="str">
        <f t="shared" ref="B196:B259" si="15">IF(HLOOKUP($B$2,$C$2:$K$474,A196,0)=0,"",HLOOKUP($B$2,$C$2:$K$474,A196,0))</f>
        <v/>
      </c>
      <c r="C196" s="77"/>
      <c r="D196" s="77"/>
      <c r="E196" s="77"/>
      <c r="F196" s="77"/>
      <c r="G196" s="77"/>
      <c r="H196" s="77"/>
      <c r="I196" s="77"/>
      <c r="J196" s="84">
        <v>21097718</v>
      </c>
      <c r="K196" s="77"/>
    </row>
    <row r="197" spans="1:11" x14ac:dyDescent="0.25">
      <c r="A197" s="45">
        <v>196</v>
      </c>
      <c r="B197" s="45" t="str">
        <f t="shared" si="15"/>
        <v/>
      </c>
      <c r="C197" s="77"/>
      <c r="D197" s="77"/>
      <c r="E197" s="77"/>
      <c r="F197" s="77"/>
      <c r="G197" s="77"/>
      <c r="H197" s="77"/>
      <c r="I197" s="77"/>
      <c r="J197" s="84">
        <v>21097719</v>
      </c>
      <c r="K197" s="77"/>
    </row>
    <row r="198" spans="1:11" x14ac:dyDescent="0.25">
      <c r="A198" s="45">
        <v>197</v>
      </c>
      <c r="B198" s="45" t="str">
        <f t="shared" si="15"/>
        <v/>
      </c>
      <c r="C198" s="77"/>
      <c r="D198" s="77"/>
      <c r="E198" s="77"/>
      <c r="F198" s="77"/>
      <c r="G198" s="77"/>
      <c r="H198" s="77"/>
      <c r="I198" s="77"/>
      <c r="J198" s="84">
        <v>21097720</v>
      </c>
      <c r="K198" s="77"/>
    </row>
    <row r="199" spans="1:11" x14ac:dyDescent="0.25">
      <c r="A199" s="45">
        <v>198</v>
      </c>
      <c r="B199" s="45" t="str">
        <f t="shared" si="15"/>
        <v/>
      </c>
      <c r="C199" s="77"/>
      <c r="D199" s="77"/>
      <c r="E199" s="77"/>
      <c r="F199" s="77"/>
      <c r="G199" s="77"/>
      <c r="H199" s="77"/>
      <c r="I199" s="77"/>
      <c r="J199" s="84">
        <v>21097721</v>
      </c>
      <c r="K199" s="77"/>
    </row>
    <row r="200" spans="1:11" x14ac:dyDescent="0.25">
      <c r="A200" s="45">
        <v>199</v>
      </c>
      <c r="B200" s="45" t="str">
        <f t="shared" si="15"/>
        <v/>
      </c>
      <c r="C200" s="77"/>
      <c r="D200" s="77"/>
      <c r="E200" s="77"/>
      <c r="F200" s="77"/>
      <c r="G200" s="77"/>
      <c r="H200" s="77"/>
      <c r="I200" s="77"/>
      <c r="J200" s="84">
        <v>21097722</v>
      </c>
      <c r="K200" s="77"/>
    </row>
    <row r="201" spans="1:11" x14ac:dyDescent="0.25">
      <c r="A201" s="45">
        <v>200</v>
      </c>
      <c r="B201" s="45" t="str">
        <f t="shared" si="15"/>
        <v/>
      </c>
      <c r="C201" s="77"/>
      <c r="D201" s="77"/>
      <c r="E201" s="77"/>
      <c r="F201" s="77"/>
      <c r="G201" s="77"/>
      <c r="H201" s="77"/>
      <c r="I201" s="77"/>
      <c r="J201" s="84">
        <v>21097723</v>
      </c>
      <c r="K201" s="77"/>
    </row>
    <row r="202" spans="1:11" x14ac:dyDescent="0.25">
      <c r="A202" s="45">
        <v>201</v>
      </c>
      <c r="B202" s="45" t="str">
        <f t="shared" si="15"/>
        <v/>
      </c>
      <c r="C202" s="77"/>
      <c r="D202" s="77"/>
      <c r="E202" s="77"/>
      <c r="F202" s="77"/>
      <c r="G202" s="77"/>
      <c r="H202" s="77"/>
      <c r="I202" s="77"/>
      <c r="J202" s="84">
        <v>21097724</v>
      </c>
      <c r="K202" s="77"/>
    </row>
    <row r="203" spans="1:11" x14ac:dyDescent="0.25">
      <c r="A203" s="45">
        <v>202</v>
      </c>
      <c r="B203" s="45" t="str">
        <f t="shared" si="15"/>
        <v/>
      </c>
      <c r="C203" s="77"/>
      <c r="D203" s="77"/>
      <c r="E203" s="77"/>
      <c r="F203" s="77"/>
      <c r="G203" s="77"/>
      <c r="H203" s="77"/>
      <c r="I203" s="77"/>
      <c r="J203" s="84">
        <v>21097725</v>
      </c>
      <c r="K203" s="77"/>
    </row>
    <row r="204" spans="1:11" x14ac:dyDescent="0.25">
      <c r="A204" s="45">
        <v>203</v>
      </c>
      <c r="B204" s="45" t="str">
        <f t="shared" si="15"/>
        <v/>
      </c>
      <c r="C204" s="77"/>
      <c r="D204" s="77"/>
      <c r="E204" s="77"/>
      <c r="F204" s="77"/>
      <c r="G204" s="77"/>
      <c r="H204" s="77"/>
      <c r="I204" s="77"/>
      <c r="J204" s="84">
        <v>21097726</v>
      </c>
      <c r="K204" s="77"/>
    </row>
    <row r="205" spans="1:11" x14ac:dyDescent="0.25">
      <c r="A205" s="45">
        <v>204</v>
      </c>
      <c r="B205" s="45" t="str">
        <f t="shared" si="15"/>
        <v/>
      </c>
      <c r="C205" s="77"/>
      <c r="D205" s="77"/>
      <c r="E205" s="77"/>
      <c r="F205" s="77"/>
      <c r="G205" s="77"/>
      <c r="H205" s="77"/>
      <c r="I205" s="77"/>
      <c r="J205" s="84">
        <v>21097727</v>
      </c>
      <c r="K205" s="77"/>
    </row>
    <row r="206" spans="1:11" x14ac:dyDescent="0.25">
      <c r="A206" s="45">
        <v>205</v>
      </c>
      <c r="B206" s="45" t="str">
        <f t="shared" si="15"/>
        <v/>
      </c>
      <c r="C206" s="77"/>
      <c r="D206" s="77"/>
      <c r="E206" s="77"/>
      <c r="F206" s="77"/>
      <c r="G206" s="77"/>
      <c r="H206" s="77"/>
      <c r="I206" s="77"/>
      <c r="J206" s="84">
        <v>21097728</v>
      </c>
      <c r="K206" s="77"/>
    </row>
    <row r="207" spans="1:11" x14ac:dyDescent="0.25">
      <c r="A207" s="45">
        <v>206</v>
      </c>
      <c r="B207" s="45" t="str">
        <f t="shared" si="15"/>
        <v/>
      </c>
      <c r="C207" s="77"/>
      <c r="D207" s="77"/>
      <c r="E207" s="77"/>
      <c r="F207" s="77"/>
      <c r="G207" s="77"/>
      <c r="H207" s="77"/>
      <c r="I207" s="77"/>
      <c r="J207" s="84">
        <v>21097729</v>
      </c>
      <c r="K207" s="77"/>
    </row>
    <row r="208" spans="1:11" x14ac:dyDescent="0.25">
      <c r="A208" s="45">
        <v>207</v>
      </c>
      <c r="B208" s="45" t="str">
        <f t="shared" si="15"/>
        <v/>
      </c>
      <c r="C208" s="77"/>
      <c r="D208" s="77"/>
      <c r="E208" s="77"/>
      <c r="F208" s="77"/>
      <c r="G208" s="77"/>
      <c r="H208" s="77"/>
      <c r="I208" s="77"/>
      <c r="J208" s="84">
        <v>21097730</v>
      </c>
      <c r="K208" s="77"/>
    </row>
    <row r="209" spans="1:11" x14ac:dyDescent="0.25">
      <c r="A209" s="45">
        <v>208</v>
      </c>
      <c r="B209" s="45" t="str">
        <f t="shared" si="15"/>
        <v/>
      </c>
      <c r="C209" s="77"/>
      <c r="D209" s="77"/>
      <c r="E209" s="77"/>
      <c r="F209" s="77"/>
      <c r="G209" s="77"/>
      <c r="H209" s="77"/>
      <c r="I209" s="77"/>
      <c r="J209" s="84">
        <v>21097731</v>
      </c>
      <c r="K209" s="77"/>
    </row>
    <row r="210" spans="1:11" x14ac:dyDescent="0.25">
      <c r="A210" s="45">
        <v>209</v>
      </c>
      <c r="B210" s="45" t="str">
        <f t="shared" si="15"/>
        <v/>
      </c>
      <c r="C210" s="77"/>
      <c r="D210" s="77"/>
      <c r="E210" s="77"/>
      <c r="F210" s="77"/>
      <c r="G210" s="77"/>
      <c r="H210" s="77"/>
      <c r="I210" s="77"/>
      <c r="J210" s="84">
        <v>21097732</v>
      </c>
      <c r="K210" s="77"/>
    </row>
    <row r="211" spans="1:11" x14ac:dyDescent="0.25">
      <c r="A211" s="45">
        <v>210</v>
      </c>
      <c r="B211" s="45" t="str">
        <f t="shared" si="15"/>
        <v/>
      </c>
      <c r="C211" s="77"/>
      <c r="D211" s="77"/>
      <c r="E211" s="77"/>
      <c r="F211" s="77"/>
      <c r="G211" s="77"/>
      <c r="H211" s="77"/>
      <c r="I211" s="77"/>
      <c r="J211" s="84">
        <v>21097734</v>
      </c>
      <c r="K211" s="77"/>
    </row>
    <row r="212" spans="1:11" x14ac:dyDescent="0.25">
      <c r="A212" s="45">
        <v>211</v>
      </c>
      <c r="B212" s="45" t="str">
        <f t="shared" si="15"/>
        <v/>
      </c>
      <c r="C212" s="77"/>
      <c r="D212" s="77"/>
      <c r="E212" s="77"/>
      <c r="F212" s="77"/>
      <c r="G212" s="77"/>
      <c r="H212" s="77"/>
      <c r="I212" s="77"/>
      <c r="J212" s="84">
        <v>21097735</v>
      </c>
      <c r="K212" s="77"/>
    </row>
    <row r="213" spans="1:11" x14ac:dyDescent="0.25">
      <c r="A213" s="45">
        <v>212</v>
      </c>
      <c r="B213" s="45" t="str">
        <f t="shared" si="15"/>
        <v/>
      </c>
      <c r="C213" s="77"/>
      <c r="D213" s="77"/>
      <c r="E213" s="77"/>
      <c r="F213" s="77"/>
      <c r="G213" s="77"/>
      <c r="H213" s="77"/>
      <c r="I213" s="77"/>
      <c r="J213" s="84">
        <v>21097736</v>
      </c>
      <c r="K213" s="77"/>
    </row>
    <row r="214" spans="1:11" x14ac:dyDescent="0.25">
      <c r="A214" s="45">
        <v>213</v>
      </c>
      <c r="B214" s="45" t="str">
        <f t="shared" si="15"/>
        <v/>
      </c>
      <c r="C214" s="77"/>
      <c r="D214" s="77"/>
      <c r="E214" s="77"/>
      <c r="F214" s="77"/>
      <c r="G214" s="77"/>
      <c r="H214" s="77"/>
      <c r="I214" s="77"/>
      <c r="J214" s="84">
        <v>21097737</v>
      </c>
      <c r="K214" s="77"/>
    </row>
    <row r="215" spans="1:11" x14ac:dyDescent="0.25">
      <c r="A215" s="45">
        <v>214</v>
      </c>
      <c r="B215" s="45" t="str">
        <f t="shared" si="15"/>
        <v/>
      </c>
      <c r="C215" s="77"/>
      <c r="D215" s="77"/>
      <c r="E215" s="77"/>
      <c r="F215" s="77"/>
      <c r="G215" s="77"/>
      <c r="H215" s="77"/>
      <c r="I215" s="77"/>
      <c r="J215" s="84">
        <v>21097738</v>
      </c>
      <c r="K215" s="77"/>
    </row>
    <row r="216" spans="1:11" x14ac:dyDescent="0.25">
      <c r="A216" s="45">
        <v>215</v>
      </c>
      <c r="B216" s="45" t="str">
        <f t="shared" si="15"/>
        <v/>
      </c>
      <c r="C216" s="77"/>
      <c r="D216" s="77"/>
      <c r="E216" s="77"/>
      <c r="F216" s="77"/>
      <c r="G216" s="77"/>
      <c r="H216" s="77"/>
      <c r="I216" s="77"/>
      <c r="J216" s="84">
        <v>21097739</v>
      </c>
      <c r="K216" s="77"/>
    </row>
    <row r="217" spans="1:11" x14ac:dyDescent="0.25">
      <c r="A217" s="45">
        <v>216</v>
      </c>
      <c r="B217" s="45" t="str">
        <f t="shared" si="15"/>
        <v/>
      </c>
      <c r="C217" s="77"/>
      <c r="D217" s="77"/>
      <c r="E217" s="77"/>
      <c r="F217" s="77"/>
      <c r="G217" s="77"/>
      <c r="H217" s="77"/>
      <c r="I217" s="77"/>
      <c r="J217" s="84">
        <v>21097740</v>
      </c>
      <c r="K217" s="77"/>
    </row>
    <row r="218" spans="1:11" x14ac:dyDescent="0.25">
      <c r="A218" s="45">
        <v>217</v>
      </c>
      <c r="B218" s="45" t="str">
        <f t="shared" si="15"/>
        <v/>
      </c>
      <c r="C218" s="77"/>
      <c r="D218" s="77"/>
      <c r="E218" s="77"/>
      <c r="F218" s="77"/>
      <c r="G218" s="77"/>
      <c r="H218" s="77"/>
      <c r="I218" s="77"/>
      <c r="J218" s="84">
        <v>21097741</v>
      </c>
      <c r="K218" s="77"/>
    </row>
    <row r="219" spans="1:11" x14ac:dyDescent="0.25">
      <c r="A219" s="45">
        <v>218</v>
      </c>
      <c r="B219" s="45" t="str">
        <f t="shared" si="15"/>
        <v/>
      </c>
      <c r="C219" s="77"/>
      <c r="D219" s="77"/>
      <c r="E219" s="77"/>
      <c r="F219" s="77"/>
      <c r="G219" s="77"/>
      <c r="H219" s="77"/>
      <c r="I219" s="77"/>
      <c r="J219" s="84">
        <v>21097742</v>
      </c>
      <c r="K219" s="77"/>
    </row>
    <row r="220" spans="1:11" x14ac:dyDescent="0.25">
      <c r="A220" s="45">
        <v>219</v>
      </c>
      <c r="B220" s="45" t="str">
        <f t="shared" si="15"/>
        <v/>
      </c>
      <c r="C220" s="77"/>
      <c r="D220" s="77"/>
      <c r="E220" s="77"/>
      <c r="F220" s="77"/>
      <c r="G220" s="77"/>
      <c r="H220" s="77"/>
      <c r="I220" s="77"/>
      <c r="J220" s="84">
        <v>21097743</v>
      </c>
      <c r="K220" s="77"/>
    </row>
    <row r="221" spans="1:11" x14ac:dyDescent="0.25">
      <c r="A221" s="45">
        <v>220</v>
      </c>
      <c r="B221" s="45" t="str">
        <f t="shared" si="15"/>
        <v/>
      </c>
      <c r="C221" s="77"/>
      <c r="D221" s="77"/>
      <c r="E221" s="77"/>
      <c r="F221" s="77"/>
      <c r="G221" s="77"/>
      <c r="H221" s="77"/>
      <c r="I221" s="77"/>
      <c r="J221" s="84">
        <v>21097747</v>
      </c>
      <c r="K221" s="77"/>
    </row>
    <row r="222" spans="1:11" x14ac:dyDescent="0.25">
      <c r="A222" s="45">
        <v>221</v>
      </c>
      <c r="B222" s="45" t="str">
        <f t="shared" si="15"/>
        <v/>
      </c>
      <c r="C222" s="77"/>
      <c r="D222" s="77"/>
      <c r="E222" s="77"/>
      <c r="F222" s="77"/>
      <c r="G222" s="77"/>
      <c r="H222" s="77"/>
      <c r="I222" s="77"/>
      <c r="J222" s="84">
        <v>21117301</v>
      </c>
      <c r="K222" s="77"/>
    </row>
    <row r="223" spans="1:11" x14ac:dyDescent="0.25">
      <c r="A223" s="45">
        <v>222</v>
      </c>
      <c r="B223" s="45" t="str">
        <f t="shared" si="15"/>
        <v/>
      </c>
      <c r="C223" s="77"/>
      <c r="D223" s="77"/>
      <c r="E223" s="77"/>
      <c r="F223" s="77"/>
      <c r="G223" s="77"/>
      <c r="H223" s="77"/>
      <c r="I223" s="77"/>
      <c r="J223" s="84">
        <v>21140901</v>
      </c>
      <c r="K223" s="77"/>
    </row>
    <row r="224" spans="1:11" x14ac:dyDescent="0.25">
      <c r="A224" s="45">
        <v>223</v>
      </c>
      <c r="B224" s="45" t="str">
        <f t="shared" si="15"/>
        <v/>
      </c>
      <c r="C224" s="77"/>
      <c r="D224" s="77"/>
      <c r="E224" s="77"/>
      <c r="F224" s="77"/>
      <c r="G224" s="77"/>
      <c r="H224" s="77"/>
      <c r="I224" s="77"/>
      <c r="J224" s="84">
        <v>21140902</v>
      </c>
      <c r="K224" s="77"/>
    </row>
    <row r="225" spans="1:11" x14ac:dyDescent="0.25">
      <c r="A225" s="45">
        <v>224</v>
      </c>
      <c r="B225" s="45" t="str">
        <f t="shared" si="15"/>
        <v/>
      </c>
      <c r="C225" s="77"/>
      <c r="D225" s="77"/>
      <c r="E225" s="77"/>
      <c r="F225" s="77"/>
      <c r="G225" s="77"/>
      <c r="H225" s="77"/>
      <c r="I225" s="77"/>
      <c r="J225" s="84">
        <v>21140904</v>
      </c>
      <c r="K225" s="77"/>
    </row>
    <row r="226" spans="1:11" x14ac:dyDescent="0.25">
      <c r="A226" s="45">
        <v>225</v>
      </c>
      <c r="B226" s="45" t="str">
        <f t="shared" si="15"/>
        <v/>
      </c>
      <c r="C226" s="77"/>
      <c r="D226" s="77"/>
      <c r="E226" s="77"/>
      <c r="F226" s="77"/>
      <c r="G226" s="77"/>
      <c r="H226" s="77"/>
      <c r="I226" s="77"/>
      <c r="J226" s="84">
        <v>21140904</v>
      </c>
      <c r="K226" s="77"/>
    </row>
    <row r="227" spans="1:11" x14ac:dyDescent="0.25">
      <c r="A227" s="45">
        <v>226</v>
      </c>
      <c r="B227" s="45" t="str">
        <f t="shared" si="15"/>
        <v/>
      </c>
      <c r="C227" s="77"/>
      <c r="D227" s="77"/>
      <c r="E227" s="77"/>
      <c r="F227" s="77"/>
      <c r="G227" s="77"/>
      <c r="H227" s="77"/>
      <c r="I227" s="77"/>
      <c r="J227" s="84">
        <v>21140905</v>
      </c>
      <c r="K227" s="77"/>
    </row>
    <row r="228" spans="1:11" x14ac:dyDescent="0.25">
      <c r="A228" s="45">
        <v>227</v>
      </c>
      <c r="B228" s="45" t="str">
        <f t="shared" si="15"/>
        <v/>
      </c>
      <c r="C228" s="77"/>
      <c r="D228" s="77"/>
      <c r="E228" s="77"/>
      <c r="F228" s="77"/>
      <c r="G228" s="77"/>
      <c r="H228" s="77"/>
      <c r="I228" s="77"/>
      <c r="J228" s="84">
        <v>21140906</v>
      </c>
      <c r="K228" s="77"/>
    </row>
    <row r="229" spans="1:11" x14ac:dyDescent="0.25">
      <c r="A229" s="45">
        <v>228</v>
      </c>
      <c r="B229" s="45" t="str">
        <f t="shared" si="15"/>
        <v/>
      </c>
      <c r="C229" s="77"/>
      <c r="D229" s="77"/>
      <c r="E229" s="77"/>
      <c r="F229" s="77"/>
      <c r="G229" s="77"/>
      <c r="H229" s="77"/>
      <c r="I229" s="77"/>
      <c r="J229" s="84">
        <v>21140907</v>
      </c>
      <c r="K229" s="77"/>
    </row>
    <row r="230" spans="1:11" x14ac:dyDescent="0.25">
      <c r="A230" s="45">
        <v>229</v>
      </c>
      <c r="B230" s="45" t="str">
        <f t="shared" si="15"/>
        <v/>
      </c>
      <c r="C230" s="77"/>
      <c r="D230" s="77"/>
      <c r="E230" s="77"/>
      <c r="F230" s="77"/>
      <c r="G230" s="77"/>
      <c r="H230" s="77"/>
      <c r="I230" s="77"/>
      <c r="J230" s="84">
        <v>21140908</v>
      </c>
      <c r="K230" s="77"/>
    </row>
    <row r="231" spans="1:11" x14ac:dyDescent="0.25">
      <c r="A231" s="45">
        <v>230</v>
      </c>
      <c r="B231" s="45" t="str">
        <f t="shared" si="15"/>
        <v/>
      </c>
      <c r="C231" s="77"/>
      <c r="D231" s="77"/>
      <c r="E231" s="77"/>
      <c r="F231" s="77"/>
      <c r="G231" s="77"/>
      <c r="H231" s="77"/>
      <c r="I231" s="77"/>
      <c r="J231" s="84">
        <v>21140909</v>
      </c>
      <c r="K231" s="77"/>
    </row>
    <row r="232" spans="1:11" x14ac:dyDescent="0.25">
      <c r="A232" s="45">
        <v>231</v>
      </c>
      <c r="B232" s="45" t="str">
        <f t="shared" si="15"/>
        <v/>
      </c>
      <c r="C232" s="77"/>
      <c r="D232" s="77"/>
      <c r="E232" s="77"/>
      <c r="F232" s="77"/>
      <c r="G232" s="77"/>
      <c r="H232" s="77"/>
      <c r="I232" s="77"/>
      <c r="J232" s="84">
        <v>21140910</v>
      </c>
      <c r="K232" s="77"/>
    </row>
    <row r="233" spans="1:11" x14ac:dyDescent="0.25">
      <c r="A233" s="45">
        <v>232</v>
      </c>
      <c r="B233" s="45" t="str">
        <f t="shared" si="15"/>
        <v/>
      </c>
      <c r="C233" s="77"/>
      <c r="D233" s="77"/>
      <c r="E233" s="77"/>
      <c r="F233" s="77"/>
      <c r="G233" s="77"/>
      <c r="H233" s="77"/>
      <c r="I233" s="77"/>
      <c r="J233" s="84">
        <v>21140911</v>
      </c>
      <c r="K233" s="77"/>
    </row>
    <row r="234" spans="1:11" x14ac:dyDescent="0.25">
      <c r="A234" s="45">
        <v>233</v>
      </c>
      <c r="B234" s="45" t="str">
        <f t="shared" si="15"/>
        <v/>
      </c>
      <c r="C234" s="77"/>
      <c r="D234" s="77"/>
      <c r="E234" s="77"/>
      <c r="F234" s="77"/>
      <c r="G234" s="77"/>
      <c r="H234" s="77"/>
      <c r="I234" s="77"/>
      <c r="J234" s="84">
        <v>21140912</v>
      </c>
      <c r="K234" s="77"/>
    </row>
    <row r="235" spans="1:11" x14ac:dyDescent="0.25">
      <c r="A235" s="45">
        <v>234</v>
      </c>
      <c r="B235" s="45" t="str">
        <f t="shared" si="15"/>
        <v/>
      </c>
      <c r="C235" s="77"/>
      <c r="D235" s="77"/>
      <c r="E235" s="77"/>
      <c r="F235" s="77"/>
      <c r="G235" s="77"/>
      <c r="H235" s="77"/>
      <c r="I235" s="77"/>
      <c r="J235" s="84">
        <v>21140913</v>
      </c>
      <c r="K235" s="77"/>
    </row>
    <row r="236" spans="1:11" x14ac:dyDescent="0.25">
      <c r="A236" s="45">
        <v>235</v>
      </c>
      <c r="B236" s="45" t="str">
        <f t="shared" si="15"/>
        <v/>
      </c>
      <c r="C236" s="77"/>
      <c r="D236" s="77"/>
      <c r="E236" s="77"/>
      <c r="F236" s="77"/>
      <c r="G236" s="77"/>
      <c r="H236" s="77"/>
      <c r="I236" s="77"/>
      <c r="J236" s="84">
        <v>21140914</v>
      </c>
      <c r="K236" s="77"/>
    </row>
    <row r="237" spans="1:11" x14ac:dyDescent="0.25">
      <c r="A237" s="45">
        <v>236</v>
      </c>
      <c r="B237" s="45" t="str">
        <f t="shared" si="15"/>
        <v/>
      </c>
      <c r="C237" s="77"/>
      <c r="D237" s="77"/>
      <c r="E237" s="77"/>
      <c r="F237" s="77"/>
      <c r="G237" s="77"/>
      <c r="H237" s="77"/>
      <c r="I237" s="77"/>
      <c r="J237" s="84">
        <v>21140915</v>
      </c>
      <c r="K237" s="77"/>
    </row>
    <row r="238" spans="1:11" x14ac:dyDescent="0.25">
      <c r="A238" s="45">
        <v>237</v>
      </c>
      <c r="B238" s="45" t="str">
        <f t="shared" si="15"/>
        <v/>
      </c>
      <c r="C238" s="77"/>
      <c r="D238" s="77"/>
      <c r="E238" s="77"/>
      <c r="F238" s="77"/>
      <c r="G238" s="77"/>
      <c r="H238" s="77"/>
      <c r="I238" s="77"/>
      <c r="J238" s="84">
        <v>21154101</v>
      </c>
      <c r="K238" s="77"/>
    </row>
    <row r="239" spans="1:11" x14ac:dyDescent="0.25">
      <c r="A239" s="45">
        <v>238</v>
      </c>
      <c r="B239" s="45" t="str">
        <f t="shared" si="15"/>
        <v/>
      </c>
      <c r="C239" s="77"/>
      <c r="D239" s="77"/>
      <c r="E239" s="77"/>
      <c r="F239" s="77"/>
      <c r="G239" s="77"/>
      <c r="H239" s="77"/>
      <c r="I239" s="77"/>
      <c r="J239" s="84">
        <v>21154102</v>
      </c>
      <c r="K239" s="77"/>
    </row>
    <row r="240" spans="1:11" x14ac:dyDescent="0.25">
      <c r="A240" s="45">
        <v>239</v>
      </c>
      <c r="B240" s="45" t="str">
        <f t="shared" si="15"/>
        <v/>
      </c>
      <c r="C240" s="77"/>
      <c r="D240" s="77"/>
      <c r="E240" s="77"/>
      <c r="F240" s="77"/>
      <c r="G240" s="77"/>
      <c r="H240" s="77"/>
      <c r="I240" s="77"/>
      <c r="J240" s="84">
        <v>21154103</v>
      </c>
      <c r="K240" s="77"/>
    </row>
    <row r="241" spans="1:11" x14ac:dyDescent="0.25">
      <c r="A241" s="45">
        <v>240</v>
      </c>
      <c r="B241" s="45" t="str">
        <f t="shared" si="15"/>
        <v/>
      </c>
      <c r="C241" s="77"/>
      <c r="D241" s="77"/>
      <c r="E241" s="77"/>
      <c r="F241" s="77"/>
      <c r="G241" s="77"/>
      <c r="H241" s="77"/>
      <c r="I241" s="77"/>
      <c r="J241" s="84">
        <v>21154104</v>
      </c>
      <c r="K241" s="77"/>
    </row>
    <row r="242" spans="1:11" x14ac:dyDescent="0.25">
      <c r="A242" s="45">
        <v>241</v>
      </c>
      <c r="B242" s="45" t="str">
        <f t="shared" si="15"/>
        <v/>
      </c>
      <c r="C242" s="77"/>
      <c r="D242" s="77"/>
      <c r="E242" s="77"/>
      <c r="F242" s="77"/>
      <c r="G242" s="77"/>
      <c r="H242" s="77"/>
      <c r="I242" s="77"/>
      <c r="J242" s="84">
        <v>21154105</v>
      </c>
      <c r="K242" s="77"/>
    </row>
    <row r="243" spans="1:11" x14ac:dyDescent="0.25">
      <c r="A243" s="45">
        <v>242</v>
      </c>
      <c r="B243" s="45" t="str">
        <f t="shared" si="15"/>
        <v/>
      </c>
      <c r="C243" s="77"/>
      <c r="D243" s="77"/>
      <c r="E243" s="77"/>
      <c r="F243" s="77"/>
      <c r="G243" s="77"/>
      <c r="H243" s="77"/>
      <c r="I243" s="77"/>
      <c r="J243" s="84">
        <v>21154106</v>
      </c>
      <c r="K243" s="77"/>
    </row>
    <row r="244" spans="1:11" x14ac:dyDescent="0.25">
      <c r="A244" s="45">
        <v>243</v>
      </c>
      <c r="B244" s="45" t="str">
        <f t="shared" si="15"/>
        <v/>
      </c>
      <c r="C244" s="77"/>
      <c r="D244" s="77"/>
      <c r="E244" s="77"/>
      <c r="F244" s="77"/>
      <c r="G244" s="77"/>
      <c r="H244" s="77"/>
      <c r="I244" s="77"/>
      <c r="J244" s="84">
        <v>21154107</v>
      </c>
      <c r="K244" s="77"/>
    </row>
    <row r="245" spans="1:11" x14ac:dyDescent="0.25">
      <c r="A245" s="45">
        <v>244</v>
      </c>
      <c r="B245" s="45" t="str">
        <f t="shared" si="15"/>
        <v/>
      </c>
      <c r="C245" s="77"/>
      <c r="D245" s="77"/>
      <c r="E245" s="77"/>
      <c r="F245" s="77"/>
      <c r="G245" s="77"/>
      <c r="H245" s="77"/>
      <c r="I245" s="77"/>
      <c r="J245" s="84">
        <v>21154108</v>
      </c>
      <c r="K245" s="77"/>
    </row>
    <row r="246" spans="1:11" x14ac:dyDescent="0.25">
      <c r="A246" s="45">
        <v>245</v>
      </c>
      <c r="B246" s="45" t="str">
        <f t="shared" si="15"/>
        <v/>
      </c>
      <c r="C246" s="77"/>
      <c r="D246" s="77"/>
      <c r="E246" s="77"/>
      <c r="F246" s="77"/>
      <c r="G246" s="77"/>
      <c r="H246" s="77"/>
      <c r="I246" s="77"/>
      <c r="J246" s="84">
        <v>21154109</v>
      </c>
      <c r="K246" s="77"/>
    </row>
    <row r="247" spans="1:11" x14ac:dyDescent="0.25">
      <c r="A247" s="45">
        <v>246</v>
      </c>
      <c r="B247" s="45" t="str">
        <f t="shared" si="15"/>
        <v/>
      </c>
      <c r="C247" s="77"/>
      <c r="D247" s="77"/>
      <c r="E247" s="77"/>
      <c r="F247" s="77"/>
      <c r="G247" s="77"/>
      <c r="H247" s="77"/>
      <c r="I247" s="77"/>
      <c r="J247" s="84">
        <v>21154110</v>
      </c>
      <c r="K247" s="77"/>
    </row>
    <row r="248" spans="1:11" x14ac:dyDescent="0.25">
      <c r="A248" s="45">
        <v>247</v>
      </c>
      <c r="B248" s="45" t="str">
        <f t="shared" si="15"/>
        <v/>
      </c>
      <c r="C248" s="77"/>
      <c r="D248" s="77"/>
      <c r="E248" s="77"/>
      <c r="F248" s="77"/>
      <c r="G248" s="77"/>
      <c r="H248" s="77"/>
      <c r="I248" s="77"/>
      <c r="J248" s="84">
        <v>21154111</v>
      </c>
      <c r="K248" s="77"/>
    </row>
    <row r="249" spans="1:11" x14ac:dyDescent="0.25">
      <c r="A249" s="45">
        <v>248</v>
      </c>
      <c r="B249" s="45" t="str">
        <f t="shared" si="15"/>
        <v/>
      </c>
      <c r="C249" s="77"/>
      <c r="D249" s="77"/>
      <c r="E249" s="77"/>
      <c r="F249" s="77"/>
      <c r="G249" s="77"/>
      <c r="H249" s="77"/>
      <c r="I249" s="77"/>
      <c r="J249" s="84">
        <v>21154112</v>
      </c>
      <c r="K249" s="77"/>
    </row>
    <row r="250" spans="1:11" x14ac:dyDescent="0.25">
      <c r="A250" s="45">
        <v>249</v>
      </c>
      <c r="B250" s="45" t="str">
        <f t="shared" si="15"/>
        <v/>
      </c>
      <c r="C250" s="77"/>
      <c r="D250" s="77"/>
      <c r="E250" s="77"/>
      <c r="F250" s="77"/>
      <c r="G250" s="77"/>
      <c r="H250" s="77"/>
      <c r="I250" s="77"/>
      <c r="J250" s="84">
        <v>21154113</v>
      </c>
      <c r="K250" s="77"/>
    </row>
    <row r="251" spans="1:11" x14ac:dyDescent="0.25">
      <c r="A251" s="45">
        <v>250</v>
      </c>
      <c r="B251" s="45" t="str">
        <f t="shared" si="15"/>
        <v/>
      </c>
      <c r="C251" s="77"/>
      <c r="D251" s="77"/>
      <c r="E251" s="77"/>
      <c r="F251" s="77"/>
      <c r="G251" s="77"/>
      <c r="H251" s="77"/>
      <c r="I251" s="77"/>
      <c r="J251" s="84">
        <v>21154114</v>
      </c>
      <c r="K251" s="77"/>
    </row>
    <row r="252" spans="1:11" x14ac:dyDescent="0.25">
      <c r="A252" s="45">
        <v>251</v>
      </c>
      <c r="B252" s="45" t="str">
        <f t="shared" si="15"/>
        <v/>
      </c>
      <c r="C252" s="77"/>
      <c r="D252" s="77"/>
      <c r="E252" s="77"/>
      <c r="F252" s="77"/>
      <c r="G252" s="77"/>
      <c r="H252" s="77"/>
      <c r="I252" s="77"/>
      <c r="J252" s="84">
        <v>21154114</v>
      </c>
      <c r="K252" s="77"/>
    </row>
    <row r="253" spans="1:11" x14ac:dyDescent="0.25">
      <c r="A253" s="45">
        <v>252</v>
      </c>
      <c r="B253" s="45" t="str">
        <f t="shared" si="15"/>
        <v/>
      </c>
      <c r="C253" s="77"/>
      <c r="D253" s="77"/>
      <c r="E253" s="77"/>
      <c r="F253" s="77"/>
      <c r="G253" s="77"/>
      <c r="H253" s="77"/>
      <c r="I253" s="77"/>
      <c r="J253" s="84">
        <v>21154115</v>
      </c>
      <c r="K253" s="77"/>
    </row>
    <row r="254" spans="1:11" x14ac:dyDescent="0.25">
      <c r="A254" s="45">
        <v>253</v>
      </c>
      <c r="B254" s="45" t="str">
        <f t="shared" si="15"/>
        <v/>
      </c>
      <c r="C254" s="77"/>
      <c r="D254" s="77"/>
      <c r="E254" s="77"/>
      <c r="F254" s="77"/>
      <c r="G254" s="77"/>
      <c r="H254" s="77"/>
      <c r="I254" s="77"/>
      <c r="J254" s="84">
        <v>21154116</v>
      </c>
      <c r="K254" s="77"/>
    </row>
    <row r="255" spans="1:11" x14ac:dyDescent="0.25">
      <c r="A255" s="45">
        <v>254</v>
      </c>
      <c r="B255" s="45" t="str">
        <f t="shared" si="15"/>
        <v/>
      </c>
      <c r="C255" s="77"/>
      <c r="D255" s="77"/>
      <c r="E255" s="77"/>
      <c r="F255" s="77"/>
      <c r="G255" s="77"/>
      <c r="H255" s="77"/>
      <c r="I255" s="77"/>
      <c r="J255" s="84">
        <v>21154116</v>
      </c>
      <c r="K255" s="77"/>
    </row>
    <row r="256" spans="1:11" x14ac:dyDescent="0.25">
      <c r="A256" s="45">
        <v>255</v>
      </c>
      <c r="B256" s="45" t="str">
        <f t="shared" si="15"/>
        <v/>
      </c>
      <c r="C256" s="77"/>
      <c r="D256" s="77"/>
      <c r="E256" s="77"/>
      <c r="F256" s="77"/>
      <c r="G256" s="77"/>
      <c r="H256" s="77"/>
      <c r="I256" s="77"/>
      <c r="J256" s="84">
        <v>21154117</v>
      </c>
      <c r="K256" s="77"/>
    </row>
    <row r="257" spans="1:11" x14ac:dyDescent="0.25">
      <c r="A257" s="45">
        <v>256</v>
      </c>
      <c r="B257" s="45" t="str">
        <f t="shared" si="15"/>
        <v/>
      </c>
      <c r="C257" s="77"/>
      <c r="D257" s="77"/>
      <c r="E257" s="77"/>
      <c r="F257" s="77"/>
      <c r="G257" s="77"/>
      <c r="H257" s="77"/>
      <c r="I257" s="77"/>
      <c r="J257" s="84">
        <v>21154118</v>
      </c>
      <c r="K257" s="77"/>
    </row>
    <row r="258" spans="1:11" x14ac:dyDescent="0.25">
      <c r="A258" s="45">
        <v>257</v>
      </c>
      <c r="B258" s="45" t="str">
        <f t="shared" si="15"/>
        <v/>
      </c>
      <c r="C258" s="77"/>
      <c r="D258" s="77"/>
      <c r="E258" s="77"/>
      <c r="F258" s="77"/>
      <c r="G258" s="77"/>
      <c r="H258" s="77"/>
      <c r="I258" s="77"/>
      <c r="J258" s="84">
        <v>21154119</v>
      </c>
      <c r="K258" s="77"/>
    </row>
    <row r="259" spans="1:11" x14ac:dyDescent="0.25">
      <c r="A259" s="45">
        <v>258</v>
      </c>
      <c r="B259" s="45" t="str">
        <f t="shared" si="15"/>
        <v/>
      </c>
      <c r="C259" s="77"/>
      <c r="D259" s="77"/>
      <c r="E259" s="77"/>
      <c r="F259" s="77"/>
      <c r="G259" s="77"/>
      <c r="H259" s="77"/>
      <c r="I259" s="77"/>
      <c r="J259" s="84">
        <v>21154120</v>
      </c>
      <c r="K259" s="77"/>
    </row>
    <row r="260" spans="1:11" x14ac:dyDescent="0.25">
      <c r="A260" s="45">
        <v>259</v>
      </c>
      <c r="B260" s="45" t="str">
        <f t="shared" ref="B260:B323" si="16">IF(HLOOKUP($B$2,$C$2:$K$474,A260,0)=0,"",HLOOKUP($B$2,$C$2:$K$474,A260,0))</f>
        <v/>
      </c>
      <c r="C260" s="77"/>
      <c r="D260" s="77"/>
      <c r="E260" s="77"/>
      <c r="F260" s="77"/>
      <c r="G260" s="77"/>
      <c r="H260" s="77"/>
      <c r="I260" s="77"/>
      <c r="J260" s="84">
        <v>21154121</v>
      </c>
      <c r="K260" s="77"/>
    </row>
    <row r="261" spans="1:11" x14ac:dyDescent="0.25">
      <c r="A261" s="45">
        <v>260</v>
      </c>
      <c r="B261" s="45" t="str">
        <f t="shared" si="16"/>
        <v/>
      </c>
      <c r="C261" s="77"/>
      <c r="D261" s="77"/>
      <c r="E261" s="77"/>
      <c r="F261" s="77"/>
      <c r="G261" s="77"/>
      <c r="H261" s="77"/>
      <c r="I261" s="77"/>
      <c r="J261" s="84">
        <v>21154122</v>
      </c>
      <c r="K261" s="77"/>
    </row>
    <row r="262" spans="1:11" x14ac:dyDescent="0.25">
      <c r="A262" s="45">
        <v>261</v>
      </c>
      <c r="B262" s="45" t="str">
        <f t="shared" si="16"/>
        <v/>
      </c>
      <c r="C262" s="77"/>
      <c r="D262" s="77"/>
      <c r="E262" s="77"/>
      <c r="F262" s="77"/>
      <c r="G262" s="77"/>
      <c r="H262" s="77"/>
      <c r="I262" s="77"/>
      <c r="J262" s="84">
        <v>21154124</v>
      </c>
      <c r="K262" s="77"/>
    </row>
    <row r="263" spans="1:11" x14ac:dyDescent="0.25">
      <c r="A263" s="45">
        <v>262</v>
      </c>
      <c r="B263" s="45" t="str">
        <f t="shared" si="16"/>
        <v/>
      </c>
      <c r="C263" s="77"/>
      <c r="D263" s="77"/>
      <c r="E263" s="77"/>
      <c r="F263" s="77"/>
      <c r="G263" s="77"/>
      <c r="H263" s="77"/>
      <c r="I263" s="77"/>
      <c r="J263" s="84">
        <v>21154125</v>
      </c>
      <c r="K263" s="77"/>
    </row>
    <row r="264" spans="1:11" x14ac:dyDescent="0.25">
      <c r="A264" s="45">
        <v>263</v>
      </c>
      <c r="B264" s="45" t="str">
        <f t="shared" si="16"/>
        <v/>
      </c>
      <c r="C264" s="77"/>
      <c r="D264" s="77"/>
      <c r="E264" s="77"/>
      <c r="F264" s="77"/>
      <c r="G264" s="77"/>
      <c r="H264" s="77"/>
      <c r="I264" s="77"/>
      <c r="J264" s="84">
        <v>21154126</v>
      </c>
      <c r="K264" s="77"/>
    </row>
    <row r="265" spans="1:11" x14ac:dyDescent="0.25">
      <c r="A265" s="45">
        <v>264</v>
      </c>
      <c r="B265" s="45" t="str">
        <f t="shared" si="16"/>
        <v/>
      </c>
      <c r="C265" s="77"/>
      <c r="D265" s="77"/>
      <c r="E265" s="77"/>
      <c r="F265" s="77"/>
      <c r="G265" s="77"/>
      <c r="H265" s="77"/>
      <c r="I265" s="77"/>
      <c r="J265" s="84">
        <v>21154127</v>
      </c>
      <c r="K265" s="77"/>
    </row>
    <row r="266" spans="1:11" x14ac:dyDescent="0.25">
      <c r="A266" s="45">
        <v>265</v>
      </c>
      <c r="B266" s="45" t="str">
        <f t="shared" si="16"/>
        <v/>
      </c>
      <c r="C266" s="77"/>
      <c r="D266" s="77"/>
      <c r="E266" s="77"/>
      <c r="F266" s="77"/>
      <c r="G266" s="77"/>
      <c r="H266" s="77"/>
      <c r="I266" s="77"/>
      <c r="J266" s="84">
        <v>21154128</v>
      </c>
      <c r="K266" s="77"/>
    </row>
    <row r="267" spans="1:11" x14ac:dyDescent="0.25">
      <c r="A267" s="45">
        <v>266</v>
      </c>
      <c r="B267" s="45" t="str">
        <f t="shared" si="16"/>
        <v/>
      </c>
      <c r="C267" s="77"/>
      <c r="D267" s="77"/>
      <c r="E267" s="77"/>
      <c r="F267" s="77"/>
      <c r="G267" s="77"/>
      <c r="H267" s="77"/>
      <c r="I267" s="77"/>
      <c r="J267" s="84">
        <v>21154129</v>
      </c>
      <c r="K267" s="77"/>
    </row>
    <row r="268" spans="1:11" x14ac:dyDescent="0.25">
      <c r="A268" s="45">
        <v>267</v>
      </c>
      <c r="B268" s="45" t="str">
        <f t="shared" si="16"/>
        <v/>
      </c>
      <c r="C268" s="77"/>
      <c r="D268" s="77"/>
      <c r="E268" s="77"/>
      <c r="F268" s="77"/>
      <c r="G268" s="77"/>
      <c r="H268" s="77"/>
      <c r="I268" s="77"/>
      <c r="J268" s="84">
        <v>21154130</v>
      </c>
      <c r="K268" s="77"/>
    </row>
    <row r="269" spans="1:11" x14ac:dyDescent="0.25">
      <c r="A269" s="45">
        <v>268</v>
      </c>
      <c r="B269" s="45" t="str">
        <f t="shared" si="16"/>
        <v/>
      </c>
      <c r="C269" s="77"/>
      <c r="D269" s="77"/>
      <c r="E269" s="77"/>
      <c r="F269" s="77"/>
      <c r="G269" s="77"/>
      <c r="H269" s="77"/>
      <c r="I269" s="77"/>
      <c r="J269" s="84">
        <v>21154131</v>
      </c>
      <c r="K269" s="77"/>
    </row>
    <row r="270" spans="1:11" x14ac:dyDescent="0.25">
      <c r="A270" s="45">
        <v>269</v>
      </c>
      <c r="B270" s="45" t="str">
        <f t="shared" si="16"/>
        <v/>
      </c>
      <c r="C270" s="77"/>
      <c r="D270" s="77"/>
      <c r="E270" s="77"/>
      <c r="F270" s="77"/>
      <c r="G270" s="77"/>
      <c r="H270" s="77"/>
      <c r="I270" s="77"/>
      <c r="J270" s="84">
        <v>21154132</v>
      </c>
      <c r="K270" s="77"/>
    </row>
    <row r="271" spans="1:11" x14ac:dyDescent="0.25">
      <c r="A271" s="45">
        <v>270</v>
      </c>
      <c r="B271" s="45" t="str">
        <f t="shared" si="16"/>
        <v/>
      </c>
      <c r="C271" s="77"/>
      <c r="D271" s="77"/>
      <c r="E271" s="77"/>
      <c r="F271" s="77"/>
      <c r="G271" s="77"/>
      <c r="H271" s="77"/>
      <c r="I271" s="77"/>
      <c r="J271" s="84">
        <v>21154133</v>
      </c>
      <c r="K271" s="77"/>
    </row>
    <row r="272" spans="1:11" x14ac:dyDescent="0.25">
      <c r="A272" s="45">
        <v>271</v>
      </c>
      <c r="B272" s="45" t="str">
        <f t="shared" si="16"/>
        <v/>
      </c>
      <c r="C272" s="77"/>
      <c r="D272" s="77"/>
      <c r="E272" s="77"/>
      <c r="F272" s="77"/>
      <c r="G272" s="77"/>
      <c r="H272" s="77"/>
      <c r="I272" s="77"/>
      <c r="J272" s="84">
        <v>21154134</v>
      </c>
      <c r="K272" s="77"/>
    </row>
    <row r="273" spans="1:11" x14ac:dyDescent="0.25">
      <c r="A273" s="45">
        <v>272</v>
      </c>
      <c r="B273" s="45" t="str">
        <f t="shared" si="16"/>
        <v/>
      </c>
      <c r="C273" s="77"/>
      <c r="D273" s="77"/>
      <c r="E273" s="77"/>
      <c r="F273" s="77"/>
      <c r="G273" s="77"/>
      <c r="H273" s="77"/>
      <c r="I273" s="77"/>
      <c r="J273" s="84">
        <v>21154135</v>
      </c>
      <c r="K273" s="77"/>
    </row>
    <row r="274" spans="1:11" x14ac:dyDescent="0.25">
      <c r="A274" s="45">
        <v>273</v>
      </c>
      <c r="B274" s="45" t="str">
        <f t="shared" si="16"/>
        <v/>
      </c>
      <c r="C274" s="77"/>
      <c r="D274" s="77"/>
      <c r="E274" s="77"/>
      <c r="F274" s="77"/>
      <c r="G274" s="77"/>
      <c r="H274" s="77"/>
      <c r="I274" s="77"/>
      <c r="J274" s="84">
        <v>21154136</v>
      </c>
      <c r="K274" s="77"/>
    </row>
    <row r="275" spans="1:11" x14ac:dyDescent="0.25">
      <c r="A275" s="45">
        <v>274</v>
      </c>
      <c r="B275" s="45" t="str">
        <f t="shared" si="16"/>
        <v/>
      </c>
      <c r="C275" s="77"/>
      <c r="D275" s="77"/>
      <c r="E275" s="77"/>
      <c r="F275" s="77"/>
      <c r="G275" s="77"/>
      <c r="H275" s="77"/>
      <c r="I275" s="77"/>
      <c r="J275" s="84">
        <v>21154137</v>
      </c>
      <c r="K275" s="77"/>
    </row>
    <row r="276" spans="1:11" x14ac:dyDescent="0.25">
      <c r="A276" s="45">
        <v>275</v>
      </c>
      <c r="B276" s="45" t="str">
        <f t="shared" si="16"/>
        <v/>
      </c>
      <c r="C276" s="77"/>
      <c r="D276" s="77"/>
      <c r="E276" s="77"/>
      <c r="F276" s="77"/>
      <c r="G276" s="77"/>
      <c r="H276" s="77"/>
      <c r="I276" s="77"/>
      <c r="J276" s="84">
        <v>21154138</v>
      </c>
      <c r="K276" s="77"/>
    </row>
    <row r="277" spans="1:11" x14ac:dyDescent="0.25">
      <c r="A277" s="45">
        <v>276</v>
      </c>
      <c r="B277" s="45" t="str">
        <f t="shared" si="16"/>
        <v/>
      </c>
      <c r="C277" s="77"/>
      <c r="D277" s="77"/>
      <c r="E277" s="77"/>
      <c r="F277" s="77"/>
      <c r="G277" s="77"/>
      <c r="H277" s="77"/>
      <c r="I277" s="77"/>
      <c r="J277" s="84">
        <v>21154139</v>
      </c>
      <c r="K277" s="77"/>
    </row>
    <row r="278" spans="1:11" x14ac:dyDescent="0.25">
      <c r="A278" s="45">
        <v>277</v>
      </c>
      <c r="B278" s="45" t="str">
        <f t="shared" si="16"/>
        <v/>
      </c>
      <c r="C278" s="77"/>
      <c r="D278" s="77"/>
      <c r="E278" s="77"/>
      <c r="F278" s="77"/>
      <c r="G278" s="77"/>
      <c r="H278" s="77"/>
      <c r="I278" s="77"/>
      <c r="J278" s="84">
        <v>21154140</v>
      </c>
      <c r="K278" s="77"/>
    </row>
    <row r="279" spans="1:11" x14ac:dyDescent="0.25">
      <c r="A279" s="45">
        <v>278</v>
      </c>
      <c r="B279" s="45" t="str">
        <f t="shared" si="16"/>
        <v/>
      </c>
      <c r="C279" s="77"/>
      <c r="D279" s="77"/>
      <c r="E279" s="77"/>
      <c r="F279" s="77"/>
      <c r="G279" s="77"/>
      <c r="H279" s="77"/>
      <c r="I279" s="77"/>
      <c r="J279" s="84">
        <v>21154140</v>
      </c>
      <c r="K279" s="77"/>
    </row>
    <row r="280" spans="1:11" x14ac:dyDescent="0.25">
      <c r="A280" s="45">
        <v>279</v>
      </c>
      <c r="B280" s="45" t="str">
        <f t="shared" si="16"/>
        <v/>
      </c>
      <c r="C280" s="77"/>
      <c r="D280" s="77"/>
      <c r="E280" s="77"/>
      <c r="F280" s="77"/>
      <c r="G280" s="77"/>
      <c r="H280" s="77"/>
      <c r="I280" s="77"/>
      <c r="J280" s="84">
        <v>21154143</v>
      </c>
      <c r="K280" s="77"/>
    </row>
    <row r="281" spans="1:11" x14ac:dyDescent="0.25">
      <c r="A281" s="45">
        <v>280</v>
      </c>
      <c r="B281" s="45" t="str">
        <f t="shared" si="16"/>
        <v/>
      </c>
      <c r="C281" s="77"/>
      <c r="D281" s="77"/>
      <c r="E281" s="77"/>
      <c r="F281" s="77"/>
      <c r="G281" s="77"/>
      <c r="H281" s="77"/>
      <c r="I281" s="77"/>
      <c r="J281" s="84">
        <v>21154144</v>
      </c>
      <c r="K281" s="77"/>
    </row>
    <row r="282" spans="1:11" x14ac:dyDescent="0.25">
      <c r="A282" s="45">
        <v>281</v>
      </c>
      <c r="B282" s="45" t="str">
        <f t="shared" si="16"/>
        <v/>
      </c>
      <c r="C282" s="77"/>
      <c r="D282" s="77"/>
      <c r="E282" s="77"/>
      <c r="F282" s="77"/>
      <c r="G282" s="77"/>
      <c r="H282" s="77"/>
      <c r="I282" s="77"/>
      <c r="J282" s="84">
        <v>21177401</v>
      </c>
      <c r="K282" s="77"/>
    </row>
    <row r="283" spans="1:11" x14ac:dyDescent="0.25">
      <c r="A283" s="45">
        <v>282</v>
      </c>
      <c r="B283" s="45" t="str">
        <f t="shared" si="16"/>
        <v/>
      </c>
      <c r="C283" s="77"/>
      <c r="D283" s="77"/>
      <c r="E283" s="77"/>
      <c r="F283" s="77"/>
      <c r="G283" s="77"/>
      <c r="H283" s="77"/>
      <c r="I283" s="77"/>
      <c r="J283" s="84">
        <v>21177402</v>
      </c>
      <c r="K283" s="77"/>
    </row>
    <row r="284" spans="1:11" x14ac:dyDescent="0.25">
      <c r="A284" s="45">
        <v>283</v>
      </c>
      <c r="B284" s="45" t="str">
        <f t="shared" si="16"/>
        <v/>
      </c>
      <c r="C284" s="77"/>
      <c r="D284" s="77"/>
      <c r="E284" s="77"/>
      <c r="F284" s="77"/>
      <c r="G284" s="77"/>
      <c r="H284" s="77"/>
      <c r="I284" s="77"/>
      <c r="J284" s="84">
        <v>21177403</v>
      </c>
      <c r="K284" s="77"/>
    </row>
    <row r="285" spans="1:11" x14ac:dyDescent="0.25">
      <c r="A285" s="45">
        <v>284</v>
      </c>
      <c r="B285" s="45" t="str">
        <f t="shared" si="16"/>
        <v/>
      </c>
      <c r="C285" s="77"/>
      <c r="D285" s="77"/>
      <c r="E285" s="77"/>
      <c r="F285" s="77"/>
      <c r="G285" s="77"/>
      <c r="H285" s="77"/>
      <c r="I285" s="77"/>
      <c r="J285" s="84">
        <v>21182201</v>
      </c>
      <c r="K285" s="77"/>
    </row>
    <row r="286" spans="1:11" x14ac:dyDescent="0.25">
      <c r="A286" s="45">
        <v>285</v>
      </c>
      <c r="B286" s="45" t="str">
        <f t="shared" si="16"/>
        <v/>
      </c>
      <c r="C286" s="77"/>
      <c r="D286" s="77"/>
      <c r="E286" s="77"/>
      <c r="F286" s="77"/>
      <c r="G286" s="77"/>
      <c r="H286" s="77"/>
      <c r="I286" s="77"/>
      <c r="J286" s="84">
        <v>21182301</v>
      </c>
      <c r="K286" s="77"/>
    </row>
    <row r="287" spans="1:11" x14ac:dyDescent="0.25">
      <c r="A287" s="45">
        <v>286</v>
      </c>
      <c r="B287" s="45" t="str">
        <f t="shared" si="16"/>
        <v/>
      </c>
      <c r="C287" s="77"/>
      <c r="D287" s="77"/>
      <c r="E287" s="77"/>
      <c r="F287" s="77"/>
      <c r="G287" s="77"/>
      <c r="H287" s="77"/>
      <c r="I287" s="77"/>
      <c r="J287" s="84">
        <v>21182302</v>
      </c>
      <c r="K287" s="77"/>
    </row>
    <row r="288" spans="1:11" x14ac:dyDescent="0.25">
      <c r="A288" s="45">
        <v>287</v>
      </c>
      <c r="B288" s="45" t="str">
        <f t="shared" si="16"/>
        <v/>
      </c>
      <c r="C288" s="77"/>
      <c r="D288" s="77"/>
      <c r="E288" s="77"/>
      <c r="F288" s="77"/>
      <c r="G288" s="77"/>
      <c r="H288" s="77"/>
      <c r="I288" s="77"/>
      <c r="J288" s="84">
        <v>21233301</v>
      </c>
      <c r="K288" s="77"/>
    </row>
    <row r="289" spans="1:11" x14ac:dyDescent="0.25">
      <c r="A289" s="45">
        <v>288</v>
      </c>
      <c r="B289" s="45" t="str">
        <f t="shared" si="16"/>
        <v/>
      </c>
      <c r="C289" s="77"/>
      <c r="D289" s="77"/>
      <c r="E289" s="77"/>
      <c r="F289" s="77"/>
      <c r="G289" s="77"/>
      <c r="H289" s="77"/>
      <c r="I289" s="77"/>
      <c r="J289" s="84">
        <v>21233302</v>
      </c>
      <c r="K289" s="77"/>
    </row>
    <row r="290" spans="1:11" x14ac:dyDescent="0.25">
      <c r="A290" s="45">
        <v>289</v>
      </c>
      <c r="B290" s="45" t="str">
        <f t="shared" si="16"/>
        <v/>
      </c>
      <c r="C290" s="77"/>
      <c r="D290" s="77"/>
      <c r="E290" s="77"/>
      <c r="F290" s="77"/>
      <c r="G290" s="77"/>
      <c r="H290" s="77"/>
      <c r="I290" s="77"/>
      <c r="J290" s="84">
        <v>21233303</v>
      </c>
      <c r="K290" s="77"/>
    </row>
    <row r="291" spans="1:11" x14ac:dyDescent="0.25">
      <c r="A291" s="45">
        <v>290</v>
      </c>
      <c r="B291" s="45" t="str">
        <f t="shared" si="16"/>
        <v/>
      </c>
      <c r="C291" s="77"/>
      <c r="D291" s="77"/>
      <c r="E291" s="77"/>
      <c r="F291" s="77"/>
      <c r="G291" s="77"/>
      <c r="H291" s="77"/>
      <c r="I291" s="77"/>
      <c r="J291" s="84">
        <v>21233303</v>
      </c>
      <c r="K291" s="77"/>
    </row>
    <row r="292" spans="1:11" x14ac:dyDescent="0.25">
      <c r="A292" s="45">
        <v>291</v>
      </c>
      <c r="B292" s="45" t="str">
        <f t="shared" si="16"/>
        <v/>
      </c>
      <c r="C292" s="77"/>
      <c r="D292" s="77"/>
      <c r="E292" s="77"/>
      <c r="F292" s="77"/>
      <c r="G292" s="77"/>
      <c r="H292" s="77"/>
      <c r="I292" s="77"/>
      <c r="J292" s="84">
        <v>21233304</v>
      </c>
      <c r="K292" s="77"/>
    </row>
    <row r="293" spans="1:11" x14ac:dyDescent="0.25">
      <c r="A293" s="45">
        <v>292</v>
      </c>
      <c r="B293" s="45" t="str">
        <f t="shared" si="16"/>
        <v/>
      </c>
      <c r="C293" s="77"/>
      <c r="D293" s="77"/>
      <c r="E293" s="77"/>
      <c r="F293" s="77"/>
      <c r="G293" s="77"/>
      <c r="H293" s="77"/>
      <c r="I293" s="77"/>
      <c r="J293" s="84">
        <v>21247301</v>
      </c>
      <c r="K293" s="77"/>
    </row>
    <row r="294" spans="1:11" x14ac:dyDescent="0.25">
      <c r="A294" s="45">
        <v>293</v>
      </c>
      <c r="B294" s="45" t="str">
        <f t="shared" si="16"/>
        <v/>
      </c>
      <c r="C294" s="77"/>
      <c r="D294" s="77"/>
      <c r="E294" s="77"/>
      <c r="F294" s="77"/>
      <c r="G294" s="77"/>
      <c r="H294" s="77"/>
      <c r="I294" s="77"/>
      <c r="J294" s="84">
        <v>21255001</v>
      </c>
      <c r="K294" s="77"/>
    </row>
    <row r="295" spans="1:11" x14ac:dyDescent="0.25">
      <c r="A295" s="45">
        <v>294</v>
      </c>
      <c r="B295" s="45" t="str">
        <f t="shared" si="16"/>
        <v/>
      </c>
      <c r="C295" s="77"/>
      <c r="D295" s="77"/>
      <c r="E295" s="77"/>
      <c r="F295" s="77"/>
      <c r="G295" s="77"/>
      <c r="H295" s="77"/>
      <c r="I295" s="77"/>
      <c r="J295" s="84">
        <v>21255002</v>
      </c>
      <c r="K295" s="77"/>
    </row>
    <row r="296" spans="1:11" x14ac:dyDescent="0.25">
      <c r="A296" s="45">
        <v>295</v>
      </c>
      <c r="B296" s="45" t="str">
        <f t="shared" si="16"/>
        <v/>
      </c>
      <c r="C296" s="77"/>
      <c r="D296" s="77"/>
      <c r="E296" s="77"/>
      <c r="F296" s="77"/>
      <c r="G296" s="77"/>
      <c r="H296" s="77"/>
      <c r="I296" s="77"/>
      <c r="J296" s="84">
        <v>21255003</v>
      </c>
      <c r="K296" s="77"/>
    </row>
    <row r="297" spans="1:11" x14ac:dyDescent="0.25">
      <c r="A297" s="45">
        <v>296</v>
      </c>
      <c r="B297" s="45" t="str">
        <f t="shared" si="16"/>
        <v/>
      </c>
      <c r="C297" s="77"/>
      <c r="D297" s="77"/>
      <c r="E297" s="77"/>
      <c r="F297" s="77"/>
      <c r="G297" s="77"/>
      <c r="H297" s="77"/>
      <c r="I297" s="77"/>
      <c r="J297" s="84">
        <v>21311101</v>
      </c>
      <c r="K297" s="77"/>
    </row>
    <row r="298" spans="1:11" x14ac:dyDescent="0.25">
      <c r="A298" s="45">
        <v>297</v>
      </c>
      <c r="B298" s="45" t="str">
        <f t="shared" si="16"/>
        <v/>
      </c>
      <c r="C298" s="77"/>
      <c r="D298" s="77"/>
      <c r="E298" s="77"/>
      <c r="F298" s="77"/>
      <c r="G298" s="77"/>
      <c r="H298" s="77"/>
      <c r="I298" s="77"/>
      <c r="J298" s="84">
        <v>21311102</v>
      </c>
      <c r="K298" s="77"/>
    </row>
    <row r="299" spans="1:11" x14ac:dyDescent="0.25">
      <c r="A299" s="45">
        <v>298</v>
      </c>
      <c r="B299" s="45" t="str">
        <f t="shared" si="16"/>
        <v/>
      </c>
      <c r="C299" s="77"/>
      <c r="D299" s="77"/>
      <c r="E299" s="77"/>
      <c r="F299" s="77"/>
      <c r="G299" s="77"/>
      <c r="H299" s="77"/>
      <c r="I299" s="77"/>
      <c r="J299" s="84">
        <v>21311103</v>
      </c>
      <c r="K299" s="77"/>
    </row>
    <row r="300" spans="1:11" x14ac:dyDescent="0.25">
      <c r="A300" s="45">
        <v>299</v>
      </c>
      <c r="B300" s="45" t="str">
        <f t="shared" si="16"/>
        <v/>
      </c>
      <c r="C300" s="77"/>
      <c r="D300" s="77"/>
      <c r="E300" s="77"/>
      <c r="F300" s="77"/>
      <c r="G300" s="77"/>
      <c r="H300" s="77"/>
      <c r="I300" s="77"/>
      <c r="J300" s="84">
        <v>21358101</v>
      </c>
      <c r="K300" s="77"/>
    </row>
    <row r="301" spans="1:11" x14ac:dyDescent="0.25">
      <c r="A301" s="45">
        <v>300</v>
      </c>
      <c r="B301" s="45" t="str">
        <f t="shared" si="16"/>
        <v/>
      </c>
      <c r="C301" s="77"/>
      <c r="D301" s="77"/>
      <c r="E301" s="77"/>
      <c r="F301" s="77"/>
      <c r="G301" s="77"/>
      <c r="H301" s="77"/>
      <c r="I301" s="77"/>
      <c r="J301" s="84">
        <v>21358102</v>
      </c>
      <c r="K301" s="77"/>
    </row>
    <row r="302" spans="1:11" x14ac:dyDescent="0.25">
      <c r="A302" s="45">
        <v>301</v>
      </c>
      <c r="B302" s="45" t="str">
        <f t="shared" si="16"/>
        <v/>
      </c>
      <c r="C302" s="77"/>
      <c r="D302" s="77"/>
      <c r="E302" s="77"/>
      <c r="F302" s="77"/>
      <c r="G302" s="77"/>
      <c r="H302" s="77"/>
      <c r="I302" s="77"/>
      <c r="J302" s="84">
        <v>21358103</v>
      </c>
      <c r="K302" s="77"/>
    </row>
    <row r="303" spans="1:11" x14ac:dyDescent="0.25">
      <c r="A303" s="45">
        <v>302</v>
      </c>
      <c r="B303" s="45" t="str">
        <f t="shared" si="16"/>
        <v/>
      </c>
      <c r="C303" s="77"/>
      <c r="D303" s="77"/>
      <c r="E303" s="77"/>
      <c r="F303" s="77"/>
      <c r="G303" s="77"/>
      <c r="H303" s="77"/>
      <c r="I303" s="77"/>
      <c r="J303" s="84">
        <v>21358104</v>
      </c>
      <c r="K303" s="77"/>
    </row>
    <row r="304" spans="1:11" x14ac:dyDescent="0.25">
      <c r="A304" s="45">
        <v>303</v>
      </c>
      <c r="B304" s="45" t="str">
        <f t="shared" si="16"/>
        <v/>
      </c>
      <c r="C304" s="77"/>
      <c r="D304" s="77"/>
      <c r="E304" s="77"/>
      <c r="F304" s="77"/>
      <c r="G304" s="77"/>
      <c r="H304" s="77"/>
      <c r="I304" s="77"/>
      <c r="J304" s="84">
        <v>21394101</v>
      </c>
      <c r="K304" s="77"/>
    </row>
    <row r="305" spans="1:11" x14ac:dyDescent="0.25">
      <c r="A305" s="45">
        <v>304</v>
      </c>
      <c r="B305" s="45" t="str">
        <f t="shared" si="16"/>
        <v/>
      </c>
      <c r="C305" s="77"/>
      <c r="D305" s="77"/>
      <c r="E305" s="77"/>
      <c r="F305" s="77"/>
      <c r="G305" s="77"/>
      <c r="H305" s="77"/>
      <c r="I305" s="77"/>
      <c r="J305" s="84">
        <v>21394102</v>
      </c>
      <c r="K305" s="77"/>
    </row>
    <row r="306" spans="1:11" x14ac:dyDescent="0.25">
      <c r="A306" s="45">
        <v>305</v>
      </c>
      <c r="B306" s="45" t="str">
        <f t="shared" si="16"/>
        <v/>
      </c>
      <c r="C306" s="77"/>
      <c r="D306" s="77"/>
      <c r="E306" s="77"/>
      <c r="F306" s="77"/>
      <c r="G306" s="77"/>
      <c r="H306" s="77"/>
      <c r="I306" s="77"/>
      <c r="J306" s="84">
        <v>21394103</v>
      </c>
      <c r="K306" s="77"/>
    </row>
    <row r="307" spans="1:11" x14ac:dyDescent="0.25">
      <c r="A307" s="45">
        <v>306</v>
      </c>
      <c r="B307" s="45" t="str">
        <f t="shared" si="16"/>
        <v/>
      </c>
      <c r="C307" s="77"/>
      <c r="D307" s="77"/>
      <c r="E307" s="77"/>
      <c r="F307" s="77"/>
      <c r="G307" s="77"/>
      <c r="H307" s="77"/>
      <c r="I307" s="77"/>
      <c r="J307" s="84">
        <v>21394104</v>
      </c>
      <c r="K307" s="77"/>
    </row>
    <row r="308" spans="1:11" x14ac:dyDescent="0.25">
      <c r="A308" s="45">
        <v>307</v>
      </c>
      <c r="B308" s="45" t="str">
        <f t="shared" si="16"/>
        <v/>
      </c>
      <c r="C308" s="77"/>
      <c r="D308" s="77"/>
      <c r="E308" s="77"/>
      <c r="F308" s="77"/>
      <c r="G308" s="77"/>
      <c r="H308" s="77"/>
      <c r="I308" s="77"/>
      <c r="J308" s="84">
        <v>21394105</v>
      </c>
      <c r="K308" s="77"/>
    </row>
    <row r="309" spans="1:11" x14ac:dyDescent="0.25">
      <c r="A309" s="45">
        <v>308</v>
      </c>
      <c r="B309" s="45" t="str">
        <f t="shared" si="16"/>
        <v/>
      </c>
      <c r="C309" s="77"/>
      <c r="D309" s="77"/>
      <c r="E309" s="77"/>
      <c r="F309" s="77"/>
      <c r="G309" s="77"/>
      <c r="H309" s="77"/>
      <c r="I309" s="77"/>
      <c r="J309" s="84">
        <v>21394106</v>
      </c>
      <c r="K309" s="77"/>
    </row>
    <row r="310" spans="1:11" x14ac:dyDescent="0.25">
      <c r="A310" s="45">
        <v>309</v>
      </c>
      <c r="B310" s="45" t="str">
        <f t="shared" si="16"/>
        <v/>
      </c>
      <c r="C310" s="77"/>
      <c r="D310" s="77"/>
      <c r="E310" s="77"/>
      <c r="F310" s="77"/>
      <c r="G310" s="77"/>
      <c r="H310" s="77"/>
      <c r="I310" s="77"/>
      <c r="J310" s="84">
        <v>21394106</v>
      </c>
      <c r="K310" s="77"/>
    </row>
    <row r="311" spans="1:11" x14ac:dyDescent="0.25">
      <c r="A311" s="45">
        <v>310</v>
      </c>
      <c r="B311" s="45" t="str">
        <f t="shared" si="16"/>
        <v/>
      </c>
      <c r="C311" s="77"/>
      <c r="D311" s="77"/>
      <c r="E311" s="77"/>
      <c r="F311" s="77"/>
      <c r="G311" s="77"/>
      <c r="H311" s="77"/>
      <c r="I311" s="77"/>
      <c r="J311" s="84">
        <v>21394107</v>
      </c>
      <c r="K311" s="77"/>
    </row>
    <row r="312" spans="1:11" x14ac:dyDescent="0.25">
      <c r="A312" s="45">
        <v>311</v>
      </c>
      <c r="B312" s="45" t="str">
        <f t="shared" si="16"/>
        <v/>
      </c>
      <c r="C312" s="77"/>
      <c r="D312" s="77"/>
      <c r="E312" s="77"/>
      <c r="F312" s="77"/>
      <c r="G312" s="77"/>
      <c r="H312" s="77"/>
      <c r="I312" s="77"/>
      <c r="J312" s="84">
        <v>21394108</v>
      </c>
      <c r="K312" s="77"/>
    </row>
    <row r="313" spans="1:11" x14ac:dyDescent="0.25">
      <c r="A313" s="45">
        <v>312</v>
      </c>
      <c r="B313" s="45" t="str">
        <f t="shared" si="16"/>
        <v/>
      </c>
      <c r="C313" s="77"/>
      <c r="D313" s="77"/>
      <c r="E313" s="77"/>
      <c r="F313" s="77"/>
      <c r="G313" s="77"/>
      <c r="H313" s="77"/>
      <c r="I313" s="77"/>
      <c r="J313" s="84">
        <v>21409501</v>
      </c>
      <c r="K313" s="77"/>
    </row>
    <row r="314" spans="1:11" x14ac:dyDescent="0.25">
      <c r="A314" s="45">
        <v>313</v>
      </c>
      <c r="B314" s="45" t="str">
        <f t="shared" si="16"/>
        <v/>
      </c>
      <c r="C314" s="77"/>
      <c r="D314" s="77"/>
      <c r="E314" s="77"/>
      <c r="F314" s="77"/>
      <c r="G314" s="77"/>
      <c r="H314" s="77"/>
      <c r="I314" s="77"/>
      <c r="J314" s="84">
        <v>21436501</v>
      </c>
      <c r="K314" s="77"/>
    </row>
    <row r="315" spans="1:11" x14ac:dyDescent="0.25">
      <c r="A315" s="45">
        <v>314</v>
      </c>
      <c r="B315" s="45" t="str">
        <f t="shared" si="16"/>
        <v/>
      </c>
      <c r="C315" s="77"/>
      <c r="D315" s="77"/>
      <c r="E315" s="77"/>
      <c r="F315" s="77"/>
      <c r="G315" s="77"/>
      <c r="H315" s="77"/>
      <c r="I315" s="77"/>
      <c r="J315" s="84">
        <v>21436502</v>
      </c>
      <c r="K315" s="77"/>
    </row>
    <row r="316" spans="1:11" x14ac:dyDescent="0.25">
      <c r="A316" s="45">
        <v>315</v>
      </c>
      <c r="B316" s="45" t="str">
        <f t="shared" si="16"/>
        <v/>
      </c>
      <c r="C316" s="77"/>
      <c r="D316" s="77"/>
      <c r="E316" s="77"/>
      <c r="F316" s="77"/>
      <c r="G316" s="77"/>
      <c r="H316" s="77"/>
      <c r="I316" s="77"/>
      <c r="J316" s="84">
        <v>21436503</v>
      </c>
      <c r="K316" s="77"/>
    </row>
    <row r="317" spans="1:11" x14ac:dyDescent="0.25">
      <c r="A317" s="45">
        <v>316</v>
      </c>
      <c r="B317" s="45" t="str">
        <f t="shared" si="16"/>
        <v/>
      </c>
      <c r="C317" s="77"/>
      <c r="D317" s="77"/>
      <c r="E317" s="77"/>
      <c r="F317" s="77"/>
      <c r="G317" s="77"/>
      <c r="H317" s="77"/>
      <c r="I317" s="77"/>
      <c r="J317" s="84">
        <v>21445601</v>
      </c>
      <c r="K317" s="77"/>
    </row>
    <row r="318" spans="1:11" x14ac:dyDescent="0.25">
      <c r="A318" s="45">
        <v>317</v>
      </c>
      <c r="B318" s="45" t="str">
        <f t="shared" si="16"/>
        <v/>
      </c>
      <c r="C318" s="77"/>
      <c r="D318" s="77"/>
      <c r="E318" s="77"/>
      <c r="F318" s="77"/>
      <c r="G318" s="77"/>
      <c r="H318" s="77"/>
      <c r="I318" s="77"/>
      <c r="J318" s="84">
        <v>21681401</v>
      </c>
      <c r="K318" s="77"/>
    </row>
    <row r="319" spans="1:11" x14ac:dyDescent="0.25">
      <c r="A319" s="45">
        <v>318</v>
      </c>
      <c r="B319" s="45" t="str">
        <f t="shared" si="16"/>
        <v/>
      </c>
      <c r="C319" s="77"/>
      <c r="D319" s="77"/>
      <c r="E319" s="77"/>
      <c r="F319" s="77"/>
      <c r="G319" s="77"/>
      <c r="H319" s="77"/>
      <c r="I319" s="77"/>
      <c r="J319" s="84">
        <v>21713501</v>
      </c>
      <c r="K319" s="77"/>
    </row>
    <row r="320" spans="1:11" x14ac:dyDescent="0.25">
      <c r="A320" s="45">
        <v>319</v>
      </c>
      <c r="B320" s="45" t="str">
        <f t="shared" si="16"/>
        <v/>
      </c>
      <c r="C320" s="77"/>
      <c r="D320" s="77"/>
      <c r="E320" s="77"/>
      <c r="F320" s="77"/>
      <c r="G320" s="77"/>
      <c r="H320" s="77"/>
      <c r="I320" s="77"/>
      <c r="J320" s="84">
        <v>21713502</v>
      </c>
      <c r="K320" s="77"/>
    </row>
    <row r="321" spans="1:11" x14ac:dyDescent="0.25">
      <c r="A321" s="45">
        <v>320</v>
      </c>
      <c r="B321" s="45" t="str">
        <f t="shared" si="16"/>
        <v/>
      </c>
      <c r="C321" s="77"/>
      <c r="D321" s="77"/>
      <c r="E321" s="77"/>
      <c r="F321" s="77"/>
      <c r="G321" s="77"/>
      <c r="H321" s="77"/>
      <c r="I321" s="77"/>
      <c r="J321" s="84">
        <v>21713503</v>
      </c>
      <c r="K321" s="77"/>
    </row>
    <row r="322" spans="1:11" x14ac:dyDescent="0.25">
      <c r="A322" s="45">
        <v>321</v>
      </c>
      <c r="B322" s="45" t="str">
        <f t="shared" si="16"/>
        <v/>
      </c>
      <c r="C322" s="77"/>
      <c r="D322" s="77"/>
      <c r="E322" s="77"/>
      <c r="F322" s="77"/>
      <c r="G322" s="77"/>
      <c r="H322" s="77"/>
      <c r="I322" s="77"/>
      <c r="J322" s="84">
        <v>21713505</v>
      </c>
      <c r="K322" s="77"/>
    </row>
    <row r="323" spans="1:11" x14ac:dyDescent="0.25">
      <c r="A323" s="45">
        <v>322</v>
      </c>
      <c r="B323" s="45" t="str">
        <f t="shared" si="16"/>
        <v/>
      </c>
      <c r="C323" s="77"/>
      <c r="D323" s="77"/>
      <c r="E323" s="77"/>
      <c r="F323" s="77"/>
      <c r="G323" s="77"/>
      <c r="H323" s="77"/>
      <c r="I323" s="77"/>
      <c r="J323" s="84">
        <v>21713506</v>
      </c>
      <c r="K323" s="77"/>
    </row>
    <row r="324" spans="1:11" x14ac:dyDescent="0.25">
      <c r="A324" s="45">
        <v>323</v>
      </c>
      <c r="B324" s="45" t="str">
        <f t="shared" ref="B324:B387" si="17">IF(HLOOKUP($B$2,$C$2:$K$474,A324,0)=0,"",HLOOKUP($B$2,$C$2:$K$474,A324,0))</f>
        <v/>
      </c>
      <c r="C324" s="77"/>
      <c r="D324" s="77"/>
      <c r="E324" s="77"/>
      <c r="F324" s="77"/>
      <c r="G324" s="77"/>
      <c r="H324" s="77"/>
      <c r="I324" s="77"/>
      <c r="J324" s="84">
        <v>21713507</v>
      </c>
      <c r="K324" s="77"/>
    </row>
    <row r="325" spans="1:11" x14ac:dyDescent="0.25">
      <c r="A325" s="45">
        <v>324</v>
      </c>
      <c r="B325" s="45" t="str">
        <f t="shared" si="17"/>
        <v/>
      </c>
      <c r="C325" s="77"/>
      <c r="D325" s="77"/>
      <c r="E325" s="77"/>
      <c r="F325" s="77"/>
      <c r="G325" s="77"/>
      <c r="H325" s="77"/>
      <c r="I325" s="77"/>
      <c r="J325" s="84">
        <v>21713508</v>
      </c>
      <c r="K325" s="77"/>
    </row>
    <row r="326" spans="1:11" x14ac:dyDescent="0.25">
      <c r="A326" s="45">
        <v>325</v>
      </c>
      <c r="B326" s="45" t="str">
        <f t="shared" si="17"/>
        <v/>
      </c>
      <c r="C326" s="77"/>
      <c r="D326" s="77"/>
      <c r="E326" s="77"/>
      <c r="F326" s="77"/>
      <c r="G326" s="77"/>
      <c r="H326" s="77"/>
      <c r="I326" s="77"/>
      <c r="J326" s="84">
        <v>21846501</v>
      </c>
      <c r="K326" s="77"/>
    </row>
    <row r="327" spans="1:11" x14ac:dyDescent="0.25">
      <c r="A327" s="45">
        <v>326</v>
      </c>
      <c r="B327" s="45" t="str">
        <f t="shared" si="17"/>
        <v/>
      </c>
      <c r="C327" s="77"/>
      <c r="D327" s="77"/>
      <c r="E327" s="77"/>
      <c r="F327" s="77"/>
      <c r="G327" s="77"/>
      <c r="H327" s="77"/>
      <c r="I327" s="77"/>
      <c r="J327" s="84">
        <v>21846502</v>
      </c>
      <c r="K327" s="77"/>
    </row>
    <row r="328" spans="1:11" x14ac:dyDescent="0.25">
      <c r="A328" s="45">
        <v>327</v>
      </c>
      <c r="B328" s="45" t="str">
        <f t="shared" si="17"/>
        <v/>
      </c>
      <c r="C328" s="77"/>
      <c r="D328" s="77"/>
      <c r="E328" s="77"/>
      <c r="F328" s="77"/>
      <c r="G328" s="77"/>
      <c r="H328" s="77"/>
      <c r="I328" s="77"/>
      <c r="J328" s="84">
        <v>21894301</v>
      </c>
      <c r="K328" s="77"/>
    </row>
    <row r="329" spans="1:11" x14ac:dyDescent="0.25">
      <c r="A329" s="45">
        <v>328</v>
      </c>
      <c r="B329" s="45" t="str">
        <f t="shared" si="17"/>
        <v/>
      </c>
      <c r="C329" s="77"/>
      <c r="D329" s="77"/>
      <c r="E329" s="77"/>
      <c r="F329" s="77"/>
      <c r="G329" s="77"/>
      <c r="H329" s="77"/>
      <c r="I329" s="77"/>
      <c r="J329" s="84">
        <v>21894302</v>
      </c>
      <c r="K329" s="77"/>
    </row>
    <row r="330" spans="1:11" x14ac:dyDescent="0.25">
      <c r="A330" s="45">
        <v>329</v>
      </c>
      <c r="B330" s="45" t="str">
        <f t="shared" si="17"/>
        <v/>
      </c>
      <c r="C330" s="77"/>
      <c r="D330" s="77"/>
      <c r="E330" s="77"/>
      <c r="F330" s="77"/>
      <c r="G330" s="77"/>
      <c r="H330" s="77"/>
      <c r="I330" s="77"/>
      <c r="J330" s="84">
        <v>22065002</v>
      </c>
      <c r="K330" s="77"/>
    </row>
    <row r="331" spans="1:11" x14ac:dyDescent="0.25">
      <c r="A331" s="45">
        <v>330</v>
      </c>
      <c r="B331" s="45" t="str">
        <f t="shared" si="17"/>
        <v/>
      </c>
      <c r="C331" s="77"/>
      <c r="D331" s="77"/>
      <c r="E331" s="77"/>
      <c r="F331" s="77"/>
      <c r="G331" s="77"/>
      <c r="H331" s="77"/>
      <c r="I331" s="77"/>
      <c r="J331" s="84">
        <v>22065004</v>
      </c>
      <c r="K331" s="77"/>
    </row>
    <row r="332" spans="1:11" x14ac:dyDescent="0.25">
      <c r="A332" s="45">
        <v>331</v>
      </c>
      <c r="B332" s="45" t="str">
        <f t="shared" si="17"/>
        <v/>
      </c>
      <c r="C332" s="77"/>
      <c r="D332" s="77"/>
      <c r="E332" s="77"/>
      <c r="F332" s="77"/>
      <c r="G332" s="77"/>
      <c r="H332" s="77"/>
      <c r="I332" s="77"/>
      <c r="J332" s="84">
        <v>22313401</v>
      </c>
      <c r="K332" s="77"/>
    </row>
    <row r="333" spans="1:11" x14ac:dyDescent="0.25">
      <c r="A333" s="45">
        <v>332</v>
      </c>
      <c r="B333" s="45" t="str">
        <f t="shared" si="17"/>
        <v/>
      </c>
      <c r="C333" s="77"/>
      <c r="D333" s="77"/>
      <c r="E333" s="77"/>
      <c r="F333" s="77"/>
      <c r="G333" s="77"/>
      <c r="H333" s="77"/>
      <c r="I333" s="77"/>
      <c r="J333" s="84">
        <v>22313402</v>
      </c>
      <c r="K333" s="77"/>
    </row>
    <row r="334" spans="1:11" x14ac:dyDescent="0.25">
      <c r="A334" s="45">
        <v>333</v>
      </c>
      <c r="B334" s="45" t="str">
        <f t="shared" si="17"/>
        <v/>
      </c>
      <c r="C334" s="77"/>
      <c r="D334" s="77"/>
      <c r="E334" s="77"/>
      <c r="F334" s="77"/>
      <c r="G334" s="77"/>
      <c r="H334" s="77"/>
      <c r="I334" s="77"/>
      <c r="J334" s="84">
        <v>22313403</v>
      </c>
      <c r="K334" s="77"/>
    </row>
    <row r="335" spans="1:11" x14ac:dyDescent="0.25">
      <c r="A335" s="45">
        <v>334</v>
      </c>
      <c r="B335" s="45" t="str">
        <f t="shared" si="17"/>
        <v/>
      </c>
      <c r="C335" s="77"/>
      <c r="D335" s="77"/>
      <c r="E335" s="77"/>
      <c r="F335" s="77"/>
      <c r="G335" s="77"/>
      <c r="H335" s="77"/>
      <c r="I335" s="77"/>
      <c r="J335" s="84">
        <v>22313404</v>
      </c>
      <c r="K335" s="77"/>
    </row>
    <row r="336" spans="1:11" x14ac:dyDescent="0.25">
      <c r="A336" s="45">
        <v>335</v>
      </c>
      <c r="B336" s="45" t="str">
        <f t="shared" si="17"/>
        <v/>
      </c>
      <c r="C336" s="77"/>
      <c r="D336" s="77"/>
      <c r="E336" s="77"/>
      <c r="F336" s="77"/>
      <c r="G336" s="77"/>
      <c r="H336" s="77"/>
      <c r="I336" s="77"/>
      <c r="J336" s="84">
        <v>22578501</v>
      </c>
      <c r="K336" s="77"/>
    </row>
    <row r="337" spans="1:11" x14ac:dyDescent="0.25">
      <c r="A337" s="45">
        <v>336</v>
      </c>
      <c r="B337" s="45" t="str">
        <f t="shared" si="17"/>
        <v/>
      </c>
      <c r="C337" s="77"/>
      <c r="D337" s="77"/>
      <c r="E337" s="77"/>
      <c r="F337" s="77"/>
      <c r="G337" s="77"/>
      <c r="H337" s="77"/>
      <c r="I337" s="77"/>
      <c r="J337" s="84">
        <v>22579501</v>
      </c>
      <c r="K337" s="77"/>
    </row>
    <row r="338" spans="1:11" x14ac:dyDescent="0.25">
      <c r="A338" s="45">
        <v>337</v>
      </c>
      <c r="B338" s="45" t="str">
        <f t="shared" si="17"/>
        <v/>
      </c>
      <c r="C338" s="77"/>
      <c r="D338" s="77"/>
      <c r="E338" s="77"/>
      <c r="F338" s="77"/>
      <c r="G338" s="77"/>
      <c r="H338" s="77"/>
      <c r="I338" s="77"/>
      <c r="J338" s="84">
        <v>22586101</v>
      </c>
      <c r="K338" s="77"/>
    </row>
    <row r="339" spans="1:11" x14ac:dyDescent="0.25">
      <c r="A339" s="45">
        <v>338</v>
      </c>
      <c r="B339" s="45" t="str">
        <f t="shared" si="17"/>
        <v/>
      </c>
      <c r="C339" s="77"/>
      <c r="D339" s="77"/>
      <c r="E339" s="77"/>
      <c r="F339" s="77"/>
      <c r="G339" s="77"/>
      <c r="H339" s="77"/>
      <c r="I339" s="77"/>
      <c r="J339" s="84">
        <v>22586301</v>
      </c>
      <c r="K339" s="77"/>
    </row>
    <row r="340" spans="1:11" x14ac:dyDescent="0.25">
      <c r="A340" s="45">
        <v>339</v>
      </c>
      <c r="B340" s="45" t="str">
        <f t="shared" si="17"/>
        <v/>
      </c>
      <c r="C340" s="77"/>
      <c r="D340" s="77"/>
      <c r="E340" s="77"/>
      <c r="F340" s="77"/>
      <c r="G340" s="77"/>
      <c r="H340" s="77"/>
      <c r="I340" s="77"/>
      <c r="J340" s="84">
        <v>22607501</v>
      </c>
      <c r="K340" s="77"/>
    </row>
    <row r="341" spans="1:11" x14ac:dyDescent="0.25">
      <c r="A341" s="45">
        <v>340</v>
      </c>
      <c r="B341" s="45" t="str">
        <f t="shared" si="17"/>
        <v/>
      </c>
      <c r="C341" s="77"/>
      <c r="D341" s="77"/>
      <c r="E341" s="77"/>
      <c r="F341" s="77"/>
      <c r="G341" s="77"/>
      <c r="H341" s="77"/>
      <c r="I341" s="77"/>
      <c r="J341" s="84">
        <v>22607502</v>
      </c>
      <c r="K341" s="77"/>
    </row>
    <row r="342" spans="1:11" x14ac:dyDescent="0.25">
      <c r="A342" s="45">
        <v>341</v>
      </c>
      <c r="B342" s="45" t="str">
        <f t="shared" si="17"/>
        <v/>
      </c>
      <c r="C342" s="77"/>
      <c r="D342" s="77"/>
      <c r="E342" s="77"/>
      <c r="F342" s="77"/>
      <c r="G342" s="77"/>
      <c r="H342" s="77"/>
      <c r="I342" s="77"/>
      <c r="J342" s="84">
        <v>22618701</v>
      </c>
      <c r="K342" s="77"/>
    </row>
    <row r="343" spans="1:11" x14ac:dyDescent="0.25">
      <c r="A343" s="45">
        <v>342</v>
      </c>
      <c r="B343" s="45" t="str">
        <f t="shared" si="17"/>
        <v/>
      </c>
      <c r="C343" s="77"/>
      <c r="D343" s="77"/>
      <c r="E343" s="77"/>
      <c r="F343" s="77"/>
      <c r="G343" s="77"/>
      <c r="H343" s="77"/>
      <c r="I343" s="77"/>
      <c r="J343" s="84">
        <v>22618702</v>
      </c>
      <c r="K343" s="77"/>
    </row>
    <row r="344" spans="1:11" x14ac:dyDescent="0.25">
      <c r="A344" s="45">
        <v>343</v>
      </c>
      <c r="B344" s="45" t="str">
        <f t="shared" si="17"/>
        <v/>
      </c>
      <c r="C344" s="77"/>
      <c r="D344" s="77"/>
      <c r="E344" s="77"/>
      <c r="F344" s="77"/>
      <c r="G344" s="77"/>
      <c r="H344" s="77"/>
      <c r="I344" s="77"/>
      <c r="J344" s="84">
        <v>22618703</v>
      </c>
      <c r="K344" s="77"/>
    </row>
    <row r="345" spans="1:11" x14ac:dyDescent="0.25">
      <c r="A345" s="45">
        <v>344</v>
      </c>
      <c r="B345" s="45" t="str">
        <f t="shared" si="17"/>
        <v/>
      </c>
      <c r="C345" s="77"/>
      <c r="D345" s="77"/>
      <c r="E345" s="77"/>
      <c r="F345" s="77"/>
      <c r="G345" s="77"/>
      <c r="H345" s="77"/>
      <c r="I345" s="77"/>
      <c r="J345" s="84">
        <v>22644801</v>
      </c>
      <c r="K345" s="77"/>
    </row>
    <row r="346" spans="1:11" x14ac:dyDescent="0.25">
      <c r="A346" s="45">
        <v>345</v>
      </c>
      <c r="B346" s="45" t="str">
        <f t="shared" si="17"/>
        <v/>
      </c>
      <c r="C346" s="77"/>
      <c r="D346" s="77"/>
      <c r="E346" s="77"/>
      <c r="F346" s="77"/>
      <c r="G346" s="77"/>
      <c r="H346" s="77"/>
      <c r="I346" s="77"/>
      <c r="J346" s="84">
        <v>22644802</v>
      </c>
      <c r="K346" s="77"/>
    </row>
    <row r="347" spans="1:11" x14ac:dyDescent="0.25">
      <c r="A347" s="45">
        <v>346</v>
      </c>
      <c r="B347" s="45" t="str">
        <f t="shared" si="17"/>
        <v/>
      </c>
      <c r="C347" s="77"/>
      <c r="D347" s="77"/>
      <c r="E347" s="77"/>
      <c r="F347" s="77"/>
      <c r="G347" s="77"/>
      <c r="H347" s="77"/>
      <c r="I347" s="77"/>
      <c r="J347" s="84">
        <v>22644901</v>
      </c>
      <c r="K347" s="77"/>
    </row>
    <row r="348" spans="1:11" x14ac:dyDescent="0.25">
      <c r="A348" s="45">
        <v>347</v>
      </c>
      <c r="B348" s="45" t="str">
        <f t="shared" si="17"/>
        <v/>
      </c>
      <c r="C348" s="77"/>
      <c r="D348" s="77"/>
      <c r="E348" s="77"/>
      <c r="F348" s="77"/>
      <c r="G348" s="77"/>
      <c r="H348" s="77"/>
      <c r="I348" s="77"/>
      <c r="J348" s="84">
        <v>22645001</v>
      </c>
      <c r="K348" s="77"/>
    </row>
    <row r="349" spans="1:11" x14ac:dyDescent="0.25">
      <c r="A349" s="45">
        <v>348</v>
      </c>
      <c r="B349" s="45" t="str">
        <f t="shared" si="17"/>
        <v/>
      </c>
      <c r="C349" s="77"/>
      <c r="D349" s="77"/>
      <c r="E349" s="77"/>
      <c r="F349" s="77"/>
      <c r="G349" s="77"/>
      <c r="H349" s="77"/>
      <c r="I349" s="77"/>
      <c r="J349" s="84">
        <v>22968401</v>
      </c>
      <c r="K349" s="77"/>
    </row>
    <row r="350" spans="1:11" x14ac:dyDescent="0.25">
      <c r="A350" s="45">
        <v>349</v>
      </c>
      <c r="B350" s="45" t="str">
        <f t="shared" si="17"/>
        <v/>
      </c>
      <c r="C350" s="77"/>
      <c r="D350" s="77"/>
      <c r="E350" s="77"/>
      <c r="F350" s="77"/>
      <c r="G350" s="77"/>
      <c r="H350" s="77"/>
      <c r="I350" s="77"/>
      <c r="J350" s="84">
        <v>22968404</v>
      </c>
      <c r="K350" s="77"/>
    </row>
    <row r="351" spans="1:11" x14ac:dyDescent="0.25">
      <c r="A351" s="45">
        <v>350</v>
      </c>
      <c r="B351" s="45" t="str">
        <f t="shared" si="17"/>
        <v/>
      </c>
      <c r="C351" s="77"/>
      <c r="D351" s="77"/>
      <c r="E351" s="77"/>
      <c r="F351" s="77"/>
      <c r="G351" s="77"/>
      <c r="H351" s="77"/>
      <c r="I351" s="77"/>
      <c r="J351" s="84">
        <v>22974401</v>
      </c>
      <c r="K351" s="77"/>
    </row>
    <row r="352" spans="1:11" x14ac:dyDescent="0.25">
      <c r="A352" s="45">
        <v>351</v>
      </c>
      <c r="B352" s="45" t="str">
        <f t="shared" si="17"/>
        <v/>
      </c>
      <c r="C352" s="77"/>
      <c r="D352" s="77"/>
      <c r="E352" s="77"/>
      <c r="F352" s="77"/>
      <c r="G352" s="77"/>
      <c r="H352" s="77"/>
      <c r="I352" s="77"/>
      <c r="J352" s="84">
        <v>22974403</v>
      </c>
      <c r="K352" s="77"/>
    </row>
    <row r="353" spans="1:11" x14ac:dyDescent="0.25">
      <c r="A353" s="45">
        <v>352</v>
      </c>
      <c r="B353" s="45" t="str">
        <f t="shared" si="17"/>
        <v/>
      </c>
      <c r="C353" s="77"/>
      <c r="D353" s="77"/>
      <c r="E353" s="77"/>
      <c r="F353" s="77"/>
      <c r="G353" s="77"/>
      <c r="H353" s="77"/>
      <c r="I353" s="77"/>
      <c r="J353" s="84">
        <v>22974407</v>
      </c>
      <c r="K353" s="77"/>
    </row>
    <row r="354" spans="1:11" x14ac:dyDescent="0.25">
      <c r="A354" s="45">
        <v>353</v>
      </c>
      <c r="B354" s="45" t="str">
        <f t="shared" si="17"/>
        <v/>
      </c>
      <c r="C354" s="77"/>
      <c r="D354" s="77"/>
      <c r="E354" s="77"/>
      <c r="F354" s="77"/>
      <c r="G354" s="77"/>
      <c r="H354" s="77"/>
      <c r="I354" s="77"/>
      <c r="J354" s="84">
        <v>22974408</v>
      </c>
      <c r="K354" s="77"/>
    </row>
    <row r="355" spans="1:11" x14ac:dyDescent="0.25">
      <c r="A355" s="45">
        <v>354</v>
      </c>
      <c r="B355" s="45" t="str">
        <f t="shared" si="17"/>
        <v/>
      </c>
      <c r="C355" s="77"/>
      <c r="D355" s="77"/>
      <c r="E355" s="77"/>
      <c r="F355" s="77"/>
      <c r="G355" s="77"/>
      <c r="H355" s="77"/>
      <c r="I355" s="77"/>
      <c r="J355" s="84">
        <v>22974409</v>
      </c>
      <c r="K355" s="77"/>
    </row>
    <row r="356" spans="1:11" x14ac:dyDescent="0.25">
      <c r="A356" s="45">
        <v>355</v>
      </c>
      <c r="B356" s="45" t="str">
        <f t="shared" si="17"/>
        <v/>
      </c>
      <c r="C356" s="77"/>
      <c r="D356" s="77"/>
      <c r="E356" s="77"/>
      <c r="F356" s="77"/>
      <c r="G356" s="77"/>
      <c r="H356" s="77"/>
      <c r="I356" s="77"/>
      <c r="J356" s="84">
        <v>22974410</v>
      </c>
      <c r="K356" s="77"/>
    </row>
    <row r="357" spans="1:11" x14ac:dyDescent="0.25">
      <c r="A357" s="45">
        <v>356</v>
      </c>
      <c r="B357" s="45" t="str">
        <f t="shared" si="17"/>
        <v/>
      </c>
      <c r="C357" s="77"/>
      <c r="D357" s="77"/>
      <c r="E357" s="77"/>
      <c r="F357" s="77"/>
      <c r="G357" s="77"/>
      <c r="H357" s="77"/>
      <c r="I357" s="77"/>
      <c r="J357" s="84">
        <v>23406401</v>
      </c>
      <c r="K357" s="77"/>
    </row>
    <row r="358" spans="1:11" x14ac:dyDescent="0.25">
      <c r="A358" s="45">
        <v>357</v>
      </c>
      <c r="B358" s="45" t="str">
        <f t="shared" si="17"/>
        <v/>
      </c>
      <c r="C358" s="77"/>
      <c r="D358" s="77"/>
      <c r="E358" s="77"/>
      <c r="F358" s="77"/>
      <c r="G358" s="77"/>
      <c r="H358" s="77"/>
      <c r="I358" s="77"/>
      <c r="J358" s="84">
        <v>23406501</v>
      </c>
      <c r="K358" s="77"/>
    </row>
    <row r="359" spans="1:11" x14ac:dyDescent="0.25">
      <c r="A359" s="45">
        <v>358</v>
      </c>
      <c r="B359" s="45" t="str">
        <f t="shared" si="17"/>
        <v/>
      </c>
      <c r="C359" s="77"/>
      <c r="D359" s="77"/>
      <c r="E359" s="77"/>
      <c r="F359" s="77"/>
      <c r="G359" s="77"/>
      <c r="H359" s="77"/>
      <c r="I359" s="77"/>
      <c r="J359" s="84">
        <v>23406601</v>
      </c>
      <c r="K359" s="77"/>
    </row>
    <row r="360" spans="1:11" x14ac:dyDescent="0.25">
      <c r="A360" s="45">
        <v>359</v>
      </c>
      <c r="B360" s="45" t="str">
        <f t="shared" si="17"/>
        <v/>
      </c>
      <c r="C360" s="77"/>
      <c r="D360" s="77"/>
      <c r="E360" s="77"/>
      <c r="F360" s="77"/>
      <c r="G360" s="77"/>
      <c r="H360" s="77"/>
      <c r="I360" s="77"/>
      <c r="J360" s="84">
        <v>23406602</v>
      </c>
      <c r="K360" s="77"/>
    </row>
    <row r="361" spans="1:11" x14ac:dyDescent="0.25">
      <c r="A361" s="45">
        <v>360</v>
      </c>
      <c r="B361" s="45" t="str">
        <f t="shared" si="17"/>
        <v/>
      </c>
      <c r="C361" s="77"/>
      <c r="D361" s="77"/>
      <c r="E361" s="77"/>
      <c r="F361" s="77"/>
      <c r="G361" s="77"/>
      <c r="H361" s="77"/>
      <c r="I361" s="77"/>
      <c r="J361" s="84">
        <v>23406701</v>
      </c>
      <c r="K361" s="77"/>
    </row>
    <row r="362" spans="1:11" x14ac:dyDescent="0.25">
      <c r="A362" s="45">
        <v>361</v>
      </c>
      <c r="B362" s="45" t="str">
        <f t="shared" si="17"/>
        <v/>
      </c>
      <c r="C362" s="77"/>
      <c r="D362" s="77"/>
      <c r="E362" s="77"/>
      <c r="F362" s="77"/>
      <c r="G362" s="77"/>
      <c r="H362" s="77"/>
      <c r="I362" s="77"/>
      <c r="J362" s="84">
        <v>23406702</v>
      </c>
      <c r="K362" s="77"/>
    </row>
    <row r="363" spans="1:11" x14ac:dyDescent="0.25">
      <c r="A363" s="45">
        <v>362</v>
      </c>
      <c r="B363" s="45" t="str">
        <f t="shared" si="17"/>
        <v/>
      </c>
      <c r="C363" s="77"/>
      <c r="D363" s="77"/>
      <c r="E363" s="77"/>
      <c r="F363" s="77"/>
      <c r="G363" s="77"/>
      <c r="H363" s="77"/>
      <c r="I363" s="77"/>
      <c r="J363" s="84">
        <v>23896601</v>
      </c>
      <c r="K363" s="77"/>
    </row>
    <row r="364" spans="1:11" x14ac:dyDescent="0.25">
      <c r="A364" s="45">
        <v>363</v>
      </c>
      <c r="B364" s="45" t="str">
        <f t="shared" si="17"/>
        <v/>
      </c>
      <c r="C364" s="77"/>
      <c r="D364" s="77"/>
      <c r="E364" s="77"/>
      <c r="F364" s="77"/>
      <c r="G364" s="77"/>
      <c r="H364" s="77"/>
      <c r="I364" s="77"/>
      <c r="J364" s="84">
        <v>23896602</v>
      </c>
      <c r="K364" s="77"/>
    </row>
    <row r="365" spans="1:11" x14ac:dyDescent="0.25">
      <c r="A365" s="45">
        <v>364</v>
      </c>
      <c r="B365" s="45" t="str">
        <f t="shared" si="17"/>
        <v/>
      </c>
      <c r="C365" s="77"/>
      <c r="D365" s="77"/>
      <c r="E365" s="77"/>
      <c r="F365" s="77"/>
      <c r="G365" s="77"/>
      <c r="H365" s="77"/>
      <c r="I365" s="77"/>
      <c r="J365" s="84">
        <v>24080301</v>
      </c>
      <c r="K365" s="77"/>
    </row>
    <row r="366" spans="1:11" x14ac:dyDescent="0.25">
      <c r="A366" s="45">
        <v>365</v>
      </c>
      <c r="B366" s="45" t="str">
        <f t="shared" si="17"/>
        <v/>
      </c>
      <c r="C366" s="77"/>
      <c r="D366" s="77"/>
      <c r="E366" s="77"/>
      <c r="F366" s="77"/>
      <c r="G366" s="77"/>
      <c r="H366" s="77"/>
      <c r="I366" s="77"/>
      <c r="J366" s="84">
        <v>24088201</v>
      </c>
      <c r="K366" s="77"/>
    </row>
    <row r="367" spans="1:11" x14ac:dyDescent="0.25">
      <c r="A367" s="45">
        <v>366</v>
      </c>
      <c r="B367" s="45" t="str">
        <f t="shared" si="17"/>
        <v/>
      </c>
      <c r="C367" s="77"/>
      <c r="D367" s="77"/>
      <c r="E367" s="77"/>
      <c r="F367" s="77"/>
      <c r="G367" s="77"/>
      <c r="H367" s="77"/>
      <c r="I367" s="77"/>
      <c r="J367" s="84">
        <v>24194201</v>
      </c>
      <c r="K367" s="77"/>
    </row>
    <row r="368" spans="1:11" x14ac:dyDescent="0.25">
      <c r="A368" s="45">
        <v>367</v>
      </c>
      <c r="B368" s="45" t="str">
        <f t="shared" si="17"/>
        <v/>
      </c>
      <c r="C368" s="77"/>
      <c r="D368" s="77"/>
      <c r="E368" s="77"/>
      <c r="F368" s="77"/>
      <c r="G368" s="77"/>
      <c r="H368" s="77"/>
      <c r="I368" s="77"/>
      <c r="J368" s="84">
        <v>24293701</v>
      </c>
      <c r="K368" s="77"/>
    </row>
    <row r="369" spans="1:11" x14ac:dyDescent="0.25">
      <c r="A369" s="45">
        <v>368</v>
      </c>
      <c r="B369" s="45" t="str">
        <f t="shared" si="17"/>
        <v/>
      </c>
      <c r="C369" s="77"/>
      <c r="D369" s="77"/>
      <c r="E369" s="77"/>
      <c r="F369" s="77"/>
      <c r="G369" s="77"/>
      <c r="H369" s="77"/>
      <c r="I369" s="77"/>
      <c r="J369" s="84">
        <v>24472201</v>
      </c>
      <c r="K369" s="77"/>
    </row>
    <row r="370" spans="1:11" x14ac:dyDescent="0.25">
      <c r="A370" s="45">
        <v>369</v>
      </c>
      <c r="B370" s="45" t="str">
        <f t="shared" si="17"/>
        <v/>
      </c>
      <c r="C370" s="77"/>
      <c r="D370" s="77"/>
      <c r="E370" s="77"/>
      <c r="F370" s="77"/>
      <c r="G370" s="77"/>
      <c r="H370" s="77"/>
      <c r="I370" s="77"/>
      <c r="J370" s="84">
        <v>24472202</v>
      </c>
      <c r="K370" s="77"/>
    </row>
    <row r="371" spans="1:11" x14ac:dyDescent="0.25">
      <c r="A371" s="45">
        <v>370</v>
      </c>
      <c r="B371" s="45" t="str">
        <f t="shared" si="17"/>
        <v/>
      </c>
      <c r="C371" s="77"/>
      <c r="D371" s="77"/>
      <c r="E371" s="77"/>
      <c r="F371" s="77"/>
      <c r="G371" s="77"/>
      <c r="H371" s="77"/>
      <c r="I371" s="77"/>
      <c r="J371" s="84">
        <v>24491701</v>
      </c>
      <c r="K371" s="77"/>
    </row>
    <row r="372" spans="1:11" x14ac:dyDescent="0.25">
      <c r="A372" s="45">
        <v>371</v>
      </c>
      <c r="B372" s="45" t="str">
        <f t="shared" si="17"/>
        <v/>
      </c>
      <c r="C372" s="77"/>
      <c r="D372" s="77"/>
      <c r="E372" s="77"/>
      <c r="F372" s="77"/>
      <c r="G372" s="77"/>
      <c r="H372" s="77"/>
      <c r="I372" s="77"/>
      <c r="J372" s="84">
        <v>24492201</v>
      </c>
      <c r="K372" s="77"/>
    </row>
    <row r="373" spans="1:11" x14ac:dyDescent="0.25">
      <c r="A373" s="45">
        <v>372</v>
      </c>
      <c r="B373" s="45" t="str">
        <f t="shared" si="17"/>
        <v/>
      </c>
      <c r="C373" s="77"/>
      <c r="D373" s="77"/>
      <c r="E373" s="77"/>
      <c r="F373" s="77"/>
      <c r="G373" s="77"/>
      <c r="H373" s="77"/>
      <c r="I373" s="77"/>
      <c r="J373" s="84">
        <v>25057401</v>
      </c>
      <c r="K373" s="77"/>
    </row>
    <row r="374" spans="1:11" x14ac:dyDescent="0.25">
      <c r="A374" s="45">
        <v>373</v>
      </c>
      <c r="B374" s="45" t="str">
        <f t="shared" si="17"/>
        <v/>
      </c>
      <c r="C374" s="77"/>
      <c r="D374" s="77"/>
      <c r="E374" s="77"/>
      <c r="F374" s="77"/>
      <c r="G374" s="77"/>
      <c r="H374" s="77"/>
      <c r="I374" s="77"/>
      <c r="J374" s="84">
        <v>25057501</v>
      </c>
      <c r="K374" s="77"/>
    </row>
    <row r="375" spans="1:11" x14ac:dyDescent="0.25">
      <c r="A375" s="45">
        <v>374</v>
      </c>
      <c r="B375" s="45" t="str">
        <f t="shared" si="17"/>
        <v/>
      </c>
      <c r="C375" s="77"/>
      <c r="D375" s="77"/>
      <c r="E375" s="77"/>
      <c r="F375" s="77"/>
      <c r="G375" s="77"/>
      <c r="H375" s="77"/>
      <c r="I375" s="77"/>
      <c r="J375" s="84">
        <v>25201901</v>
      </c>
      <c r="K375" s="77"/>
    </row>
    <row r="376" spans="1:11" x14ac:dyDescent="0.25">
      <c r="A376" s="45">
        <v>375</v>
      </c>
      <c r="B376" s="45" t="str">
        <f t="shared" si="17"/>
        <v/>
      </c>
      <c r="C376" s="77"/>
      <c r="D376" s="77"/>
      <c r="E376" s="77"/>
      <c r="F376" s="77"/>
      <c r="G376" s="77"/>
      <c r="H376" s="77"/>
      <c r="I376" s="77"/>
      <c r="J376" s="84">
        <v>25201902</v>
      </c>
      <c r="K376" s="77"/>
    </row>
    <row r="377" spans="1:11" x14ac:dyDescent="0.25">
      <c r="A377" s="45">
        <v>376</v>
      </c>
      <c r="B377" s="45" t="str">
        <f t="shared" si="17"/>
        <v/>
      </c>
      <c r="C377" s="77"/>
      <c r="D377" s="77"/>
      <c r="E377" s="77"/>
      <c r="F377" s="77"/>
      <c r="G377" s="77"/>
      <c r="H377" s="77"/>
      <c r="I377" s="77"/>
      <c r="J377" s="84">
        <v>25351401</v>
      </c>
      <c r="K377" s="77"/>
    </row>
    <row r="378" spans="1:11" x14ac:dyDescent="0.25">
      <c r="A378" s="45">
        <v>377</v>
      </c>
      <c r="B378" s="45" t="str">
        <f t="shared" si="17"/>
        <v/>
      </c>
      <c r="C378" s="77"/>
      <c r="D378" s="77"/>
      <c r="E378" s="77"/>
      <c r="F378" s="77"/>
      <c r="G378" s="77"/>
      <c r="H378" s="77"/>
      <c r="I378" s="77"/>
      <c r="J378" s="84">
        <v>25423001</v>
      </c>
      <c r="K378" s="77"/>
    </row>
    <row r="379" spans="1:11" x14ac:dyDescent="0.25">
      <c r="A379" s="45">
        <v>378</v>
      </c>
      <c r="B379" s="45" t="str">
        <f t="shared" si="17"/>
        <v/>
      </c>
      <c r="C379" s="77"/>
      <c r="D379" s="77"/>
      <c r="E379" s="77"/>
      <c r="F379" s="77"/>
      <c r="G379" s="77"/>
      <c r="H379" s="77"/>
      <c r="I379" s="77"/>
      <c r="J379" s="84">
        <v>25933401</v>
      </c>
      <c r="K379" s="77"/>
    </row>
    <row r="380" spans="1:11" x14ac:dyDescent="0.25">
      <c r="A380" s="45">
        <v>379</v>
      </c>
      <c r="B380" s="45" t="str">
        <f t="shared" si="17"/>
        <v/>
      </c>
      <c r="C380" s="77"/>
      <c r="D380" s="77"/>
      <c r="E380" s="77"/>
      <c r="F380" s="77"/>
      <c r="G380" s="77"/>
      <c r="H380" s="77"/>
      <c r="I380" s="77"/>
      <c r="J380" s="84">
        <v>25933403</v>
      </c>
      <c r="K380" s="77"/>
    </row>
    <row r="381" spans="1:11" x14ac:dyDescent="0.25">
      <c r="A381" s="45">
        <v>380</v>
      </c>
      <c r="B381" s="45" t="str">
        <f t="shared" si="17"/>
        <v/>
      </c>
      <c r="C381" s="77"/>
      <c r="D381" s="77"/>
      <c r="E381" s="77"/>
      <c r="F381" s="77"/>
      <c r="G381" s="77"/>
      <c r="H381" s="77"/>
      <c r="I381" s="77"/>
      <c r="J381" s="84">
        <v>25966201</v>
      </c>
      <c r="K381" s="77"/>
    </row>
    <row r="382" spans="1:11" x14ac:dyDescent="0.25">
      <c r="A382" s="45">
        <v>381</v>
      </c>
      <c r="B382" s="45" t="str">
        <f t="shared" si="17"/>
        <v/>
      </c>
      <c r="C382" s="77"/>
      <c r="D382" s="77"/>
      <c r="E382" s="77"/>
      <c r="F382" s="77"/>
      <c r="G382" s="77"/>
      <c r="H382" s="77"/>
      <c r="I382" s="77"/>
      <c r="J382" s="84">
        <v>25966202</v>
      </c>
      <c r="K382" s="77"/>
    </row>
    <row r="383" spans="1:11" x14ac:dyDescent="0.25">
      <c r="A383" s="45">
        <v>382</v>
      </c>
      <c r="B383" s="45" t="str">
        <f t="shared" si="17"/>
        <v/>
      </c>
      <c r="C383" s="77"/>
      <c r="D383" s="77"/>
      <c r="E383" s="77"/>
      <c r="F383" s="77"/>
      <c r="G383" s="77"/>
      <c r="H383" s="77"/>
      <c r="I383" s="77"/>
      <c r="J383" s="84">
        <v>26515801</v>
      </c>
      <c r="K383" s="77"/>
    </row>
    <row r="384" spans="1:11" x14ac:dyDescent="0.25">
      <c r="A384" s="45">
        <v>383</v>
      </c>
      <c r="B384" s="45" t="str">
        <f t="shared" si="17"/>
        <v/>
      </c>
      <c r="C384" s="77"/>
      <c r="D384" s="77"/>
      <c r="E384" s="77"/>
      <c r="F384" s="77"/>
      <c r="G384" s="77"/>
      <c r="H384" s="77"/>
      <c r="I384" s="77"/>
      <c r="J384" s="84">
        <v>26515803</v>
      </c>
      <c r="K384" s="77"/>
    </row>
    <row r="385" spans="1:11" x14ac:dyDescent="0.25">
      <c r="A385" s="45">
        <v>384</v>
      </c>
      <c r="B385" s="45" t="str">
        <f t="shared" si="17"/>
        <v/>
      </c>
      <c r="C385" s="77"/>
      <c r="D385" s="77"/>
      <c r="E385" s="77"/>
      <c r="F385" s="77"/>
      <c r="G385" s="77"/>
      <c r="H385" s="77"/>
      <c r="I385" s="77"/>
      <c r="J385" s="84" t="s">
        <v>349</v>
      </c>
      <c r="K385" s="77"/>
    </row>
    <row r="386" spans="1:11" x14ac:dyDescent="0.25">
      <c r="A386" s="45">
        <v>385</v>
      </c>
      <c r="B386" s="45" t="str">
        <f t="shared" si="17"/>
        <v/>
      </c>
      <c r="C386" s="77"/>
      <c r="D386" s="77"/>
      <c r="E386" s="77"/>
      <c r="F386" s="77"/>
      <c r="G386" s="77"/>
      <c r="H386" s="77"/>
      <c r="I386" s="77"/>
      <c r="J386" s="84" t="s">
        <v>350</v>
      </c>
      <c r="K386" s="77"/>
    </row>
    <row r="387" spans="1:11" x14ac:dyDescent="0.25">
      <c r="A387" s="45">
        <v>386</v>
      </c>
      <c r="B387" s="45" t="str">
        <f t="shared" si="17"/>
        <v/>
      </c>
      <c r="C387" s="77"/>
      <c r="D387" s="77"/>
      <c r="E387" s="77"/>
      <c r="F387" s="77"/>
      <c r="G387" s="77"/>
      <c r="H387" s="77"/>
      <c r="I387" s="77"/>
      <c r="J387" s="84" t="s">
        <v>351</v>
      </c>
      <c r="K387" s="77"/>
    </row>
    <row r="388" spans="1:11" x14ac:dyDescent="0.25">
      <c r="A388" s="45">
        <v>387</v>
      </c>
      <c r="B388" s="45" t="str">
        <f t="shared" ref="B388:B451" si="18">IF(HLOOKUP($B$2,$C$2:$K$474,A388,0)=0,"",HLOOKUP($B$2,$C$2:$K$474,A388,0))</f>
        <v/>
      </c>
      <c r="C388" s="77"/>
      <c r="D388" s="77"/>
      <c r="E388" s="77"/>
      <c r="F388" s="77"/>
      <c r="G388" s="77"/>
      <c r="H388" s="77"/>
      <c r="I388" s="77"/>
      <c r="J388" s="84" t="s">
        <v>352</v>
      </c>
      <c r="K388" s="77"/>
    </row>
    <row r="389" spans="1:11" x14ac:dyDescent="0.25">
      <c r="A389" s="45">
        <v>388</v>
      </c>
      <c r="B389" s="45" t="str">
        <f t="shared" si="18"/>
        <v/>
      </c>
      <c r="C389" s="77"/>
      <c r="D389" s="77"/>
      <c r="E389" s="77"/>
      <c r="F389" s="77"/>
      <c r="G389" s="77"/>
      <c r="H389" s="77"/>
      <c r="I389" s="77"/>
      <c r="J389" s="84" t="s">
        <v>353</v>
      </c>
      <c r="K389" s="77"/>
    </row>
    <row r="390" spans="1:11" x14ac:dyDescent="0.25">
      <c r="A390" s="45">
        <v>389</v>
      </c>
      <c r="B390" s="45" t="str">
        <f t="shared" si="18"/>
        <v/>
      </c>
      <c r="C390" s="77"/>
      <c r="D390" s="77"/>
      <c r="E390" s="77"/>
      <c r="F390" s="77"/>
      <c r="G390" s="77"/>
      <c r="H390" s="77"/>
      <c r="I390" s="77"/>
      <c r="J390" s="84" t="s">
        <v>354</v>
      </c>
      <c r="K390" s="77"/>
    </row>
    <row r="391" spans="1:11" x14ac:dyDescent="0.25">
      <c r="A391" s="45">
        <v>390</v>
      </c>
      <c r="B391" s="45" t="str">
        <f t="shared" si="18"/>
        <v/>
      </c>
      <c r="C391" s="77"/>
      <c r="D391" s="77"/>
      <c r="E391" s="77"/>
      <c r="F391" s="77"/>
      <c r="G391" s="77"/>
      <c r="H391" s="77"/>
      <c r="I391" s="77"/>
      <c r="J391" s="84" t="s">
        <v>355</v>
      </c>
      <c r="K391" s="77"/>
    </row>
    <row r="392" spans="1:11" x14ac:dyDescent="0.25">
      <c r="A392" s="45">
        <v>391</v>
      </c>
      <c r="B392" s="45" t="str">
        <f t="shared" si="18"/>
        <v/>
      </c>
      <c r="C392" s="77"/>
      <c r="D392" s="77"/>
      <c r="E392" s="77"/>
      <c r="F392" s="77"/>
      <c r="G392" s="77"/>
      <c r="H392" s="77"/>
      <c r="I392" s="77"/>
      <c r="J392" s="84" t="s">
        <v>356</v>
      </c>
      <c r="K392" s="77"/>
    </row>
    <row r="393" spans="1:11" x14ac:dyDescent="0.25">
      <c r="A393" s="45">
        <v>392</v>
      </c>
      <c r="B393" s="45" t="str">
        <f t="shared" si="18"/>
        <v/>
      </c>
      <c r="C393" s="77"/>
      <c r="D393" s="77"/>
      <c r="E393" s="77"/>
      <c r="F393" s="77"/>
      <c r="G393" s="77"/>
      <c r="H393" s="77"/>
      <c r="I393" s="77"/>
      <c r="J393" s="84" t="s">
        <v>357</v>
      </c>
      <c r="K393" s="77"/>
    </row>
    <row r="394" spans="1:11" x14ac:dyDescent="0.25">
      <c r="A394" s="45">
        <v>393</v>
      </c>
      <c r="B394" s="45" t="str">
        <f t="shared" si="18"/>
        <v/>
      </c>
      <c r="C394" s="77"/>
      <c r="D394" s="77"/>
      <c r="E394" s="77"/>
      <c r="F394" s="77"/>
      <c r="G394" s="77"/>
      <c r="H394" s="77"/>
      <c r="I394" s="77"/>
      <c r="J394" s="84" t="s">
        <v>358</v>
      </c>
      <c r="K394" s="77"/>
    </row>
    <row r="395" spans="1:11" x14ac:dyDescent="0.25">
      <c r="A395" s="45">
        <v>394</v>
      </c>
      <c r="B395" s="45" t="str">
        <f t="shared" si="18"/>
        <v/>
      </c>
      <c r="C395" s="77"/>
      <c r="D395" s="77"/>
      <c r="E395" s="77"/>
      <c r="F395" s="77"/>
      <c r="G395" s="77"/>
      <c r="H395" s="77"/>
      <c r="I395" s="77"/>
      <c r="J395" s="84" t="s">
        <v>359</v>
      </c>
      <c r="K395" s="77"/>
    </row>
    <row r="396" spans="1:11" x14ac:dyDescent="0.25">
      <c r="A396" s="45">
        <v>395</v>
      </c>
      <c r="B396" s="45" t="str">
        <f t="shared" si="18"/>
        <v/>
      </c>
      <c r="C396" s="77"/>
      <c r="D396" s="77"/>
      <c r="E396" s="77"/>
      <c r="F396" s="77"/>
      <c r="G396" s="77"/>
      <c r="H396" s="77"/>
      <c r="I396" s="77"/>
      <c r="J396" s="84" t="s">
        <v>360</v>
      </c>
      <c r="K396" s="77"/>
    </row>
    <row r="397" spans="1:11" x14ac:dyDescent="0.25">
      <c r="A397" s="45">
        <v>396</v>
      </c>
      <c r="B397" s="45" t="str">
        <f t="shared" si="18"/>
        <v/>
      </c>
      <c r="C397" s="77"/>
      <c r="D397" s="77"/>
      <c r="E397" s="77"/>
      <c r="F397" s="77"/>
      <c r="G397" s="77"/>
      <c r="H397" s="77"/>
      <c r="I397" s="77"/>
      <c r="J397" s="84" t="s">
        <v>361</v>
      </c>
      <c r="K397" s="77"/>
    </row>
    <row r="398" spans="1:11" x14ac:dyDescent="0.25">
      <c r="A398" s="45">
        <v>397</v>
      </c>
      <c r="B398" s="45" t="str">
        <f t="shared" si="18"/>
        <v/>
      </c>
      <c r="C398" s="77"/>
      <c r="D398" s="77"/>
      <c r="E398" s="77"/>
      <c r="F398" s="77"/>
      <c r="G398" s="77"/>
      <c r="H398" s="77"/>
      <c r="I398" s="77"/>
      <c r="J398" s="84" t="s">
        <v>362</v>
      </c>
      <c r="K398" s="77"/>
    </row>
    <row r="399" spans="1:11" x14ac:dyDescent="0.25">
      <c r="A399" s="45">
        <v>398</v>
      </c>
      <c r="B399" s="45" t="str">
        <f t="shared" si="18"/>
        <v/>
      </c>
      <c r="C399" s="77"/>
      <c r="D399" s="77"/>
      <c r="E399" s="77"/>
      <c r="F399" s="77"/>
      <c r="G399" s="77"/>
      <c r="H399" s="77"/>
      <c r="I399" s="77"/>
      <c r="J399" s="84" t="s">
        <v>363</v>
      </c>
      <c r="K399" s="77"/>
    </row>
    <row r="400" spans="1:11" x14ac:dyDescent="0.25">
      <c r="A400" s="45">
        <v>399</v>
      </c>
      <c r="B400" s="45" t="str">
        <f t="shared" si="18"/>
        <v/>
      </c>
      <c r="C400" s="77"/>
      <c r="D400" s="77"/>
      <c r="E400" s="77"/>
      <c r="F400" s="77"/>
      <c r="G400" s="77"/>
      <c r="H400" s="77"/>
      <c r="I400" s="77"/>
      <c r="J400" s="84" t="s">
        <v>364</v>
      </c>
      <c r="K400" s="77"/>
    </row>
    <row r="401" spans="1:11" x14ac:dyDescent="0.25">
      <c r="A401" s="45">
        <v>400</v>
      </c>
      <c r="B401" s="45" t="str">
        <f t="shared" si="18"/>
        <v/>
      </c>
      <c r="C401" s="77"/>
      <c r="D401" s="77"/>
      <c r="E401" s="77"/>
      <c r="F401" s="77"/>
      <c r="G401" s="77"/>
      <c r="H401" s="77"/>
      <c r="I401" s="77"/>
      <c r="J401" s="84" t="s">
        <v>365</v>
      </c>
      <c r="K401" s="77"/>
    </row>
    <row r="402" spans="1:11" x14ac:dyDescent="0.25">
      <c r="A402" s="45">
        <v>401</v>
      </c>
      <c r="B402" s="45" t="str">
        <f t="shared" si="18"/>
        <v/>
      </c>
      <c r="C402" s="77"/>
      <c r="D402" s="77"/>
      <c r="E402" s="77"/>
      <c r="F402" s="77"/>
      <c r="G402" s="77"/>
      <c r="H402" s="77"/>
      <c r="I402" s="77"/>
      <c r="J402" s="84" t="s">
        <v>366</v>
      </c>
      <c r="K402" s="77"/>
    </row>
    <row r="403" spans="1:11" x14ac:dyDescent="0.25">
      <c r="A403" s="45">
        <v>402</v>
      </c>
      <c r="B403" s="45" t="str">
        <f t="shared" si="18"/>
        <v/>
      </c>
      <c r="C403" s="77"/>
      <c r="D403" s="77"/>
      <c r="E403" s="77"/>
      <c r="F403" s="77"/>
      <c r="G403" s="77"/>
      <c r="H403" s="77"/>
      <c r="I403" s="77"/>
      <c r="J403" s="84" t="s">
        <v>367</v>
      </c>
      <c r="K403" s="77"/>
    </row>
    <row r="404" spans="1:11" x14ac:dyDescent="0.25">
      <c r="A404" s="45">
        <v>403</v>
      </c>
      <c r="B404" s="45" t="str">
        <f t="shared" si="18"/>
        <v/>
      </c>
      <c r="C404" s="77"/>
      <c r="D404" s="77"/>
      <c r="E404" s="77"/>
      <c r="F404" s="77"/>
      <c r="G404" s="77"/>
      <c r="H404" s="77"/>
      <c r="I404" s="77"/>
      <c r="J404" s="84" t="s">
        <v>368</v>
      </c>
      <c r="K404" s="77"/>
    </row>
    <row r="405" spans="1:11" x14ac:dyDescent="0.25">
      <c r="A405" s="45">
        <v>404</v>
      </c>
      <c r="B405" s="45" t="str">
        <f t="shared" si="18"/>
        <v/>
      </c>
      <c r="C405" s="77"/>
      <c r="D405" s="77"/>
      <c r="E405" s="77"/>
      <c r="F405" s="77"/>
      <c r="G405" s="77"/>
      <c r="H405" s="77"/>
      <c r="I405" s="77"/>
      <c r="J405" s="84" t="s">
        <v>369</v>
      </c>
      <c r="K405" s="77"/>
    </row>
    <row r="406" spans="1:11" x14ac:dyDescent="0.25">
      <c r="A406" s="45">
        <v>405</v>
      </c>
      <c r="B406" s="45" t="str">
        <f t="shared" si="18"/>
        <v/>
      </c>
      <c r="C406" s="77"/>
      <c r="D406" s="77"/>
      <c r="E406" s="77"/>
      <c r="F406" s="77"/>
      <c r="G406" s="77"/>
      <c r="H406" s="77"/>
      <c r="I406" s="77"/>
      <c r="J406" s="84" t="s">
        <v>288</v>
      </c>
      <c r="K406" s="77"/>
    </row>
    <row r="407" spans="1:11" x14ac:dyDescent="0.25">
      <c r="A407" s="45">
        <v>406</v>
      </c>
      <c r="B407" s="45" t="str">
        <f t="shared" si="18"/>
        <v/>
      </c>
      <c r="C407" s="77"/>
      <c r="D407" s="77"/>
      <c r="E407" s="77"/>
      <c r="F407" s="77"/>
      <c r="G407" s="77"/>
      <c r="H407" s="77"/>
      <c r="I407" s="77"/>
      <c r="J407" s="84" t="s">
        <v>333</v>
      </c>
      <c r="K407" s="77"/>
    </row>
    <row r="408" spans="1:11" x14ac:dyDescent="0.25">
      <c r="A408" s="45">
        <v>407</v>
      </c>
      <c r="B408" s="45" t="str">
        <f t="shared" si="18"/>
        <v/>
      </c>
      <c r="C408" s="77"/>
      <c r="D408" s="77"/>
      <c r="E408" s="77"/>
      <c r="F408" s="77"/>
      <c r="G408" s="77"/>
      <c r="H408" s="77"/>
      <c r="I408" s="77"/>
      <c r="J408" s="84" t="s">
        <v>370</v>
      </c>
      <c r="K408" s="77"/>
    </row>
    <row r="409" spans="1:11" x14ac:dyDescent="0.25">
      <c r="A409" s="45">
        <v>408</v>
      </c>
      <c r="B409" s="45" t="str">
        <f t="shared" si="18"/>
        <v/>
      </c>
      <c r="C409" s="77"/>
      <c r="D409" s="77"/>
      <c r="E409" s="77"/>
      <c r="F409" s="77"/>
      <c r="G409" s="77"/>
      <c r="H409" s="77"/>
      <c r="I409" s="77"/>
      <c r="J409" s="84" t="s">
        <v>371</v>
      </c>
      <c r="K409" s="77"/>
    </row>
    <row r="410" spans="1:11" x14ac:dyDescent="0.25">
      <c r="A410" s="45">
        <v>409</v>
      </c>
      <c r="B410" s="45" t="str">
        <f t="shared" si="18"/>
        <v/>
      </c>
      <c r="C410" s="77"/>
      <c r="D410" s="77"/>
      <c r="E410" s="77"/>
      <c r="F410" s="77"/>
      <c r="G410" s="77"/>
      <c r="H410" s="77"/>
      <c r="I410" s="77"/>
      <c r="J410" s="84" t="s">
        <v>372</v>
      </c>
      <c r="K410" s="77"/>
    </row>
    <row r="411" spans="1:11" x14ac:dyDescent="0.25">
      <c r="A411" s="45">
        <v>410</v>
      </c>
      <c r="B411" s="45" t="str">
        <f t="shared" si="18"/>
        <v/>
      </c>
      <c r="C411" s="77"/>
      <c r="D411" s="77"/>
      <c r="E411" s="77"/>
      <c r="F411" s="77"/>
      <c r="G411" s="77"/>
      <c r="H411" s="77"/>
      <c r="I411" s="77"/>
      <c r="J411" s="84" t="s">
        <v>373</v>
      </c>
      <c r="K411" s="77"/>
    </row>
    <row r="412" spans="1:11" x14ac:dyDescent="0.25">
      <c r="A412" s="45">
        <v>411</v>
      </c>
      <c r="B412" s="45" t="str">
        <f t="shared" si="18"/>
        <v/>
      </c>
      <c r="C412" s="77"/>
      <c r="D412" s="77"/>
      <c r="E412" s="77"/>
      <c r="F412" s="77"/>
      <c r="G412" s="77"/>
      <c r="H412" s="77"/>
      <c r="I412" s="77"/>
      <c r="J412" s="84" t="s">
        <v>374</v>
      </c>
      <c r="K412" s="77"/>
    </row>
    <row r="413" spans="1:11" x14ac:dyDescent="0.25">
      <c r="A413" s="45">
        <v>412</v>
      </c>
      <c r="B413" s="45" t="str">
        <f t="shared" si="18"/>
        <v/>
      </c>
      <c r="C413" s="77"/>
      <c r="D413" s="77"/>
      <c r="E413" s="77"/>
      <c r="F413" s="77"/>
      <c r="G413" s="77"/>
      <c r="H413" s="77"/>
      <c r="I413" s="77"/>
      <c r="J413" s="84" t="s">
        <v>375</v>
      </c>
      <c r="K413" s="77"/>
    </row>
    <row r="414" spans="1:11" x14ac:dyDescent="0.25">
      <c r="A414" s="45">
        <v>413</v>
      </c>
      <c r="B414" s="45" t="str">
        <f t="shared" si="18"/>
        <v/>
      </c>
      <c r="C414" s="77"/>
      <c r="D414" s="77"/>
      <c r="E414" s="77"/>
      <c r="F414" s="77"/>
      <c r="G414" s="77"/>
      <c r="H414" s="77"/>
      <c r="I414" s="77"/>
      <c r="J414" s="84" t="s">
        <v>376</v>
      </c>
      <c r="K414" s="77"/>
    </row>
    <row r="415" spans="1:11" x14ac:dyDescent="0.25">
      <c r="A415" s="45">
        <v>414</v>
      </c>
      <c r="B415" s="45" t="str">
        <f t="shared" si="18"/>
        <v/>
      </c>
      <c r="C415" s="77"/>
      <c r="D415" s="77"/>
      <c r="E415" s="77"/>
      <c r="F415" s="77"/>
      <c r="G415" s="77"/>
      <c r="H415" s="77"/>
      <c r="I415" s="77"/>
      <c r="J415" s="84" t="s">
        <v>377</v>
      </c>
      <c r="K415" s="77"/>
    </row>
    <row r="416" spans="1:11" x14ac:dyDescent="0.25">
      <c r="A416" s="45">
        <v>415</v>
      </c>
      <c r="B416" s="45" t="str">
        <f t="shared" si="18"/>
        <v/>
      </c>
      <c r="C416" s="77"/>
      <c r="D416" s="77"/>
      <c r="E416" s="77"/>
      <c r="F416" s="77"/>
      <c r="G416" s="77"/>
      <c r="H416" s="77"/>
      <c r="I416" s="77"/>
      <c r="J416" s="84" t="s">
        <v>378</v>
      </c>
      <c r="K416" s="77"/>
    </row>
    <row r="417" spans="1:11" x14ac:dyDescent="0.25">
      <c r="A417" s="45">
        <v>416</v>
      </c>
      <c r="B417" s="45" t="str">
        <f t="shared" si="18"/>
        <v/>
      </c>
      <c r="C417" s="77"/>
      <c r="D417" s="77"/>
      <c r="E417" s="77"/>
      <c r="F417" s="77"/>
      <c r="G417" s="77"/>
      <c r="H417" s="77"/>
      <c r="I417" s="77"/>
      <c r="J417" s="84" t="s">
        <v>379</v>
      </c>
      <c r="K417" s="77"/>
    </row>
    <row r="418" spans="1:11" x14ac:dyDescent="0.25">
      <c r="A418" s="45">
        <v>417</v>
      </c>
      <c r="B418" s="45" t="str">
        <f t="shared" si="18"/>
        <v/>
      </c>
      <c r="C418" s="77"/>
      <c r="D418" s="77"/>
      <c r="E418" s="77"/>
      <c r="F418" s="77"/>
      <c r="G418" s="77"/>
      <c r="H418" s="77"/>
      <c r="I418" s="77"/>
      <c r="J418" s="84" t="s">
        <v>380</v>
      </c>
      <c r="K418" s="77"/>
    </row>
    <row r="419" spans="1:11" x14ac:dyDescent="0.25">
      <c r="A419" s="45">
        <v>418</v>
      </c>
      <c r="B419" s="45" t="str">
        <f t="shared" si="18"/>
        <v/>
      </c>
      <c r="C419" s="77"/>
      <c r="D419" s="77"/>
      <c r="E419" s="77"/>
      <c r="F419" s="77"/>
      <c r="G419" s="77"/>
      <c r="H419" s="77"/>
      <c r="I419" s="77"/>
      <c r="J419" s="84" t="s">
        <v>381</v>
      </c>
      <c r="K419" s="77"/>
    </row>
    <row r="420" spans="1:11" x14ac:dyDescent="0.25">
      <c r="A420" s="45">
        <v>419</v>
      </c>
      <c r="B420" s="45" t="str">
        <f t="shared" si="18"/>
        <v/>
      </c>
      <c r="C420" s="77"/>
      <c r="D420" s="77"/>
      <c r="E420" s="77"/>
      <c r="F420" s="77"/>
      <c r="G420" s="77"/>
      <c r="H420" s="77"/>
      <c r="I420" s="77"/>
      <c r="J420" s="84" t="s">
        <v>382</v>
      </c>
      <c r="K420" s="77"/>
    </row>
    <row r="421" spans="1:11" x14ac:dyDescent="0.25">
      <c r="A421" s="45">
        <v>420</v>
      </c>
      <c r="B421" s="45" t="str">
        <f t="shared" si="18"/>
        <v/>
      </c>
      <c r="C421" s="77"/>
      <c r="D421" s="77"/>
      <c r="E421" s="77"/>
      <c r="F421" s="77"/>
      <c r="G421" s="77"/>
      <c r="H421" s="77"/>
      <c r="I421" s="77"/>
      <c r="J421" s="84" t="s">
        <v>383</v>
      </c>
      <c r="K421" s="77"/>
    </row>
    <row r="422" spans="1:11" x14ac:dyDescent="0.25">
      <c r="A422" s="45">
        <v>421</v>
      </c>
      <c r="B422" s="45" t="str">
        <f t="shared" si="18"/>
        <v/>
      </c>
      <c r="C422" s="77"/>
      <c r="D422" s="77"/>
      <c r="E422" s="77"/>
      <c r="F422" s="77"/>
      <c r="G422" s="77"/>
      <c r="H422" s="77"/>
      <c r="I422" s="77"/>
      <c r="J422" s="84" t="s">
        <v>384</v>
      </c>
      <c r="K422" s="77"/>
    </row>
    <row r="423" spans="1:11" x14ac:dyDescent="0.25">
      <c r="A423" s="45">
        <v>422</v>
      </c>
      <c r="B423" s="45" t="str">
        <f t="shared" si="18"/>
        <v/>
      </c>
      <c r="C423" s="77"/>
      <c r="D423" s="77"/>
      <c r="E423" s="77"/>
      <c r="F423" s="77"/>
      <c r="G423" s="77"/>
      <c r="H423" s="77"/>
      <c r="I423" s="77"/>
      <c r="J423" s="84" t="s">
        <v>385</v>
      </c>
      <c r="K423" s="77"/>
    </row>
    <row r="424" spans="1:11" x14ac:dyDescent="0.25">
      <c r="A424" s="45">
        <v>423</v>
      </c>
      <c r="B424" s="45" t="str">
        <f t="shared" si="18"/>
        <v/>
      </c>
      <c r="C424" s="77"/>
      <c r="D424" s="77"/>
      <c r="E424" s="77"/>
      <c r="F424" s="77"/>
      <c r="G424" s="77"/>
      <c r="H424" s="77"/>
      <c r="I424" s="77"/>
      <c r="J424" s="84" t="s">
        <v>386</v>
      </c>
      <c r="K424" s="77"/>
    </row>
    <row r="425" spans="1:11" x14ac:dyDescent="0.25">
      <c r="A425" s="45">
        <v>424</v>
      </c>
      <c r="B425" s="45" t="str">
        <f t="shared" si="18"/>
        <v/>
      </c>
      <c r="C425" s="77"/>
      <c r="D425" s="77"/>
      <c r="E425" s="77"/>
      <c r="F425" s="77"/>
      <c r="G425" s="77"/>
      <c r="H425" s="77"/>
      <c r="I425" s="77"/>
      <c r="J425" s="84" t="s">
        <v>387</v>
      </c>
      <c r="K425" s="77"/>
    </row>
    <row r="426" spans="1:11" x14ac:dyDescent="0.25">
      <c r="A426" s="45">
        <v>425</v>
      </c>
      <c r="B426" s="45" t="str">
        <f t="shared" si="18"/>
        <v/>
      </c>
      <c r="C426" s="77"/>
      <c r="D426" s="77"/>
      <c r="E426" s="77"/>
      <c r="F426" s="77"/>
      <c r="G426" s="77"/>
      <c r="H426" s="77"/>
      <c r="I426" s="77"/>
      <c r="J426" s="84" t="s">
        <v>388</v>
      </c>
      <c r="K426" s="77"/>
    </row>
    <row r="427" spans="1:11" x14ac:dyDescent="0.25">
      <c r="A427" s="45">
        <v>426</v>
      </c>
      <c r="B427" s="45" t="str">
        <f t="shared" si="18"/>
        <v/>
      </c>
      <c r="C427" s="77"/>
      <c r="D427" s="77"/>
      <c r="E427" s="77"/>
      <c r="F427" s="77"/>
      <c r="G427" s="77"/>
      <c r="H427" s="77"/>
      <c r="I427" s="77"/>
      <c r="J427" s="84" t="s">
        <v>389</v>
      </c>
      <c r="K427" s="77"/>
    </row>
    <row r="428" spans="1:11" x14ac:dyDescent="0.25">
      <c r="A428" s="45">
        <v>427</v>
      </c>
      <c r="B428" s="45" t="str">
        <f t="shared" si="18"/>
        <v/>
      </c>
      <c r="C428" s="77"/>
      <c r="D428" s="77"/>
      <c r="E428" s="77"/>
      <c r="F428" s="77"/>
      <c r="G428" s="77"/>
      <c r="H428" s="77"/>
      <c r="I428" s="77"/>
      <c r="J428" s="84" t="s">
        <v>390</v>
      </c>
      <c r="K428" s="77"/>
    </row>
    <row r="429" spans="1:11" x14ac:dyDescent="0.25">
      <c r="A429" s="45">
        <v>428</v>
      </c>
      <c r="B429" s="45" t="str">
        <f t="shared" si="18"/>
        <v/>
      </c>
      <c r="C429" s="77"/>
      <c r="D429" s="77"/>
      <c r="E429" s="77"/>
      <c r="F429" s="77"/>
      <c r="G429" s="77"/>
      <c r="H429" s="77"/>
      <c r="I429" s="77"/>
      <c r="J429" s="84" t="s">
        <v>391</v>
      </c>
      <c r="K429" s="77"/>
    </row>
    <row r="430" spans="1:11" x14ac:dyDescent="0.25">
      <c r="A430" s="45">
        <v>429</v>
      </c>
      <c r="B430" s="45" t="str">
        <f t="shared" si="18"/>
        <v/>
      </c>
      <c r="C430" s="77"/>
      <c r="D430" s="77"/>
      <c r="E430" s="77"/>
      <c r="F430" s="77"/>
      <c r="G430" s="77"/>
      <c r="H430" s="77"/>
      <c r="I430" s="77"/>
      <c r="J430" s="84" t="s">
        <v>392</v>
      </c>
      <c r="K430" s="77"/>
    </row>
    <row r="431" spans="1:11" x14ac:dyDescent="0.25">
      <c r="A431" s="45">
        <v>430</v>
      </c>
      <c r="B431" s="45" t="str">
        <f t="shared" si="18"/>
        <v/>
      </c>
      <c r="C431" s="77"/>
      <c r="D431" s="77"/>
      <c r="E431" s="77"/>
      <c r="F431" s="77"/>
      <c r="G431" s="77"/>
      <c r="H431" s="77"/>
      <c r="I431" s="77"/>
      <c r="J431" s="84" t="s">
        <v>393</v>
      </c>
      <c r="K431" s="77"/>
    </row>
    <row r="432" spans="1:11" x14ac:dyDescent="0.25">
      <c r="A432" s="45">
        <v>431</v>
      </c>
      <c r="B432" s="45" t="str">
        <f t="shared" si="18"/>
        <v/>
      </c>
      <c r="C432" s="77"/>
      <c r="D432" s="77"/>
      <c r="E432" s="77"/>
      <c r="F432" s="77"/>
      <c r="G432" s="77"/>
      <c r="H432" s="77"/>
      <c r="I432" s="77"/>
      <c r="J432" s="84" t="s">
        <v>394</v>
      </c>
      <c r="K432" s="77"/>
    </row>
    <row r="433" spans="1:11" x14ac:dyDescent="0.25">
      <c r="A433" s="45">
        <v>432</v>
      </c>
      <c r="B433" s="45" t="str">
        <f t="shared" si="18"/>
        <v/>
      </c>
      <c r="C433" s="77"/>
      <c r="D433" s="77"/>
      <c r="E433" s="77"/>
      <c r="F433" s="77"/>
      <c r="G433" s="77"/>
      <c r="H433" s="77"/>
      <c r="I433" s="77"/>
      <c r="J433" s="84" t="s">
        <v>395</v>
      </c>
      <c r="K433" s="77"/>
    </row>
    <row r="434" spans="1:11" x14ac:dyDescent="0.25">
      <c r="A434" s="45">
        <v>433</v>
      </c>
      <c r="B434" s="45" t="str">
        <f t="shared" si="18"/>
        <v/>
      </c>
      <c r="C434" s="77"/>
      <c r="D434" s="77"/>
      <c r="E434" s="77"/>
      <c r="F434" s="77"/>
      <c r="G434" s="77"/>
      <c r="H434" s="77"/>
      <c r="I434" s="77"/>
      <c r="J434" s="84" t="s">
        <v>396</v>
      </c>
      <c r="K434" s="77"/>
    </row>
    <row r="435" spans="1:11" x14ac:dyDescent="0.25">
      <c r="A435" s="45">
        <v>434</v>
      </c>
      <c r="B435" s="45" t="str">
        <f t="shared" si="18"/>
        <v/>
      </c>
      <c r="C435" s="77"/>
      <c r="D435" s="77"/>
      <c r="E435" s="77"/>
      <c r="F435" s="77"/>
      <c r="G435" s="77"/>
      <c r="H435" s="77"/>
      <c r="I435" s="77"/>
      <c r="J435" s="84" t="s">
        <v>397</v>
      </c>
      <c r="K435" s="77"/>
    </row>
    <row r="436" spans="1:11" x14ac:dyDescent="0.25">
      <c r="A436" s="45">
        <v>435</v>
      </c>
      <c r="B436" s="45" t="str">
        <f t="shared" si="18"/>
        <v/>
      </c>
      <c r="C436" s="77"/>
      <c r="D436" s="77"/>
      <c r="E436" s="77"/>
      <c r="F436" s="77"/>
      <c r="G436" s="77"/>
      <c r="H436" s="77"/>
      <c r="I436" s="77"/>
      <c r="J436" s="84" t="s">
        <v>398</v>
      </c>
      <c r="K436" s="77"/>
    </row>
    <row r="437" spans="1:11" x14ac:dyDescent="0.25">
      <c r="A437" s="45">
        <v>436</v>
      </c>
      <c r="B437" s="45" t="str">
        <f t="shared" si="18"/>
        <v/>
      </c>
      <c r="C437" s="77"/>
      <c r="D437" s="77"/>
      <c r="E437" s="77"/>
      <c r="F437" s="77"/>
      <c r="G437" s="77"/>
      <c r="H437" s="77"/>
      <c r="I437" s="77"/>
      <c r="J437" s="84" t="s">
        <v>399</v>
      </c>
      <c r="K437" s="77"/>
    </row>
    <row r="438" spans="1:11" x14ac:dyDescent="0.25">
      <c r="A438" s="45">
        <v>437</v>
      </c>
      <c r="B438" s="45" t="str">
        <f t="shared" si="18"/>
        <v/>
      </c>
      <c r="C438" s="77"/>
      <c r="D438" s="77"/>
      <c r="E438" s="77"/>
      <c r="F438" s="77"/>
      <c r="G438" s="77"/>
      <c r="H438" s="77"/>
      <c r="I438" s="77"/>
      <c r="J438" s="84" t="s">
        <v>400</v>
      </c>
      <c r="K438" s="77"/>
    </row>
    <row r="439" spans="1:11" x14ac:dyDescent="0.25">
      <c r="A439" s="45">
        <v>438</v>
      </c>
      <c r="B439" s="45" t="str">
        <f t="shared" si="18"/>
        <v/>
      </c>
      <c r="C439" s="77"/>
      <c r="D439" s="77"/>
      <c r="E439" s="77"/>
      <c r="F439" s="77"/>
      <c r="G439" s="77"/>
      <c r="H439" s="77"/>
      <c r="I439" s="77"/>
      <c r="J439" s="84" t="s">
        <v>401</v>
      </c>
      <c r="K439" s="77"/>
    </row>
    <row r="440" spans="1:11" x14ac:dyDescent="0.25">
      <c r="A440" s="45">
        <v>439</v>
      </c>
      <c r="B440" s="45" t="str">
        <f t="shared" si="18"/>
        <v/>
      </c>
      <c r="C440" s="77"/>
      <c r="D440" s="77"/>
      <c r="E440" s="77"/>
      <c r="F440" s="77"/>
      <c r="G440" s="77"/>
      <c r="H440" s="77"/>
      <c r="I440" s="77"/>
      <c r="J440" s="84" t="s">
        <v>402</v>
      </c>
      <c r="K440" s="77"/>
    </row>
    <row r="441" spans="1:11" x14ac:dyDescent="0.25">
      <c r="A441" s="45">
        <v>440</v>
      </c>
      <c r="B441" s="45" t="str">
        <f t="shared" si="18"/>
        <v/>
      </c>
      <c r="C441" s="77"/>
      <c r="D441" s="77"/>
      <c r="E441" s="77"/>
      <c r="F441" s="77"/>
      <c r="G441" s="77"/>
      <c r="H441" s="77"/>
      <c r="I441" s="77"/>
      <c r="J441" s="84" t="s">
        <v>403</v>
      </c>
      <c r="K441" s="77"/>
    </row>
    <row r="442" spans="1:11" x14ac:dyDescent="0.25">
      <c r="A442" s="45">
        <v>441</v>
      </c>
      <c r="B442" s="45" t="str">
        <f t="shared" si="18"/>
        <v/>
      </c>
      <c r="C442" s="77"/>
      <c r="D442" s="77"/>
      <c r="E442" s="77"/>
      <c r="F442" s="77"/>
      <c r="G442" s="77"/>
      <c r="H442" s="77"/>
      <c r="I442" s="77"/>
      <c r="J442" s="84" t="s">
        <v>404</v>
      </c>
      <c r="K442" s="77"/>
    </row>
    <row r="443" spans="1:11" x14ac:dyDescent="0.25">
      <c r="A443" s="45">
        <v>442</v>
      </c>
      <c r="B443" s="45" t="str">
        <f t="shared" si="18"/>
        <v/>
      </c>
      <c r="C443" s="77"/>
      <c r="D443" s="77"/>
      <c r="E443" s="77"/>
      <c r="F443" s="77"/>
      <c r="G443" s="77"/>
      <c r="H443" s="77"/>
      <c r="I443" s="77"/>
      <c r="J443" s="84" t="s">
        <v>405</v>
      </c>
      <c r="K443" s="77"/>
    </row>
    <row r="444" spans="1:11" x14ac:dyDescent="0.25">
      <c r="A444" s="45">
        <v>443</v>
      </c>
      <c r="B444" s="45" t="str">
        <f t="shared" si="18"/>
        <v/>
      </c>
      <c r="C444" s="77"/>
      <c r="D444" s="77"/>
      <c r="E444" s="77"/>
      <c r="F444" s="77"/>
      <c r="G444" s="77"/>
      <c r="H444" s="77"/>
      <c r="I444" s="77"/>
      <c r="J444" s="84" t="s">
        <v>406</v>
      </c>
      <c r="K444" s="77"/>
    </row>
    <row r="445" spans="1:11" x14ac:dyDescent="0.25">
      <c r="A445" s="45">
        <v>444</v>
      </c>
      <c r="B445" s="45" t="str">
        <f t="shared" si="18"/>
        <v/>
      </c>
      <c r="C445" s="77"/>
      <c r="D445" s="77"/>
      <c r="E445" s="77"/>
      <c r="F445" s="77"/>
      <c r="G445" s="77"/>
      <c r="H445" s="77"/>
      <c r="I445" s="77"/>
      <c r="J445" s="84" t="s">
        <v>406</v>
      </c>
      <c r="K445" s="77"/>
    </row>
    <row r="446" spans="1:11" x14ac:dyDescent="0.25">
      <c r="A446" s="45">
        <v>445</v>
      </c>
      <c r="B446" s="45" t="str">
        <f t="shared" si="18"/>
        <v/>
      </c>
      <c r="C446" s="77"/>
      <c r="D446" s="77"/>
      <c r="E446" s="77"/>
      <c r="F446" s="77"/>
      <c r="G446" s="77"/>
      <c r="H446" s="77"/>
      <c r="I446" s="77"/>
      <c r="J446" s="84" t="s">
        <v>407</v>
      </c>
      <c r="K446" s="77"/>
    </row>
    <row r="447" spans="1:11" x14ac:dyDescent="0.25">
      <c r="A447" s="45">
        <v>446</v>
      </c>
      <c r="B447" s="45" t="str">
        <f t="shared" si="18"/>
        <v/>
      </c>
      <c r="C447" s="77"/>
      <c r="D447" s="77"/>
      <c r="E447" s="77"/>
      <c r="F447" s="77"/>
      <c r="G447" s="77"/>
      <c r="H447" s="77"/>
      <c r="I447" s="77"/>
      <c r="J447" s="84" t="s">
        <v>408</v>
      </c>
      <c r="K447" s="77"/>
    </row>
    <row r="448" spans="1:11" x14ac:dyDescent="0.25">
      <c r="A448" s="45">
        <v>447</v>
      </c>
      <c r="B448" s="45" t="str">
        <f t="shared" si="18"/>
        <v/>
      </c>
      <c r="C448" s="77"/>
      <c r="D448" s="77"/>
      <c r="E448" s="77"/>
      <c r="F448" s="77"/>
      <c r="G448" s="77"/>
      <c r="H448" s="77"/>
      <c r="I448" s="77"/>
      <c r="J448" s="84" t="s">
        <v>409</v>
      </c>
      <c r="K448" s="77"/>
    </row>
    <row r="449" spans="1:11" x14ac:dyDescent="0.25">
      <c r="A449" s="45">
        <v>448</v>
      </c>
      <c r="B449" s="45" t="str">
        <f t="shared" si="18"/>
        <v/>
      </c>
      <c r="C449" s="77"/>
      <c r="D449" s="77"/>
      <c r="E449" s="77"/>
      <c r="F449" s="77"/>
      <c r="G449" s="77"/>
      <c r="H449" s="77"/>
      <c r="I449" s="77"/>
      <c r="J449" s="84" t="s">
        <v>410</v>
      </c>
      <c r="K449" s="77"/>
    </row>
    <row r="450" spans="1:11" x14ac:dyDescent="0.25">
      <c r="A450" s="45">
        <v>449</v>
      </c>
      <c r="B450" s="45" t="str">
        <f t="shared" si="18"/>
        <v/>
      </c>
      <c r="C450" s="77"/>
      <c r="D450" s="77"/>
      <c r="E450" s="77"/>
      <c r="F450" s="77"/>
      <c r="G450" s="77"/>
      <c r="H450" s="77"/>
      <c r="I450" s="77"/>
      <c r="J450" s="84" t="s">
        <v>411</v>
      </c>
      <c r="K450" s="77"/>
    </row>
    <row r="451" spans="1:11" x14ac:dyDescent="0.25">
      <c r="A451" s="45">
        <v>450</v>
      </c>
      <c r="B451" s="45" t="str">
        <f t="shared" si="18"/>
        <v/>
      </c>
      <c r="C451" s="77"/>
      <c r="D451" s="77"/>
      <c r="E451" s="77"/>
      <c r="F451" s="77"/>
      <c r="G451" s="77"/>
      <c r="H451" s="77"/>
      <c r="I451" s="77"/>
      <c r="J451" s="84" t="s">
        <v>412</v>
      </c>
      <c r="K451" s="77"/>
    </row>
    <row r="452" spans="1:11" x14ac:dyDescent="0.25">
      <c r="A452" s="45">
        <v>451</v>
      </c>
      <c r="B452" s="45" t="str">
        <f t="shared" ref="B452:B474" si="19">IF(HLOOKUP($B$2,$C$2:$K$474,A452,0)=0,"",HLOOKUP($B$2,$C$2:$K$474,A452,0))</f>
        <v/>
      </c>
      <c r="C452" s="77"/>
      <c r="D452" s="77"/>
      <c r="E452" s="77"/>
      <c r="F452" s="77"/>
      <c r="G452" s="77"/>
      <c r="H452" s="77"/>
      <c r="I452" s="77"/>
      <c r="J452" s="84" t="s">
        <v>413</v>
      </c>
      <c r="K452" s="77"/>
    </row>
    <row r="453" spans="1:11" x14ac:dyDescent="0.25">
      <c r="A453" s="45">
        <v>452</v>
      </c>
      <c r="B453" s="45" t="str">
        <f t="shared" si="19"/>
        <v/>
      </c>
      <c r="C453" s="77"/>
      <c r="D453" s="77"/>
      <c r="E453" s="77"/>
      <c r="F453" s="77"/>
      <c r="G453" s="77"/>
      <c r="H453" s="77"/>
      <c r="I453" s="77"/>
      <c r="J453" s="84" t="s">
        <v>414</v>
      </c>
      <c r="K453" s="77"/>
    </row>
    <row r="454" spans="1:11" x14ac:dyDescent="0.25">
      <c r="A454" s="45">
        <v>453</v>
      </c>
      <c r="B454" s="45" t="str">
        <f t="shared" si="19"/>
        <v/>
      </c>
      <c r="C454" s="77"/>
      <c r="D454" s="77"/>
      <c r="E454" s="77"/>
      <c r="F454" s="77"/>
      <c r="G454" s="77"/>
      <c r="H454" s="77"/>
      <c r="I454" s="77"/>
      <c r="J454" s="84" t="s">
        <v>415</v>
      </c>
      <c r="K454" s="77"/>
    </row>
    <row r="455" spans="1:11" x14ac:dyDescent="0.25">
      <c r="A455" s="45">
        <v>454</v>
      </c>
      <c r="B455" s="45" t="str">
        <f t="shared" si="19"/>
        <v/>
      </c>
      <c r="C455" s="77"/>
      <c r="D455" s="77"/>
      <c r="E455" s="77"/>
      <c r="F455" s="77"/>
      <c r="G455" s="77"/>
      <c r="H455" s="77"/>
      <c r="I455" s="77"/>
      <c r="J455" s="84" t="s">
        <v>416</v>
      </c>
      <c r="K455" s="77"/>
    </row>
    <row r="456" spans="1:11" x14ac:dyDescent="0.25">
      <c r="A456" s="45">
        <v>455</v>
      </c>
      <c r="B456" s="45" t="str">
        <f t="shared" si="19"/>
        <v/>
      </c>
      <c r="C456" s="77"/>
      <c r="D456" s="77"/>
      <c r="E456" s="77"/>
      <c r="F456" s="77"/>
      <c r="G456" s="77"/>
      <c r="H456" s="77"/>
      <c r="I456" s="77"/>
      <c r="J456" s="84" t="s">
        <v>417</v>
      </c>
      <c r="K456" s="77"/>
    </row>
    <row r="457" spans="1:11" x14ac:dyDescent="0.25">
      <c r="A457" s="45">
        <v>456</v>
      </c>
      <c r="B457" s="45" t="str">
        <f t="shared" si="19"/>
        <v/>
      </c>
      <c r="C457" s="77"/>
      <c r="D457" s="77"/>
      <c r="E457" s="77"/>
      <c r="F457" s="77"/>
      <c r="G457" s="77"/>
      <c r="H457" s="77"/>
      <c r="I457" s="77"/>
      <c r="J457" s="84" t="s">
        <v>418</v>
      </c>
      <c r="K457" s="77"/>
    </row>
    <row r="458" spans="1:11" x14ac:dyDescent="0.25">
      <c r="A458" s="45">
        <v>457</v>
      </c>
      <c r="B458" s="45" t="str">
        <f t="shared" si="19"/>
        <v/>
      </c>
      <c r="C458" s="77"/>
      <c r="D458" s="77"/>
      <c r="E458" s="77"/>
      <c r="F458" s="77"/>
      <c r="G458" s="77"/>
      <c r="H458" s="77"/>
      <c r="I458" s="77"/>
      <c r="J458" s="84" t="s">
        <v>419</v>
      </c>
      <c r="K458" s="77"/>
    </row>
    <row r="459" spans="1:11" x14ac:dyDescent="0.25">
      <c r="A459" s="45">
        <v>458</v>
      </c>
      <c r="B459" s="45" t="str">
        <f t="shared" si="19"/>
        <v/>
      </c>
      <c r="C459" s="77"/>
      <c r="D459" s="77"/>
      <c r="E459" s="77"/>
      <c r="F459" s="77"/>
      <c r="G459" s="77"/>
      <c r="H459" s="77"/>
      <c r="I459" s="77"/>
      <c r="J459" s="84" t="s">
        <v>420</v>
      </c>
      <c r="K459" s="77"/>
    </row>
    <row r="460" spans="1:11" x14ac:dyDescent="0.25">
      <c r="A460" s="45">
        <v>459</v>
      </c>
      <c r="B460" s="45" t="str">
        <f t="shared" si="19"/>
        <v/>
      </c>
      <c r="C460" s="77"/>
      <c r="D460" s="77"/>
      <c r="E460" s="77"/>
      <c r="F460" s="77"/>
      <c r="G460" s="77"/>
      <c r="H460" s="77"/>
      <c r="I460" s="77"/>
      <c r="J460" s="84" t="s">
        <v>421</v>
      </c>
      <c r="K460" s="77"/>
    </row>
    <row r="461" spans="1:11" x14ac:dyDescent="0.25">
      <c r="A461" s="45">
        <v>460</v>
      </c>
      <c r="B461" s="45" t="str">
        <f t="shared" si="19"/>
        <v/>
      </c>
      <c r="C461" s="77"/>
      <c r="D461" s="77"/>
      <c r="E461" s="77"/>
      <c r="F461" s="77"/>
      <c r="G461" s="77"/>
      <c r="H461" s="77"/>
      <c r="I461" s="77"/>
      <c r="J461" s="84" t="s">
        <v>422</v>
      </c>
      <c r="K461" s="77"/>
    </row>
    <row r="462" spans="1:11" x14ac:dyDescent="0.25">
      <c r="A462" s="45">
        <v>461</v>
      </c>
      <c r="B462" s="45" t="str">
        <f t="shared" si="19"/>
        <v/>
      </c>
      <c r="C462" s="77"/>
      <c r="D462" s="77"/>
      <c r="E462" s="77"/>
      <c r="F462" s="77"/>
      <c r="G462" s="77"/>
      <c r="H462" s="77"/>
      <c r="I462" s="77"/>
      <c r="J462" s="84" t="s">
        <v>423</v>
      </c>
      <c r="K462" s="77"/>
    </row>
    <row r="463" spans="1:11" x14ac:dyDescent="0.25">
      <c r="A463" s="45">
        <v>462</v>
      </c>
      <c r="B463" s="45" t="str">
        <f t="shared" si="19"/>
        <v/>
      </c>
      <c r="C463" s="77"/>
      <c r="D463" s="77"/>
      <c r="E463" s="77"/>
      <c r="F463" s="77"/>
      <c r="G463" s="77"/>
      <c r="H463" s="77"/>
      <c r="I463" s="77"/>
      <c r="J463" s="84" t="s">
        <v>423</v>
      </c>
      <c r="K463" s="77"/>
    </row>
    <row r="464" spans="1:11" x14ac:dyDescent="0.25">
      <c r="A464" s="45">
        <v>463</v>
      </c>
      <c r="B464" s="45" t="str">
        <f t="shared" si="19"/>
        <v/>
      </c>
      <c r="C464" s="77"/>
      <c r="D464" s="77"/>
      <c r="E464" s="77"/>
      <c r="F464" s="77"/>
      <c r="G464" s="77"/>
      <c r="H464" s="77"/>
      <c r="I464" s="77"/>
      <c r="J464" s="84" t="s">
        <v>424</v>
      </c>
      <c r="K464" s="77"/>
    </row>
    <row r="465" spans="1:11" x14ac:dyDescent="0.25">
      <c r="A465" s="45">
        <v>464</v>
      </c>
      <c r="B465" s="45" t="str">
        <f t="shared" si="19"/>
        <v/>
      </c>
      <c r="C465" s="77"/>
      <c r="D465" s="77"/>
      <c r="E465" s="77"/>
      <c r="F465" s="77"/>
      <c r="G465" s="77"/>
      <c r="H465" s="77"/>
      <c r="I465" s="77"/>
      <c r="J465" s="84" t="s">
        <v>425</v>
      </c>
      <c r="K465" s="77"/>
    </row>
    <row r="466" spans="1:11" x14ac:dyDescent="0.25">
      <c r="A466" s="45">
        <v>465</v>
      </c>
      <c r="B466" s="45" t="str">
        <f t="shared" si="19"/>
        <v/>
      </c>
      <c r="C466" s="77"/>
      <c r="D466" s="77"/>
      <c r="E466" s="77"/>
      <c r="F466" s="77"/>
      <c r="G466" s="77"/>
      <c r="H466" s="77"/>
      <c r="I466" s="77"/>
      <c r="J466" s="84" t="s">
        <v>426</v>
      </c>
      <c r="K466" s="77"/>
    </row>
    <row r="467" spans="1:11" x14ac:dyDescent="0.25">
      <c r="A467" s="45">
        <v>466</v>
      </c>
      <c r="B467" s="45" t="str">
        <f t="shared" si="19"/>
        <v/>
      </c>
      <c r="C467" s="77"/>
      <c r="D467" s="77"/>
      <c r="E467" s="77"/>
      <c r="F467" s="77"/>
      <c r="G467" s="77"/>
      <c r="H467" s="77"/>
      <c r="I467" s="77"/>
      <c r="J467" s="84" t="s">
        <v>427</v>
      </c>
      <c r="K467" s="77"/>
    </row>
    <row r="468" spans="1:11" x14ac:dyDescent="0.25">
      <c r="A468" s="45">
        <v>467</v>
      </c>
      <c r="B468" s="45" t="str">
        <f t="shared" si="19"/>
        <v/>
      </c>
      <c r="C468" s="77"/>
      <c r="D468" s="77"/>
      <c r="E468" s="77"/>
      <c r="F468" s="77"/>
      <c r="G468" s="77"/>
      <c r="H468" s="77"/>
      <c r="I468" s="77"/>
      <c r="J468" s="84" t="s">
        <v>428</v>
      </c>
      <c r="K468" s="77"/>
    </row>
    <row r="469" spans="1:11" x14ac:dyDescent="0.25">
      <c r="A469" s="45">
        <v>468</v>
      </c>
      <c r="B469" s="45" t="str">
        <f t="shared" si="19"/>
        <v/>
      </c>
      <c r="C469" s="77"/>
      <c r="D469" s="77"/>
      <c r="E469" s="77"/>
      <c r="F469" s="77"/>
      <c r="G469" s="77"/>
      <c r="H469" s="77"/>
      <c r="I469" s="77"/>
      <c r="J469" s="84" t="s">
        <v>429</v>
      </c>
      <c r="K469" s="77"/>
    </row>
    <row r="470" spans="1:11" x14ac:dyDescent="0.25">
      <c r="A470" s="45">
        <v>469</v>
      </c>
      <c r="B470" s="45" t="str">
        <f t="shared" si="19"/>
        <v/>
      </c>
      <c r="C470" s="77"/>
      <c r="D470" s="77"/>
      <c r="E470" s="77"/>
      <c r="F470" s="77"/>
      <c r="G470" s="77"/>
      <c r="H470" s="77"/>
      <c r="I470" s="77"/>
      <c r="J470" s="84" t="s">
        <v>430</v>
      </c>
      <c r="K470" s="77"/>
    </row>
    <row r="471" spans="1:11" x14ac:dyDescent="0.25">
      <c r="A471" s="45">
        <v>470</v>
      </c>
      <c r="B471" s="45" t="str">
        <f t="shared" si="19"/>
        <v/>
      </c>
      <c r="C471" s="77"/>
      <c r="D471" s="77"/>
      <c r="E471" s="77"/>
      <c r="F471" s="77"/>
      <c r="G471" s="77"/>
      <c r="H471" s="77"/>
      <c r="I471" s="77"/>
      <c r="J471" s="84" t="s">
        <v>431</v>
      </c>
      <c r="K471" s="77"/>
    </row>
    <row r="472" spans="1:11" x14ac:dyDescent="0.25">
      <c r="A472" s="45">
        <v>471</v>
      </c>
      <c r="B472" s="45" t="str">
        <f t="shared" si="19"/>
        <v/>
      </c>
      <c r="C472" s="77"/>
      <c r="D472" s="77"/>
      <c r="E472" s="77"/>
      <c r="F472" s="77"/>
      <c r="G472" s="77"/>
      <c r="H472" s="77"/>
      <c r="I472" s="77"/>
      <c r="J472" s="84" t="s">
        <v>432</v>
      </c>
      <c r="K472" s="77"/>
    </row>
    <row r="473" spans="1:11" x14ac:dyDescent="0.25">
      <c r="A473" s="45">
        <v>472</v>
      </c>
      <c r="B473" s="45" t="str">
        <f t="shared" si="19"/>
        <v/>
      </c>
      <c r="C473" s="77"/>
      <c r="D473" s="77"/>
      <c r="E473" s="77"/>
      <c r="F473" s="77"/>
      <c r="G473" s="77"/>
      <c r="H473" s="77"/>
      <c r="I473" s="77"/>
      <c r="J473" s="84" t="s">
        <v>433</v>
      </c>
      <c r="K473" s="77"/>
    </row>
    <row r="474" spans="1:11" x14ac:dyDescent="0.25">
      <c r="A474" s="45">
        <v>473</v>
      </c>
      <c r="B474" s="45" t="str">
        <f t="shared" si="19"/>
        <v/>
      </c>
      <c r="C474" s="77"/>
      <c r="D474" s="77"/>
      <c r="E474" s="77"/>
      <c r="F474" s="77"/>
      <c r="G474" s="77"/>
      <c r="H474" s="77"/>
      <c r="I474" s="77"/>
      <c r="J474" s="84" t="s">
        <v>434</v>
      </c>
      <c r="K474" s="77"/>
    </row>
  </sheetData>
  <sortState xmlns:xlrd2="http://schemas.microsoft.com/office/spreadsheetml/2017/richdata2" ref="AG31:AG44">
    <sortCondition ref="AG31:AG44"/>
  </sortState>
  <mergeCells count="15">
    <mergeCell ref="Z34:AA34"/>
    <mergeCell ref="AN1:AT1"/>
    <mergeCell ref="W26:AA26"/>
    <mergeCell ref="W28:AA28"/>
    <mergeCell ref="Y1:AL1"/>
    <mergeCell ref="Y7:AL7"/>
    <mergeCell ref="Y13:AL13"/>
    <mergeCell ref="Y19:AL19"/>
    <mergeCell ref="Y20:AD20"/>
    <mergeCell ref="AE20:AL20"/>
    <mergeCell ref="E1:K1"/>
    <mergeCell ref="M1:U1"/>
    <mergeCell ref="O26:Q26"/>
    <mergeCell ref="O37:Q37"/>
    <mergeCell ref="O47:Q47"/>
  </mergeCells>
  <pageMargins left="0.7" right="0.7" top="0.78740157499999996" bottom="0.78740157499999996" header="0.3" footer="0.3"/>
  <pageSetup paperSize="9" orientation="portrait" r:id="rId1"/>
  <headerFooter>
    <oddFooter>&amp;LIntern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40C80937090747B3F9624AF415C24D" ma:contentTypeVersion="4" ma:contentTypeDescription="Create a new document." ma:contentTypeScope="" ma:versionID="d9f8116276d115230c46bada205d20b2">
  <xsd:schema xmlns:xsd="http://www.w3.org/2001/XMLSchema" xmlns:xs="http://www.w3.org/2001/XMLSchema" xmlns:p="http://schemas.microsoft.com/office/2006/metadata/properties" xmlns:ns2="9e9df51a-a65f-4b61-8119-0d3673567cf5" targetNamespace="http://schemas.microsoft.com/office/2006/metadata/properties" ma:root="true" ma:fieldsID="ef69964781c6800cd6d7d86464fe49f9" ns2:_="">
    <xsd:import namespace="9e9df51a-a65f-4b61-8119-0d3673567c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51a-a65f-4b61-8119-0d3673567c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AA392C-E523-4695-AA91-1E425C61E8BF}"/>
</file>

<file path=customXml/itemProps2.xml><?xml version="1.0" encoding="utf-8"?>
<ds:datastoreItem xmlns:ds="http://schemas.openxmlformats.org/officeDocument/2006/customXml" ds:itemID="{8D70BEDB-4AFD-42D0-A9DC-FF6BA05811CE}"/>
</file>

<file path=customXml/itemProps3.xml><?xml version="1.0" encoding="utf-8"?>
<ds:datastoreItem xmlns:ds="http://schemas.openxmlformats.org/officeDocument/2006/customXml" ds:itemID="{A0E79B50-34AD-43BE-9E2E-74F95F4AF16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39</vt:i4>
      </vt:variant>
    </vt:vector>
  </HeadingPairs>
  <TitlesOfParts>
    <vt:vector size="46" baseType="lpstr">
      <vt:lpstr>DB GIF</vt:lpstr>
      <vt:lpstr>Tabelle2</vt:lpstr>
      <vt:lpstr>Tabelle1</vt:lpstr>
      <vt:lpstr>Auswahlfelder</vt:lpstr>
      <vt:lpstr>Modellliste</vt:lpstr>
      <vt:lpstr>Isolatoren</vt:lpstr>
      <vt:lpstr>bedingte Auswahlfelder</vt:lpstr>
      <vt:lpstr>Auftraggeber</vt:lpstr>
      <vt:lpstr>Betriebsspannung</vt:lpstr>
      <vt:lpstr>Biegefestigkeit</vt:lpstr>
      <vt:lpstr>BIL</vt:lpstr>
      <vt:lpstr>Bürden</vt:lpstr>
      <vt:lpstr>Chopped</vt:lpstr>
      <vt:lpstr>Dichtewächter</vt:lpstr>
      <vt:lpstr>Druckangabe_LS</vt:lpstr>
      <vt:lpstr>Eichung</vt:lpstr>
      <vt:lpstr>Endkunden</vt:lpstr>
      <vt:lpstr>Erdungsanschluß</vt:lpstr>
      <vt:lpstr>Farben</vt:lpstr>
      <vt:lpstr>Frequenz</vt:lpstr>
      <vt:lpstr>Fülldrücke</vt:lpstr>
      <vt:lpstr>Genuigkeitsklassen_Kerne</vt:lpstr>
      <vt:lpstr>Gruppe</vt:lpstr>
      <vt:lpstr>Klemmen</vt:lpstr>
      <vt:lpstr>Kriechweg_err</vt:lpstr>
      <vt:lpstr>Länder</vt:lpstr>
      <vt:lpstr>Meßbereich</vt:lpstr>
      <vt:lpstr>Modelle</vt:lpstr>
      <vt:lpstr>Modellliste</vt:lpstr>
      <vt:lpstr>Norm_Genauigkeitsklasse</vt:lpstr>
      <vt:lpstr>Normen</vt:lpstr>
      <vt:lpstr>Oberflächenschutz</vt:lpstr>
      <vt:lpstr>Primäranschluß</vt:lpstr>
      <vt:lpstr>'DB GIF'!Print_Area</vt:lpstr>
      <vt:lpstr>'DB GIF'!Print_Titles</vt:lpstr>
      <vt:lpstr>Projektkategorie</vt:lpstr>
      <vt:lpstr>Prüfwechselsannung_sek</vt:lpstr>
      <vt:lpstr>Prüfwechselspannung</vt:lpstr>
      <vt:lpstr>Schlagweite</vt:lpstr>
      <vt:lpstr>sek_strom</vt:lpstr>
      <vt:lpstr>SF6_Anteil</vt:lpstr>
      <vt:lpstr>SIL</vt:lpstr>
      <vt:lpstr>Sprachen</vt:lpstr>
      <vt:lpstr>Stehwechsel</vt:lpstr>
      <vt:lpstr>Umschaltung</vt:lpstr>
      <vt:lpstr>Verschmutzungklasse</vt:lpstr>
    </vt:vector>
  </TitlesOfParts>
  <Company>Siemens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dc:creator>
  <cp:keywords>C_Restricted</cp:keywords>
  <cp:lastModifiedBy>Buscemi, Daniele (GP TP NSW BIC S)</cp:lastModifiedBy>
  <cp:lastPrinted>2020-12-04T06:35:26Z</cp:lastPrinted>
  <dcterms:created xsi:type="dcterms:W3CDTF">2012-10-19T10:18:09Z</dcterms:created>
  <dcterms:modified xsi:type="dcterms:W3CDTF">2020-12-17T17:33:12Z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-1378229395</vt:i4>
  </property>
  <property fmtid="{D5CDD505-2E9C-101B-9397-08002B2CF9AE}" pid="3" name="_NewReviewCycle">
    <vt:lpwstr/>
  </property>
  <property fmtid="{D5CDD505-2E9C-101B-9397-08002B2CF9AE}" pid="4" name="_EmailSubject">
    <vt:lpwstr>datenblatt</vt:lpwstr>
  </property>
  <property fmtid="{D5CDD505-2E9C-101B-9397-08002B2CF9AE}" pid="5" name="_AuthorEmail">
    <vt:lpwstr>Roland.Hoefner@trench-group.com</vt:lpwstr>
  </property>
  <property fmtid="{D5CDD505-2E9C-101B-9397-08002B2CF9AE}" pid="6" name="_AuthorEmailDisplayName">
    <vt:lpwstr>Hoefner, Roland</vt:lpwstr>
  </property>
  <property fmtid="{D5CDD505-2E9C-101B-9397-08002B2CF9AE}" pid="7" name="Document Confidentiality">
    <vt:lpwstr>Restricted</vt:lpwstr>
  </property>
  <property fmtid="{D5CDD505-2E9C-101B-9397-08002B2CF9AE}" pid="8" name="_PreviousAdHocReviewCycleID">
    <vt:i4>211769390</vt:i4>
  </property>
  <property fmtid="{D5CDD505-2E9C-101B-9397-08002B2CF9AE}" pid="9" name="_ReviewingToolsShownOnce">
    <vt:lpwstr/>
  </property>
  <property fmtid="{D5CDD505-2E9C-101B-9397-08002B2CF9AE}" pid="10" name="Document_Confidentiality">
    <vt:lpwstr>Restricted</vt:lpwstr>
  </property>
  <property fmtid="{D5CDD505-2E9C-101B-9397-08002B2CF9AE}" pid="11" name="ContentTypeId">
    <vt:lpwstr>0x0101002B40C80937090747B3F9624AF415C24D</vt:lpwstr>
  </property>
</Properties>
</file>