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1dd035141365329/Desktop/"/>
    </mc:Choice>
  </mc:AlternateContent>
  <xr:revisionPtr revIDLastSave="0" documentId="8_{13AB334E-E223-4ACA-AF27-F6858F1303EE}" xr6:coauthVersionLast="47" xr6:coauthVersionMax="47" xr10:uidLastSave="{00000000-0000-0000-0000-000000000000}"/>
  <bookViews>
    <workbookView xWindow="-108" yWindow="-108" windowWidth="24792" windowHeight="13320" xr2:uid="{7B3700E9-6D13-4DA1-A5F7-F9F0E8AA08C9}"/>
  </bookViews>
  <sheets>
    <sheet name="STUDENT DETAILS" sheetId="1" r:id="rId1"/>
    <sheet name="EIGENVALUES &amp; EIGENVECTORS" sheetId="8" r:id="rId2"/>
    <sheet name="2 BY 2 MATRIX" sheetId="7" r:id="rId3"/>
    <sheet name="3 BY 3 MATRIX" sheetId="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9" l="1"/>
  <c r="C168" i="9"/>
  <c r="K167" i="9" s="1"/>
  <c r="B161" i="9"/>
  <c r="E144" i="9"/>
  <c r="D140" i="9"/>
  <c r="H170" i="9" s="1"/>
  <c r="H174" i="9" s="1"/>
  <c r="D139" i="9"/>
  <c r="H169" i="9" s="1"/>
  <c r="H173" i="9" s="1"/>
  <c r="E140" i="9"/>
  <c r="I170" i="9" s="1"/>
  <c r="I174" i="9" s="1"/>
  <c r="F139" i="9"/>
  <c r="J169" i="9" s="1"/>
  <c r="J173" i="9" s="1"/>
  <c r="F138" i="9"/>
  <c r="J168" i="9" s="1"/>
  <c r="J172" i="9" s="1"/>
  <c r="E138" i="9"/>
  <c r="I168" i="9" s="1"/>
  <c r="I172" i="9" s="1"/>
  <c r="D78" i="7"/>
  <c r="L78" i="7"/>
  <c r="Q125" i="9"/>
  <c r="R129" i="9" s="1"/>
  <c r="F136" i="9" s="1"/>
  <c r="E151" i="9" s="1"/>
  <c r="F170" i="9" s="1"/>
  <c r="F174" i="9" s="1"/>
  <c r="F178" i="9" s="1"/>
  <c r="C125" i="9"/>
  <c r="D129" i="9" s="1"/>
  <c r="D136" i="9" s="1"/>
  <c r="C151" i="9" s="1"/>
  <c r="D170" i="9" s="1"/>
  <c r="D174" i="9" s="1"/>
  <c r="D178" i="9" s="1"/>
  <c r="J125" i="9"/>
  <c r="K129" i="9" s="1"/>
  <c r="E136" i="9" s="1"/>
  <c r="D151" i="9" s="1"/>
  <c r="E170" i="9" s="1"/>
  <c r="E174" i="9" s="1"/>
  <c r="E178" i="9" s="1"/>
  <c r="T119" i="9"/>
  <c r="M119" i="9"/>
  <c r="F119" i="9"/>
  <c r="B50" i="9"/>
  <c r="C179" i="9" l="1"/>
  <c r="E17" i="9"/>
  <c r="E21" i="9" s="1"/>
  <c r="D16" i="9"/>
  <c r="D20" i="9" s="1"/>
  <c r="D96" i="9"/>
  <c r="D102" i="9" s="1"/>
  <c r="R95" i="9"/>
  <c r="J97" i="9"/>
  <c r="Q95" i="9"/>
  <c r="B97" i="9"/>
  <c r="C16" i="9"/>
  <c r="K75" i="7"/>
  <c r="C75" i="7"/>
  <c r="C15" i="9"/>
  <c r="I21" i="9"/>
  <c r="H20" i="9"/>
  <c r="G19" i="9"/>
  <c r="F17" i="7"/>
  <c r="C99" i="7"/>
  <c r="C108" i="7" s="1"/>
  <c r="H5" i="7" s="1"/>
  <c r="G93" i="7"/>
  <c r="F94" i="7"/>
  <c r="C19" i="9" l="1"/>
  <c r="C23" i="9" s="1"/>
  <c r="C27" i="9" s="1"/>
  <c r="B35" i="9" s="1"/>
  <c r="C50" i="9"/>
  <c r="D15" i="9"/>
  <c r="D19" i="9" s="1"/>
  <c r="D27" i="9" s="1"/>
  <c r="C35" i="9" s="1"/>
  <c r="B96" i="9"/>
  <c r="B102" i="9" s="1"/>
  <c r="I96" i="9"/>
  <c r="I102" i="9" s="1"/>
  <c r="P96" i="9"/>
  <c r="P102" i="9" s="1"/>
  <c r="C17" i="9"/>
  <c r="E25" i="9"/>
  <c r="E29" i="9" s="1"/>
  <c r="D37" i="9" s="1"/>
  <c r="D17" i="9"/>
  <c r="D21" i="9" s="1"/>
  <c r="D25" i="9" s="1"/>
  <c r="E15" i="9"/>
  <c r="E19" i="9" s="1"/>
  <c r="E23" i="9" s="1"/>
  <c r="E16" i="9"/>
  <c r="E20" i="9" s="1"/>
  <c r="E28" i="9" s="1"/>
  <c r="D36" i="9" s="1"/>
  <c r="C20" i="9"/>
  <c r="C24" i="9" s="1"/>
  <c r="K95" i="9"/>
  <c r="D95" i="9"/>
  <c r="C97" i="9"/>
  <c r="Q97" i="9"/>
  <c r="I97" i="9"/>
  <c r="P97" i="9"/>
  <c r="K96" i="9"/>
  <c r="K102" i="9" s="1"/>
  <c r="R96" i="9"/>
  <c r="R102" i="9" s="1"/>
  <c r="J95" i="9"/>
  <c r="C95" i="9"/>
  <c r="D24" i="9"/>
  <c r="D28" i="9" s="1"/>
  <c r="C36" i="9" s="1"/>
  <c r="I99" i="7"/>
  <c r="D23" i="9" l="1"/>
  <c r="C47" i="9"/>
  <c r="E27" i="9"/>
  <c r="D35" i="9" s="1"/>
  <c r="E24" i="9"/>
  <c r="C46" i="9"/>
  <c r="C21" i="9"/>
  <c r="C29" i="9" s="1"/>
  <c r="B37" i="9" s="1"/>
  <c r="C45" i="9"/>
  <c r="E50" i="9"/>
  <c r="D29" i="9"/>
  <c r="C37" i="9" s="1"/>
  <c r="C28" i="9"/>
  <c r="B36" i="9" s="1"/>
  <c r="D87" i="7"/>
  <c r="G101" i="7" s="1"/>
  <c r="G104" i="7" s="1"/>
  <c r="E86" i="7"/>
  <c r="H100" i="7" s="1"/>
  <c r="H103" i="7" s="1"/>
  <c r="G58" i="7"/>
  <c r="K64" i="7" s="1"/>
  <c r="K68" i="7" s="1"/>
  <c r="F59" i="7"/>
  <c r="C58" i="7"/>
  <c r="C64" i="7" s="1"/>
  <c r="C68" i="7" s="1"/>
  <c r="B59" i="7"/>
  <c r="B41" i="9" l="1"/>
  <c r="D50" i="9"/>
  <c r="C82" i="9" s="1"/>
  <c r="C25" i="9"/>
  <c r="D40" i="7"/>
  <c r="F47" i="7" s="1"/>
  <c r="C40" i="7"/>
  <c r="B40" i="7"/>
  <c r="F45" i="7" s="1"/>
  <c r="B43" i="9" l="1"/>
  <c r="B42" i="9"/>
  <c r="C83" i="9"/>
  <c r="C85" i="9" s="1"/>
  <c r="B37" i="7"/>
  <c r="F46" i="7"/>
  <c r="C49" i="7" s="1"/>
  <c r="G18" i="7"/>
  <c r="G17" i="7"/>
  <c r="F18" i="7"/>
  <c r="D15" i="7"/>
  <c r="D18" i="7" s="1"/>
  <c r="C15" i="7"/>
  <c r="C18" i="7" s="1"/>
  <c r="D14" i="7"/>
  <c r="D17" i="7" s="1"/>
  <c r="C14" i="7"/>
  <c r="C17" i="7" s="1"/>
  <c r="C84" i="9" l="1"/>
  <c r="C87" i="9"/>
  <c r="F83" i="9" s="1"/>
  <c r="J93" i="9" s="1"/>
  <c r="C86" i="9"/>
  <c r="E83" i="9" s="1"/>
  <c r="C93" i="9" s="1"/>
  <c r="D138" i="9" s="1"/>
  <c r="H168" i="9" s="1"/>
  <c r="H172" i="9" s="1"/>
  <c r="C88" i="9"/>
  <c r="G83" i="9" s="1"/>
  <c r="Q93" i="9" s="1"/>
  <c r="F49" i="7"/>
  <c r="E87" i="7" s="1"/>
  <c r="H101" i="7" s="1"/>
  <c r="H104" i="7" s="1"/>
  <c r="D86" i="7"/>
  <c r="G100" i="7" s="1"/>
  <c r="G103" i="7" s="1"/>
  <c r="B30" i="7"/>
  <c r="C20" i="7"/>
  <c r="C23" i="7" s="1"/>
  <c r="D20" i="7"/>
  <c r="D23" i="7"/>
  <c r="C30" i="7" s="1"/>
  <c r="C21" i="7"/>
  <c r="C24" i="7"/>
  <c r="B31" i="7" s="1"/>
  <c r="C31" i="7"/>
  <c r="D21" i="7"/>
  <c r="D24" i="7" s="1"/>
  <c r="R97" i="9" l="1"/>
  <c r="F140" i="9"/>
  <c r="J170" i="9" s="1"/>
  <c r="J174" i="9" s="1"/>
  <c r="J96" i="9"/>
  <c r="J102" i="9" s="1"/>
  <c r="E139" i="9"/>
  <c r="I169" i="9" s="1"/>
  <c r="I173" i="9" s="1"/>
  <c r="K97" i="9"/>
  <c r="I95" i="9"/>
  <c r="K101" i="9" s="1"/>
  <c r="Q96" i="9"/>
  <c r="Q102" i="9" s="1"/>
  <c r="P95" i="9"/>
  <c r="B95" i="9"/>
  <c r="C96" i="9"/>
  <c r="C102" i="9" s="1"/>
  <c r="D97" i="9"/>
  <c r="B36" i="7"/>
  <c r="G59" i="7"/>
  <c r="F58" i="7"/>
  <c r="G55" i="7"/>
  <c r="C55" i="7"/>
  <c r="B58" i="7"/>
  <c r="C59" i="7"/>
  <c r="K103" i="9" l="1"/>
  <c r="K107" i="9" s="1"/>
  <c r="I101" i="9"/>
  <c r="I105" i="9" s="1"/>
  <c r="I109" i="9" s="1"/>
  <c r="I113" i="9" s="1"/>
  <c r="I118" i="9" s="1"/>
  <c r="J101" i="9"/>
  <c r="J106" i="9" s="1"/>
  <c r="J110" i="9" s="1"/>
  <c r="R101" i="9"/>
  <c r="R106" i="9" s="1"/>
  <c r="Q101" i="9"/>
  <c r="Q105" i="9" s="1"/>
  <c r="Q109" i="9" s="1"/>
  <c r="Q113" i="9" s="1"/>
  <c r="Q118" i="9" s="1"/>
  <c r="P101" i="9"/>
  <c r="P106" i="9" s="1"/>
  <c r="C101" i="9"/>
  <c r="C106" i="9" s="1"/>
  <c r="D101" i="9"/>
  <c r="B101" i="9"/>
  <c r="K105" i="9"/>
  <c r="K109" i="9" s="1"/>
  <c r="K113" i="9" s="1"/>
  <c r="K118" i="9" s="1"/>
  <c r="K106" i="9"/>
  <c r="C65" i="7"/>
  <c r="C69" i="7" s="1"/>
  <c r="J64" i="7"/>
  <c r="J68" i="7" s="1"/>
  <c r="J65" i="7"/>
  <c r="J69" i="7" s="1"/>
  <c r="K65" i="7"/>
  <c r="K69" i="7" s="1"/>
  <c r="B64" i="7"/>
  <c r="B68" i="7" s="1"/>
  <c r="B65" i="7"/>
  <c r="B69" i="7" s="1"/>
  <c r="J105" i="9" l="1"/>
  <c r="J109" i="9" s="1"/>
  <c r="J113" i="9" s="1"/>
  <c r="J118" i="9" s="1"/>
  <c r="Q106" i="9"/>
  <c r="I106" i="9"/>
  <c r="I110" i="9" s="1"/>
  <c r="I114" i="9" s="1"/>
  <c r="I119" i="9" s="1"/>
  <c r="I103" i="9"/>
  <c r="I107" i="9" s="1"/>
  <c r="I111" i="9" s="1"/>
  <c r="R105" i="9"/>
  <c r="R109" i="9" s="1"/>
  <c r="R113" i="9" s="1"/>
  <c r="R118" i="9" s="1"/>
  <c r="R103" i="9"/>
  <c r="R107" i="9" s="1"/>
  <c r="K110" i="9"/>
  <c r="K114" i="9" s="1"/>
  <c r="K119" i="9" s="1"/>
  <c r="K111" i="9"/>
  <c r="P105" i="9"/>
  <c r="P109" i="9" s="1"/>
  <c r="P113" i="9" s="1"/>
  <c r="P118" i="9" s="1"/>
  <c r="P103" i="9"/>
  <c r="P107" i="9" s="1"/>
  <c r="J103" i="9"/>
  <c r="J107" i="9" s="1"/>
  <c r="J111" i="9" s="1"/>
  <c r="Q103" i="9"/>
  <c r="Q107" i="9" s="1"/>
  <c r="C110" i="9"/>
  <c r="C114" i="9"/>
  <c r="C119" i="9" s="1"/>
  <c r="D105" i="9"/>
  <c r="D106" i="9"/>
  <c r="D114" i="9" s="1"/>
  <c r="D119" i="9" s="1"/>
  <c r="C105" i="9"/>
  <c r="C103" i="9"/>
  <c r="D103" i="9"/>
  <c r="J114" i="9"/>
  <c r="J119" i="9" s="1"/>
  <c r="B103" i="9"/>
  <c r="B105" i="9"/>
  <c r="B106" i="9"/>
  <c r="B114" i="9" s="1"/>
  <c r="B119" i="9" s="1"/>
  <c r="D84" i="7"/>
  <c r="J94" i="7" s="1"/>
  <c r="C74" i="7"/>
  <c r="E84" i="7"/>
  <c r="K74" i="7"/>
  <c r="J71" i="7"/>
  <c r="B71" i="7"/>
  <c r="J93" i="7"/>
  <c r="E101" i="7"/>
  <c r="E104" i="7" s="1"/>
  <c r="E107" i="7" s="1"/>
  <c r="D83" i="7" l="1"/>
  <c r="D77" i="7"/>
  <c r="E83" i="7"/>
  <c r="L77" i="7"/>
  <c r="C123" i="9"/>
  <c r="D128" i="9" s="1"/>
  <c r="D135" i="9" s="1"/>
  <c r="C150" i="9" s="1"/>
  <c r="D169" i="9" s="1"/>
  <c r="D173" i="9" s="1"/>
  <c r="D177" i="9" s="1"/>
  <c r="J123" i="9"/>
  <c r="P110" i="9"/>
  <c r="P114" i="9" s="1"/>
  <c r="P119" i="9" s="1"/>
  <c r="R111" i="9"/>
  <c r="R110" i="9"/>
  <c r="R114" i="9" s="1"/>
  <c r="R119" i="9" s="1"/>
  <c r="Q111" i="9"/>
  <c r="P111" i="9"/>
  <c r="Q110" i="9"/>
  <c r="D101" i="7"/>
  <c r="D104" i="7" s="1"/>
  <c r="D107" i="7" s="1"/>
  <c r="K115" i="9"/>
  <c r="K120" i="9" s="1"/>
  <c r="J115" i="9"/>
  <c r="J120" i="9" s="1"/>
  <c r="I115" i="9"/>
  <c r="I120" i="9" s="1"/>
  <c r="B109" i="9"/>
  <c r="B113" i="9"/>
  <c r="B118" i="9" s="1"/>
  <c r="D113" i="9"/>
  <c r="D118" i="9" s="1"/>
  <c r="D109" i="9"/>
  <c r="B107" i="9"/>
  <c r="B110" i="9" s="1"/>
  <c r="D107" i="9"/>
  <c r="B111" i="9"/>
  <c r="D110" i="9"/>
  <c r="C107" i="9"/>
  <c r="C113" i="9"/>
  <c r="C118" i="9" s="1"/>
  <c r="C109" i="9"/>
  <c r="I94" i="7"/>
  <c r="E100" i="7"/>
  <c r="E103" i="7" s="1"/>
  <c r="E106" i="7" s="1"/>
  <c r="K93" i="7"/>
  <c r="K94" i="7"/>
  <c r="D100" i="7"/>
  <c r="D103" i="7" s="1"/>
  <c r="D106" i="7" s="1"/>
  <c r="C124" i="9" l="1"/>
  <c r="D127" i="9" s="1"/>
  <c r="D134" i="9" s="1"/>
  <c r="C149" i="9" s="1"/>
  <c r="D168" i="9" s="1"/>
  <c r="D172" i="9" s="1"/>
  <c r="D176" i="9" s="1"/>
  <c r="P115" i="9"/>
  <c r="P120" i="9" s="1"/>
  <c r="Q114" i="9"/>
  <c r="Q119" i="9" s="1"/>
  <c r="Q123" i="9" s="1"/>
  <c r="Q115" i="9"/>
  <c r="Q120" i="9" s="1"/>
  <c r="R115" i="9"/>
  <c r="R120" i="9" s="1"/>
  <c r="K128" i="9"/>
  <c r="E135" i="9" s="1"/>
  <c r="D150" i="9" s="1"/>
  <c r="J124" i="9"/>
  <c r="K127" i="9" s="1"/>
  <c r="E134" i="9" s="1"/>
  <c r="D149" i="9" s="1"/>
  <c r="D115" i="9"/>
  <c r="D120" i="9" s="1"/>
  <c r="D111" i="9"/>
  <c r="C115" i="9"/>
  <c r="C120" i="9" s="1"/>
  <c r="C111" i="9"/>
  <c r="B115" i="9" s="1"/>
  <c r="B120" i="9" s="1"/>
  <c r="N94" i="7"/>
  <c r="K101" i="7" s="1"/>
  <c r="K104" i="7" s="1"/>
  <c r="N93" i="7"/>
  <c r="K100" i="7" s="1"/>
  <c r="K103" i="7" s="1"/>
  <c r="M93" i="7"/>
  <c r="J100" i="7" s="1"/>
  <c r="J103" i="7" s="1"/>
  <c r="M94" i="7"/>
  <c r="J101" i="7" s="1"/>
  <c r="J104" i="7" s="1"/>
  <c r="G107" i="7" s="1"/>
  <c r="G106" i="7"/>
  <c r="H107" i="7" l="1"/>
  <c r="I150" i="9"/>
  <c r="E156" i="9" s="1"/>
  <c r="H157" i="9" s="1"/>
  <c r="D163" i="9" s="1"/>
  <c r="R128" i="9"/>
  <c r="F135" i="9" s="1"/>
  <c r="E150" i="9" s="1"/>
  <c r="G149" i="9" s="1"/>
  <c r="C155" i="9" s="1"/>
  <c r="Q124" i="9"/>
  <c r="R127" i="9" s="1"/>
  <c r="F134" i="9" s="1"/>
  <c r="E149" i="9" s="1"/>
  <c r="G150" i="9" s="1"/>
  <c r="C156" i="9" s="1"/>
  <c r="H155" i="9" s="1"/>
  <c r="D161" i="9" s="1"/>
  <c r="E169" i="9"/>
  <c r="E173" i="9" s="1"/>
  <c r="E177" i="9" s="1"/>
  <c r="I149" i="9"/>
  <c r="E155" i="9" s="1"/>
  <c r="G157" i="9" s="1"/>
  <c r="C163" i="9" s="1"/>
  <c r="I151" i="9"/>
  <c r="E157" i="9" s="1"/>
  <c r="I157" i="9" s="1"/>
  <c r="E163" i="9" s="1"/>
  <c r="E168" i="9"/>
  <c r="E172" i="9" s="1"/>
  <c r="E176" i="9" s="1"/>
  <c r="H106" i="7"/>
  <c r="E109" i="7" s="1"/>
  <c r="J6" i="7" s="1"/>
  <c r="D109" i="7"/>
  <c r="I6" i="7" s="1"/>
  <c r="D110" i="7"/>
  <c r="I7" i="7" s="1"/>
  <c r="G151" i="9" l="1"/>
  <c r="C157" i="9" s="1"/>
  <c r="I155" i="9" s="1"/>
  <c r="E161" i="9" s="1"/>
  <c r="G155" i="9"/>
  <c r="C161" i="9" s="1"/>
  <c r="F168" i="9"/>
  <c r="F172" i="9" s="1"/>
  <c r="F176" i="9" s="1"/>
  <c r="H150" i="9"/>
  <c r="D156" i="9" s="1"/>
  <c r="H156" i="9" s="1"/>
  <c r="D162" i="9" s="1"/>
  <c r="F169" i="9"/>
  <c r="F173" i="9" s="1"/>
  <c r="F177" i="9" s="1"/>
  <c r="H149" i="9"/>
  <c r="D155" i="9" s="1"/>
  <c r="G156" i="9" s="1"/>
  <c r="C162" i="9" s="1"/>
  <c r="H151" i="9"/>
  <c r="D157" i="9" s="1"/>
  <c r="I156" i="9" s="1"/>
  <c r="E162" i="9" s="1"/>
  <c r="E110" i="7"/>
  <c r="J7" i="7" s="1"/>
  <c r="B162" i="9" l="1"/>
  <c r="G162" i="9" l="1"/>
  <c r="L169" i="9" s="1"/>
  <c r="L173" i="9" s="1"/>
  <c r="I162" i="9"/>
  <c r="N169" i="9" s="1"/>
  <c r="N173" i="9" s="1"/>
  <c r="I161" i="9"/>
  <c r="N168" i="9" s="1"/>
  <c r="N172" i="9" s="1"/>
  <c r="H162" i="9"/>
  <c r="M169" i="9" s="1"/>
  <c r="M173" i="9" s="1"/>
  <c r="G161" i="9"/>
  <c r="L168" i="9" s="1"/>
  <c r="L172" i="9" s="1"/>
  <c r="G163" i="9"/>
  <c r="L170" i="9" s="1"/>
  <c r="L174" i="9" s="1"/>
  <c r="H161" i="9"/>
  <c r="M168" i="9" s="1"/>
  <c r="M172" i="9" s="1"/>
  <c r="H163" i="9"/>
  <c r="M170" i="9" s="1"/>
  <c r="M174" i="9" s="1"/>
  <c r="I163" i="9"/>
  <c r="N170" i="9" s="1"/>
  <c r="N174" i="9" s="1"/>
  <c r="I178" i="9" l="1"/>
  <c r="I177" i="9"/>
  <c r="I176" i="9"/>
  <c r="H178" i="9"/>
  <c r="H177" i="9"/>
  <c r="H176" i="9"/>
  <c r="J177" i="9"/>
  <c r="J178" i="9"/>
  <c r="J176" i="9"/>
  <c r="F182" i="9" l="1"/>
  <c r="L7" i="9" s="1"/>
  <c r="F181" i="9"/>
  <c r="L6" i="9" s="1"/>
  <c r="F180" i="9"/>
  <c r="L5" i="9" s="1"/>
  <c r="D182" i="9"/>
  <c r="J7" i="9" s="1"/>
  <c r="D181" i="9"/>
  <c r="J6" i="9" s="1"/>
  <c r="D180" i="9"/>
  <c r="J5" i="9" s="1"/>
  <c r="E182" i="9"/>
  <c r="K7" i="9" s="1"/>
  <c r="E181" i="9"/>
  <c r="K6" i="9" s="1"/>
  <c r="E180" i="9"/>
  <c r="K5" i="9" s="1"/>
</calcChain>
</file>

<file path=xl/sharedStrings.xml><?xml version="1.0" encoding="utf-8"?>
<sst xmlns="http://schemas.openxmlformats.org/spreadsheetml/2006/main" count="307" uniqueCount="177">
  <si>
    <t>Eigenvalues and Eigenvectors are the scalar and vector quantities associated with matrices used for</t>
  </si>
  <si>
    <t>EIGENVALUES DEFINITION</t>
  </si>
  <si>
    <t>EIGENVECTORS DEFINITION</t>
  </si>
  <si>
    <t xml:space="preserve">how much something streches or shrink </t>
  </si>
  <si>
    <t xml:space="preserve">Eigenvalues are the numbers that indicate </t>
  </si>
  <si>
    <t>Eigenvectors are the directions that remain</t>
  </si>
  <si>
    <t>unchanged during a transformation, even if</t>
  </si>
  <si>
    <t>they get longer or shorter.</t>
  </si>
  <si>
    <t>during that transformation.</t>
  </si>
  <si>
    <t>Equation for Eigenvalue is given by :</t>
  </si>
  <si>
    <t>Where:</t>
  </si>
  <si>
    <t>Finding the Eigenvectors :</t>
  </si>
  <si>
    <t xml:space="preserve"> which is associated with the eigenvalue</t>
  </si>
  <si>
    <t xml:space="preserve"> for the remaining eigenvalues.</t>
  </si>
  <si>
    <t xml:space="preserve">Expressing equation in terms of identity  </t>
  </si>
  <si>
    <t>AX= λIX</t>
  </si>
  <si>
    <t>( A - λ I)X = 0</t>
  </si>
  <si>
    <t xml:space="preserve">The matrix ( A - λ I) must be singular, which </t>
  </si>
  <si>
    <t>means that its determinant must be zero :</t>
  </si>
  <si>
    <t xml:space="preserve">      det ( A - λ I) = 0</t>
  </si>
  <si>
    <t>The condition is used to find all possible</t>
  </si>
  <si>
    <t>A.</t>
  </si>
  <si>
    <t xml:space="preserve">values of  λ, which are the eigenvalues of  </t>
  </si>
  <si>
    <t>matrix I</t>
  </si>
  <si>
    <t xml:space="preserve"> BSc (Hons)  Computer Science</t>
  </si>
  <si>
    <t xml:space="preserve">                       AX = λX</t>
  </si>
  <si>
    <t xml:space="preserve"> BEEDASSY Nirvana Luxmi</t>
  </si>
  <si>
    <t xml:space="preserve">           Matrix A</t>
  </si>
  <si>
    <t>→ Power</t>
  </si>
  <si>
    <t>Let AX = B</t>
  </si>
  <si>
    <t>-</t>
  </si>
  <si>
    <t>λ</t>
  </si>
  <si>
    <t>→ Identity Matrix</t>
  </si>
  <si>
    <t xml:space="preserve">Where A = Matrix A, </t>
  </si>
  <si>
    <t xml:space="preserve">λ = Scalar Matrix, I = Identity Matrix </t>
  </si>
  <si>
    <t>Constant</t>
  </si>
  <si>
    <t>det(ad - bc = 0)</t>
  </si>
  <si>
    <t xml:space="preserve">    λ =</t>
  </si>
  <si>
    <t>Coe of λ ²</t>
  </si>
  <si>
    <t xml:space="preserve">Coe of λ </t>
  </si>
  <si>
    <t xml:space="preserve">    </t>
  </si>
  <si>
    <t>λ₁ =</t>
  </si>
  <si>
    <t xml:space="preserve">  a =</t>
  </si>
  <si>
    <t>b =</t>
  </si>
  <si>
    <t>c =</t>
  </si>
  <si>
    <t>• Calculating Eigenvectors</t>
  </si>
  <si>
    <t>λ₂ =</t>
  </si>
  <si>
    <t xml:space="preserve">              Replace λ₁ =</t>
  </si>
  <si>
    <t xml:space="preserve">               Replace λ₂=</t>
  </si>
  <si>
    <t>Applying Gauss Elimination Method</t>
  </si>
  <si>
    <t>r2=r2-((r2/r1)*r1)</t>
  </si>
  <si>
    <t>X</t>
  </si>
  <si>
    <t>Y</t>
  </si>
  <si>
    <t>=</t>
  </si>
  <si>
    <t>X =</t>
  </si>
  <si>
    <t>Y =</t>
  </si>
  <si>
    <t>|A -  λ I|</t>
  </si>
  <si>
    <t>|A -  λ I|=</t>
  </si>
  <si>
    <t xml:space="preserve">   → |A -  λ I| X = 0</t>
  </si>
  <si>
    <t>det(|A -  λ I|= 0)</t>
  </si>
  <si>
    <t>Using Quadratic Formula</t>
  </si>
  <si>
    <t>a</t>
  </si>
  <si>
    <t>c</t>
  </si>
  <si>
    <t>b</t>
  </si>
  <si>
    <t>d</t>
  </si>
  <si>
    <t xml:space="preserve">            Matrix</t>
  </si>
  <si>
    <t xml:space="preserve">     Inverse Matrix</t>
  </si>
  <si>
    <t xml:space="preserve">     Calculating Eigenvalues &amp; Eigenvectors </t>
  </si>
  <si>
    <t xml:space="preserve">            Matrix A</t>
  </si>
  <si>
    <t>A</t>
  </si>
  <si>
    <t>(Simplified)</t>
  </si>
  <si>
    <t>*</t>
  </si>
  <si>
    <t xml:space="preserve">     Calculating Eigenvalues &amp; Eigenvectors</t>
  </si>
  <si>
    <t xml:space="preserve">     2 BY 2 MATRIX</t>
  </si>
  <si>
    <t>Matrix A</t>
  </si>
  <si>
    <t xml:space="preserve">                EXPLANATION OF EIGENVALUES AND EIGENVECTORS</t>
  </si>
  <si>
    <t xml:space="preserve">                 Replace λ₁ =</t>
  </si>
  <si>
    <t xml:space="preserve">                  Replace λ₂ =</t>
  </si>
  <si>
    <t xml:space="preserve">                 Replace λ₃  =</t>
  </si>
  <si>
    <t>Z</t>
  </si>
  <si>
    <t xml:space="preserve">Coe of λ ² </t>
  </si>
  <si>
    <t xml:space="preserve">Constant </t>
  </si>
  <si>
    <t>Student ID:</t>
  </si>
  <si>
    <t>Level:</t>
  </si>
  <si>
    <t>Degree:</t>
  </si>
  <si>
    <t>Name:</t>
  </si>
  <si>
    <t xml:space="preserve">        MATRIX ASSIGNMENT</t>
  </si>
  <si>
    <t>Z =</t>
  </si>
  <si>
    <t>Let Y = 1</t>
  </si>
  <si>
    <t>Coe of  λ³</t>
  </si>
  <si>
    <t>Minor M11</t>
  </si>
  <si>
    <t>Minor M22</t>
  </si>
  <si>
    <t>Minor M33</t>
  </si>
  <si>
    <t>Using Cardano Method to solve the cubic question</t>
  </si>
  <si>
    <t xml:space="preserve">   • Calculating Eigenvalues</t>
  </si>
  <si>
    <t>λ₁</t>
  </si>
  <si>
    <t xml:space="preserve"> λ₂ </t>
  </si>
  <si>
    <t xml:space="preserve">λ₃ </t>
  </si>
  <si>
    <r>
      <t xml:space="preserve">    </t>
    </r>
    <r>
      <rPr>
        <b/>
        <sz val="12"/>
        <color theme="1"/>
        <rFont val="Cambria"/>
        <family val="1"/>
        <scheme val="minor"/>
      </rPr>
      <t>3 BY 3 MATRIX</t>
    </r>
  </si>
  <si>
    <t>\</t>
  </si>
  <si>
    <t>r1/a11</t>
  </si>
  <si>
    <t>r3-a31r1</t>
  </si>
  <si>
    <t>r3-a31*r1</t>
  </si>
  <si>
    <t>r2-a21r1</t>
  </si>
  <si>
    <t>r3a22-a32r2</t>
  </si>
  <si>
    <t>For a cubic equation :</t>
  </si>
  <si>
    <t>ax³+ bx² + cx + d = 0</t>
  </si>
  <si>
    <t xml:space="preserve">X₁ = </t>
  </si>
  <si>
    <t>X₂ =</t>
  </si>
  <si>
    <t xml:space="preserve">X₃ = </t>
  </si>
  <si>
    <t>we use,</t>
  </si>
  <si>
    <r>
      <rPr>
        <sz val="11"/>
        <color theme="1"/>
        <rFont val="Aptos Narrow"/>
        <family val="2"/>
      </rPr>
      <t>→</t>
    </r>
    <r>
      <rPr>
        <sz val="11"/>
        <color theme="1"/>
        <rFont val="Cambria"/>
        <family val="2"/>
      </rPr>
      <t xml:space="preserve"> k takes values k = 0,1,2 to give the 3 possible real roots.</t>
    </r>
  </si>
  <si>
    <r>
      <rPr>
        <sz val="11"/>
        <color theme="1"/>
        <rFont val="Aptos Narrow"/>
        <family val="2"/>
      </rPr>
      <t>→</t>
    </r>
    <r>
      <rPr>
        <sz val="11"/>
        <color theme="1"/>
        <rFont val="Cambria"/>
        <family val="2"/>
      </rPr>
      <t xml:space="preserve"> </t>
    </r>
    <r>
      <rPr>
        <sz val="11"/>
        <color theme="1"/>
        <rFont val="Cambria"/>
        <family val="2"/>
        <scheme val="minor"/>
      </rPr>
      <t>p and q are parameters of cubic equation.</t>
    </r>
  </si>
  <si>
    <t>θ =</t>
  </si>
  <si>
    <t>p =</t>
  </si>
  <si>
    <t>q =</t>
  </si>
  <si>
    <t>discr =</t>
  </si>
  <si>
    <r>
      <rPr>
        <sz val="11"/>
        <color theme="1"/>
        <rFont val="Aptos Narrow"/>
        <family val="2"/>
      </rPr>
      <t>→</t>
    </r>
    <r>
      <rPr>
        <sz val="11"/>
        <color theme="1"/>
        <rFont val="Cambria"/>
        <family val="2"/>
      </rPr>
      <t xml:space="preserve"> </t>
    </r>
    <r>
      <rPr>
        <sz val="11"/>
        <color theme="1"/>
        <rFont val="Cambria"/>
        <family val="2"/>
        <scheme val="minor"/>
      </rPr>
      <t>To calculate θ we use ,</t>
    </r>
  </si>
  <si>
    <t>Let Z = 1</t>
  </si>
  <si>
    <t>Eigenvector 1, v₁ =</t>
  </si>
  <si>
    <t>Eigenvector 2, v₂  =</t>
  </si>
  <si>
    <t>Eigenvector 3, v₃ =</t>
  </si>
  <si>
    <t xml:space="preserve">                      </t>
  </si>
  <si>
    <r>
      <t xml:space="preserve">                   </t>
    </r>
    <r>
      <rPr>
        <u/>
        <sz val="11"/>
        <color theme="1"/>
        <rFont val="Cambria"/>
        <family val="1"/>
      </rPr>
      <t>Diagonalize Matrix, D =</t>
    </r>
  </si>
  <si>
    <r>
      <t xml:space="preserve">                   </t>
    </r>
    <r>
      <rPr>
        <u/>
        <sz val="11"/>
        <color theme="1"/>
        <rFont val="Cambria"/>
        <family val="1"/>
        <scheme val="minor"/>
      </rPr>
      <t>Diagonalize Matrix, D =</t>
    </r>
  </si>
  <si>
    <t xml:space="preserve">                    Raising Eigenvalues and Eigenvectors to high power</t>
  </si>
  <si>
    <t xml:space="preserve">  Consider : AX= λX</t>
  </si>
  <si>
    <t>Now, consider what happens when A is raised to a power (say Aⁿ, where n is a positive integer)</t>
  </si>
  <si>
    <t>Aⁿ X = λ ⁿ X</t>
  </si>
  <si>
    <t>Key points :</t>
  </si>
  <si>
    <t>→ Eigenvectors remain unchanged when powers of a matrix are applied.</t>
  </si>
  <si>
    <t>→ Eigenvalues are raised to the power of n when the matrix is raised to a power.</t>
  </si>
  <si>
    <t xml:space="preserve">                                                    Diagonalization and Matrix powers</t>
  </si>
  <si>
    <r>
      <rPr>
        <b/>
        <sz val="12"/>
        <color theme="1"/>
        <rFont val="Aptos Narrow"/>
        <family val="2"/>
      </rPr>
      <t xml:space="preserve">       •</t>
    </r>
    <r>
      <rPr>
        <b/>
        <sz val="12"/>
        <color theme="1"/>
        <rFont val="Cambria"/>
        <family val="1"/>
      </rPr>
      <t xml:space="preserve"> Applying Formula :  Aⁿ  = PDⁿ P  ̄ ¹</t>
    </r>
  </si>
  <si>
    <t>Aⁿ  = PDⁿ P  ̄ ¹</t>
  </si>
  <si>
    <r>
      <rPr>
        <i/>
        <u/>
        <sz val="12"/>
        <color theme="1"/>
        <rFont val="Cambria"/>
        <family val="1"/>
      </rPr>
      <t>Finding  P  ̄¹</t>
    </r>
    <r>
      <rPr>
        <sz val="12"/>
        <color theme="1"/>
        <rFont val="Cambria"/>
        <family val="1"/>
      </rPr>
      <t xml:space="preserve"> </t>
    </r>
  </si>
  <si>
    <r>
      <t xml:space="preserve">           </t>
    </r>
    <r>
      <rPr>
        <sz val="11"/>
        <color theme="1"/>
        <rFont val="Cambria"/>
        <family val="1"/>
      </rPr>
      <t>Inverse of P</t>
    </r>
  </si>
  <si>
    <t xml:space="preserve">         Inverse of P</t>
  </si>
  <si>
    <t>Matrix, P =</t>
  </si>
  <si>
    <t>Matrix P</t>
  </si>
  <si>
    <t>Minor P</t>
  </si>
  <si>
    <t>Cofactor P</t>
  </si>
  <si>
    <t>Adjoint P</t>
  </si>
  <si>
    <t>Inverse P</t>
  </si>
  <si>
    <t xml:space="preserve">Inverse </t>
  </si>
  <si>
    <t>Finding P  ̄ ¹</t>
  </si>
  <si>
    <t xml:space="preserve">For a 3 by 3 matrix we use :  P  ̄¹ =           </t>
  </si>
  <si>
    <t>|P|</t>
  </si>
  <si>
    <t>Adj (P)</t>
  </si>
  <si>
    <t xml:space="preserve">    • Applying Formula :  Aⁿ  = PDⁿ P  ̄ ¹</t>
  </si>
  <si>
    <t>If a matrix A can be diagonalized as :</t>
  </si>
  <si>
    <t>A = PDP  ̄ ¹</t>
  </si>
  <si>
    <t>Where :</t>
  </si>
  <si>
    <t>→ P is the matrix of eigenvectors.</t>
  </si>
  <si>
    <t>→ D is the diagonal matrix of eigenvalues.</t>
  </si>
  <si>
    <t xml:space="preserve"> → Repeat the steps to find the eigenvector</t>
  </si>
  <si>
    <t xml:space="preserve"> → Calculate the values of eigenvectors X, </t>
  </si>
  <si>
    <t xml:space="preserve"> → Substitute the values in the equation :</t>
  </si>
  <si>
    <t xml:space="preserve"> → Find the eigenvalues</t>
  </si>
  <si>
    <t xml:space="preserve"> → A is the matrix (transformation),</t>
  </si>
  <si>
    <t xml:space="preserve"> → X is the eigenvector,</t>
  </si>
  <si>
    <t xml:space="preserve"> → λ is the eigenvalue</t>
  </si>
  <si>
    <t>Then Aⁿ can be written as :</t>
  </si>
  <si>
    <t xml:space="preserve">Here, Dⁿ is the diagonal matrix with eigenvalues raised to the power n. This means that raising a matrix to a   </t>
  </si>
  <si>
    <t xml:space="preserve">power corresponds to raising its eigenvalues to that power, while the eigenvectors remain the same </t>
  </si>
  <si>
    <t>(due to the structure of P).</t>
  </si>
  <si>
    <r>
      <t xml:space="preserve"> </t>
    </r>
    <r>
      <rPr>
        <b/>
        <sz val="16"/>
        <color theme="1"/>
        <rFont val="Cambria"/>
        <family val="1"/>
      </rPr>
      <t>( A - λ I) X = 0</t>
    </r>
  </si>
  <si>
    <t xml:space="preserve"> AX= λX</t>
  </si>
  <si>
    <t>the eigenvalue.</t>
  </si>
  <si>
    <t xml:space="preserve">linear transformations. The vector that only changes by a scalar factor after applying a </t>
  </si>
  <si>
    <t>transformation is called an Eigenvector, and the scalar value attached to the eigenvector is called</t>
  </si>
  <si>
    <t xml:space="preserve">     depending on the magnitude of the eigenvalue.</t>
  </si>
  <si>
    <r>
      <t>→</t>
    </r>
    <r>
      <rPr>
        <sz val="11"/>
        <color theme="1"/>
        <rFont val="Cambria"/>
        <family val="2"/>
      </rPr>
      <t xml:space="preserve"> Large powers tend to magnify or shrink the eigenvector along the direction corresponding to the eigenvalue,</t>
    </r>
  </si>
  <si>
    <t xml:space="preserve">Raising eigenvectors and eigenvalues to high power is particularly useful in understanding how </t>
  </si>
  <si>
    <t xml:space="preserve">matrices behave when repeatedly multiplied by themselves(i.e matrix powers). This concept is </t>
  </si>
  <si>
    <t xml:space="preserve">often used fields like dynamical systems, computer graphics and quantum mechanics. Here is an </t>
  </si>
  <si>
    <t>explanation of what happens when eigenvectors and eigenvalues are raised to high power.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</si>
</sst>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mbria"/>
      <family val="2"/>
      <scheme val="minor"/>
    </font>
    <font>
      <sz val="22"/>
      <color theme="1"/>
      <name val="Century"/>
      <family val="1"/>
    </font>
    <font>
      <sz val="11"/>
      <color rgb="FFFF0000"/>
      <name val="Cambria"/>
      <family val="2"/>
      <scheme val="minor"/>
    </font>
    <font>
      <i/>
      <u/>
      <sz val="12"/>
      <color theme="1"/>
      <name val="Cambria"/>
      <family val="1"/>
    </font>
    <font>
      <sz val="16"/>
      <color theme="1"/>
      <name val="Cambria"/>
      <family val="1"/>
    </font>
    <font>
      <sz val="12"/>
      <color theme="1"/>
      <name val="Cambria"/>
      <family val="1"/>
    </font>
    <font>
      <b/>
      <sz val="16"/>
      <color theme="1"/>
      <name val="Cambria"/>
      <family val="1"/>
    </font>
    <font>
      <sz val="11"/>
      <color theme="1"/>
      <name val="Cambria"/>
      <family val="1"/>
    </font>
    <font>
      <sz val="11"/>
      <color rgb="FFFF0000"/>
      <name val="Cambria"/>
      <family val="1"/>
    </font>
    <font>
      <sz val="11"/>
      <color rgb="FFFF0000"/>
      <name val="Aptos Narrow"/>
      <family val="2"/>
    </font>
    <font>
      <u/>
      <sz val="11"/>
      <color theme="1"/>
      <name val="Cambria"/>
      <family val="1"/>
    </font>
    <font>
      <b/>
      <sz val="11"/>
      <color theme="1"/>
      <name val="Cambria"/>
      <family val="2"/>
      <scheme val="minor"/>
    </font>
    <font>
      <b/>
      <sz val="11"/>
      <color theme="1"/>
      <name val="Cambria"/>
      <family val="1"/>
      <scheme val="minor"/>
    </font>
    <font>
      <sz val="16"/>
      <color theme="1"/>
      <name val="Cambria"/>
      <family val="1"/>
      <scheme val="minor"/>
    </font>
    <font>
      <sz val="14"/>
      <color theme="1"/>
      <name val="Cambria"/>
      <family val="1"/>
    </font>
    <font>
      <sz val="12"/>
      <color theme="1"/>
      <name val="Cambria"/>
      <family val="1"/>
      <scheme val="minor"/>
    </font>
    <font>
      <b/>
      <sz val="12"/>
      <color theme="1"/>
      <name val="Cambria"/>
      <family val="1"/>
    </font>
    <font>
      <b/>
      <sz val="12"/>
      <color theme="1"/>
      <name val="Cambria"/>
      <family val="2"/>
    </font>
    <font>
      <b/>
      <sz val="12"/>
      <color theme="1"/>
      <name val="Aptos Narrow"/>
      <family val="2"/>
    </font>
    <font>
      <sz val="12"/>
      <color theme="1"/>
      <name val="Cambria"/>
      <family val="2"/>
      <scheme val="minor"/>
    </font>
    <font>
      <b/>
      <sz val="12"/>
      <color theme="1"/>
      <name val="Cambria"/>
      <family val="1"/>
      <scheme val="minor"/>
    </font>
    <font>
      <sz val="11"/>
      <color rgb="FFFF0000"/>
      <name val="Cambria"/>
      <family val="1"/>
      <scheme val="minor"/>
    </font>
    <font>
      <i/>
      <u/>
      <sz val="12"/>
      <color theme="1"/>
      <name val="Cambria"/>
      <family val="1"/>
      <scheme val="minor"/>
    </font>
    <font>
      <sz val="11"/>
      <color theme="1"/>
      <name val="Cambria"/>
      <family val="2"/>
    </font>
    <font>
      <sz val="11"/>
      <color theme="1"/>
      <name val="Aptos Narrow"/>
      <family val="2"/>
    </font>
    <font>
      <u/>
      <sz val="11"/>
      <color theme="1"/>
      <name val="Cambria"/>
      <family val="1"/>
      <scheme val="minor"/>
    </font>
    <font>
      <i/>
      <u/>
      <sz val="11"/>
      <color theme="1"/>
      <name val="Cambria"/>
      <family val="1"/>
      <scheme val="minor"/>
    </font>
    <font>
      <u/>
      <sz val="11"/>
      <color theme="1"/>
      <name val="Cambria"/>
      <family val="2"/>
      <scheme val="minor"/>
    </font>
    <font>
      <sz val="14"/>
      <color theme="1"/>
      <name val="Cambria"/>
      <family val="1"/>
      <scheme val="minor"/>
    </font>
    <font>
      <sz val="14"/>
      <color theme="1"/>
      <name val="Cambria"/>
      <family val="2"/>
      <scheme val="minor"/>
    </font>
    <font>
      <b/>
      <sz val="16"/>
      <color theme="1"/>
      <name val="Cambria"/>
      <family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theme="2" tint="-0.89999084444715716"/>
      </left>
      <right style="medium">
        <color theme="2" tint="-0.89999084444715716"/>
      </right>
      <top style="medium">
        <color theme="2" tint="-0.89999084444715716"/>
      </top>
      <bottom style="medium">
        <color theme="2" tint="-0.89999084444715716"/>
      </bottom>
      <diagonal/>
    </border>
    <border>
      <left style="thick">
        <color theme="2" tint="-0.89999084444715716"/>
      </left>
      <right style="medium">
        <color theme="2" tint="-0.89999084444715716"/>
      </right>
      <top style="thick">
        <color theme="2" tint="-0.89999084444715716"/>
      </top>
      <bottom style="thick">
        <color theme="2" tint="-0.89999084444715716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2" tint="-0.89999084444715716"/>
      </left>
      <right style="medium">
        <color theme="1"/>
      </right>
      <top style="medium">
        <color theme="2" tint="-0.89999084444715716"/>
      </top>
      <bottom style="medium">
        <color theme="2" tint="-0.89999084444715716"/>
      </bottom>
      <diagonal/>
    </border>
    <border>
      <left style="medium">
        <color theme="2" tint="-0.89999084444715716"/>
      </left>
      <right/>
      <top style="thick">
        <color theme="2" tint="-0.89999084444715716"/>
      </top>
      <bottom style="thick">
        <color theme="2" tint="-0.89999084444715716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theme="3" tint="0.249977111117893"/>
      </left>
      <right style="medium">
        <color theme="3" tint="0.249977111117893"/>
      </right>
      <top style="medium">
        <color theme="3" tint="0.249977111117893"/>
      </top>
      <bottom style="medium">
        <color theme="3" tint="0.249977111117893"/>
      </bottom>
      <diagonal/>
    </border>
    <border>
      <left/>
      <right style="medium">
        <color theme="3" tint="0.249977111117893"/>
      </right>
      <top/>
      <bottom/>
      <diagonal/>
    </border>
    <border>
      <left/>
      <right/>
      <top style="double">
        <color indexed="64"/>
      </top>
      <bottom style="medium">
        <color theme="3" tint="0.249977111117893"/>
      </bottom>
      <diagonal/>
    </border>
    <border>
      <left/>
      <right style="medium">
        <color theme="3" tint="0.249977111117893"/>
      </right>
      <top style="medium">
        <color theme="3" tint="0.249977111117893"/>
      </top>
      <bottom style="medium">
        <color theme="3" tint="0.249977111117893"/>
      </bottom>
      <diagonal/>
    </border>
    <border>
      <left/>
      <right/>
      <top/>
      <bottom style="medium">
        <color theme="3" tint="0.249977111117893"/>
      </bottom>
      <diagonal/>
    </border>
    <border>
      <left/>
      <right style="medium">
        <color theme="3" tint="0.499984740745262"/>
      </right>
      <top style="medium">
        <color theme="3" tint="0.499984740745262"/>
      </top>
      <bottom style="medium">
        <color theme="3" tint="0.499984740745262"/>
      </bottom>
      <diagonal/>
    </border>
    <border>
      <left style="medium">
        <color theme="3" tint="0.249977111117893"/>
      </left>
      <right/>
      <top style="medium">
        <color theme="3" tint="0.249977111117893"/>
      </top>
      <bottom style="medium">
        <color theme="3" tint="0.249977111117893"/>
      </bottom>
      <diagonal/>
    </border>
    <border>
      <left/>
      <right/>
      <top style="medium">
        <color theme="3" tint="0.249977111117893"/>
      </top>
      <bottom style="medium">
        <color theme="3" tint="0.249977111117893"/>
      </bottom>
      <diagonal/>
    </border>
    <border>
      <left/>
      <right style="medium">
        <color theme="3" tint="0.249977111117893"/>
      </right>
      <top style="medium">
        <color theme="3" tint="0.249977111117893"/>
      </top>
      <bottom/>
      <diagonal/>
    </border>
    <border>
      <left/>
      <right style="medium">
        <color theme="3" tint="0.249977111117893"/>
      </right>
      <top/>
      <bottom style="medium">
        <color theme="3" tint="0.249977111117893"/>
      </bottom>
      <diagonal/>
    </border>
    <border>
      <left style="medium">
        <color theme="3" tint="0.249977111117893"/>
      </left>
      <right/>
      <top style="medium">
        <color theme="3" tint="0.249977111117893"/>
      </top>
      <bottom/>
      <diagonal/>
    </border>
    <border>
      <left style="medium">
        <color theme="3" tint="0.249977111117893"/>
      </left>
      <right style="medium">
        <color theme="3" tint="0.249977111117893"/>
      </right>
      <top/>
      <bottom style="medium">
        <color theme="3" tint="0.249977111117893"/>
      </bottom>
      <diagonal/>
    </border>
    <border>
      <left style="medium">
        <color theme="3" tint="0.249977111117893"/>
      </left>
      <right style="medium">
        <color theme="3" tint="0.249977111117893"/>
      </right>
      <top style="medium">
        <color theme="3" tint="0.249977111117893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theme="3" tint="0.499984740745262"/>
      </bottom>
      <diagonal/>
    </border>
    <border>
      <left/>
      <right/>
      <top style="medium">
        <color theme="3" tint="0.249977111117893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0" xfId="0" applyFont="1"/>
    <xf numFmtId="0" fontId="7" fillId="0" borderId="0" xfId="0" applyFont="1"/>
    <xf numFmtId="0" fontId="7" fillId="3" borderId="3" xfId="0" applyFont="1" applyFill="1" applyBorder="1" applyAlignment="1">
      <alignment horizontal="left"/>
    </xf>
    <xf numFmtId="0" fontId="8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0" xfId="0" applyFont="1"/>
    <xf numFmtId="0" fontId="1" fillId="2" borderId="2" xfId="0" applyFont="1" applyFill="1" applyBorder="1"/>
    <xf numFmtId="0" fontId="1" fillId="2" borderId="6" xfId="0" applyFont="1" applyFill="1" applyBorder="1"/>
    <xf numFmtId="0" fontId="0" fillId="0" borderId="8" xfId="0" applyBorder="1"/>
    <xf numFmtId="0" fontId="0" fillId="2" borderId="7" xfId="0" applyFill="1" applyBorder="1"/>
    <xf numFmtId="0" fontId="0" fillId="2" borderId="9" xfId="0" applyFill="1" applyBorder="1"/>
    <xf numFmtId="0" fontId="4" fillId="2" borderId="3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4" fillId="2" borderId="3" xfId="0" applyFont="1" applyFill="1" applyBorder="1"/>
    <xf numFmtId="0" fontId="0" fillId="2" borderId="3" xfId="0" applyFill="1" applyBorder="1"/>
    <xf numFmtId="0" fontId="0" fillId="0" borderId="11" xfId="0" applyBorder="1"/>
    <xf numFmtId="0" fontId="0" fillId="4" borderId="10" xfId="0" applyFill="1" applyBorder="1" applyAlignment="1">
      <alignment horizontal="center"/>
    </xf>
    <xf numFmtId="0" fontId="7" fillId="6" borderId="0" xfId="0" applyFont="1" applyFill="1"/>
    <xf numFmtId="0" fontId="7" fillId="0" borderId="0" xfId="0" applyFont="1" applyAlignment="1">
      <alignment horizontal="left"/>
    </xf>
    <xf numFmtId="0" fontId="7" fillId="4" borderId="1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7" fillId="0" borderId="11" xfId="0" applyFont="1" applyBorder="1"/>
    <xf numFmtId="0" fontId="7" fillId="6" borderId="13" xfId="0" applyFont="1" applyFill="1" applyBorder="1"/>
    <xf numFmtId="0" fontId="0" fillId="0" borderId="14" xfId="0" applyBorder="1"/>
    <xf numFmtId="0" fontId="0" fillId="0" borderId="12" xfId="0" applyBorder="1"/>
    <xf numFmtId="0" fontId="9" fillId="0" borderId="0" xfId="0" applyFont="1"/>
    <xf numFmtId="0" fontId="9" fillId="0" borderId="0" xfId="0" applyFont="1" applyAlignment="1">
      <alignment horizontal="left"/>
    </xf>
    <xf numFmtId="0" fontId="0" fillId="0" borderId="17" xfId="0" applyBorder="1"/>
    <xf numFmtId="0" fontId="0" fillId="0" borderId="0" xfId="0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6" borderId="20" xfId="0" applyFont="1" applyFill="1" applyBorder="1"/>
    <xf numFmtId="0" fontId="7" fillId="6" borderId="18" xfId="0" applyFont="1" applyFill="1" applyBorder="1"/>
    <xf numFmtId="0" fontId="7" fillId="6" borderId="16" xfId="0" applyFont="1" applyFill="1" applyBorder="1"/>
    <xf numFmtId="0" fontId="7" fillId="4" borderId="21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0" fillId="7" borderId="0" xfId="0" applyFill="1"/>
    <xf numFmtId="0" fontId="0" fillId="7" borderId="18" xfId="0" applyFill="1" applyBorder="1"/>
    <xf numFmtId="0" fontId="7" fillId="7" borderId="0" xfId="0" applyFont="1" applyFill="1"/>
    <xf numFmtId="0" fontId="7" fillId="7" borderId="0" xfId="0" applyFont="1" applyFill="1" applyAlignment="1">
      <alignment horizontal="right"/>
    </xf>
    <xf numFmtId="0" fontId="7" fillId="7" borderId="11" xfId="0" applyFont="1" applyFill="1" applyBorder="1" applyAlignment="1">
      <alignment horizontal="center"/>
    </xf>
    <xf numFmtId="0" fontId="7" fillId="7" borderId="11" xfId="0" applyFont="1" applyFill="1" applyBorder="1"/>
    <xf numFmtId="0" fontId="7" fillId="7" borderId="0" xfId="0" applyFont="1" applyFill="1" applyAlignment="1">
      <alignment horizontal="center"/>
    </xf>
    <xf numFmtId="0" fontId="0" fillId="7" borderId="14" xfId="0" applyFill="1" applyBorder="1"/>
    <xf numFmtId="0" fontId="0" fillId="7" borderId="19" xfId="0" applyFill="1" applyBorder="1"/>
    <xf numFmtId="0" fontId="0" fillId="0" borderId="23" xfId="0" applyBorder="1"/>
    <xf numFmtId="0" fontId="0" fillId="0" borderId="24" xfId="0" applyBorder="1"/>
    <xf numFmtId="0" fontId="0" fillId="4" borderId="26" xfId="0" applyFill="1" applyBorder="1" applyAlignment="1">
      <alignment horizontal="center"/>
    </xf>
    <xf numFmtId="0" fontId="7" fillId="6" borderId="25" xfId="0" applyFont="1" applyFill="1" applyBorder="1"/>
    <xf numFmtId="0" fontId="7" fillId="4" borderId="26" xfId="0" applyFont="1" applyFill="1" applyBorder="1" applyAlignment="1">
      <alignment horizontal="center"/>
    </xf>
    <xf numFmtId="0" fontId="0" fillId="6" borderId="27" xfId="0" applyFill="1" applyBorder="1"/>
    <xf numFmtId="0" fontId="0" fillId="6" borderId="28" xfId="0" applyFill="1" applyBorder="1"/>
    <xf numFmtId="0" fontId="7" fillId="6" borderId="27" xfId="0" applyFont="1" applyFill="1" applyBorder="1"/>
    <xf numFmtId="0" fontId="0" fillId="4" borderId="28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7" fillId="0" borderId="0" xfId="0" applyFont="1" applyAlignment="1">
      <alignment horizontal="right"/>
    </xf>
    <xf numFmtId="0" fontId="11" fillId="0" borderId="0" xfId="0" applyFont="1"/>
    <xf numFmtId="0" fontId="0" fillId="0" borderId="0" xfId="0" applyAlignment="1">
      <alignment horizontal="right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8" fillId="4" borderId="15" xfId="0" applyFont="1" applyFill="1" applyBorder="1" applyAlignment="1">
      <alignment horizontal="center"/>
    </xf>
    <xf numFmtId="0" fontId="13" fillId="2" borderId="3" xfId="0" applyFont="1" applyFill="1" applyBorder="1"/>
    <xf numFmtId="0" fontId="0" fillId="6" borderId="0" xfId="0" applyFill="1"/>
    <xf numFmtId="0" fontId="0" fillId="0" borderId="32" xfId="0" applyBorder="1"/>
    <xf numFmtId="0" fontId="0" fillId="6" borderId="0" xfId="0" applyFill="1" applyAlignment="1">
      <alignment horizontal="center"/>
    </xf>
    <xf numFmtId="0" fontId="0" fillId="6" borderId="13" xfId="0" applyFill="1" applyBorder="1"/>
    <xf numFmtId="0" fontId="2" fillId="4" borderId="15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4" borderId="1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6" borderId="20" xfId="0" applyFill="1" applyBorder="1"/>
    <xf numFmtId="0" fontId="0" fillId="6" borderId="18" xfId="0" applyFill="1" applyBorder="1"/>
    <xf numFmtId="0" fontId="2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6" borderId="33" xfId="0" applyFill="1" applyBorder="1"/>
    <xf numFmtId="0" fontId="0" fillId="4" borderId="10" xfId="0" applyFill="1" applyBorder="1"/>
    <xf numFmtId="0" fontId="0" fillId="4" borderId="13" xfId="0" applyFill="1" applyBorder="1"/>
    <xf numFmtId="0" fontId="0" fillId="4" borderId="21" xfId="0" applyFill="1" applyBorder="1"/>
    <xf numFmtId="0" fontId="0" fillId="4" borderId="19" xfId="0" applyFill="1" applyBorder="1"/>
    <xf numFmtId="0" fontId="7" fillId="2" borderId="0" xfId="0" applyFont="1" applyFill="1" applyAlignment="1">
      <alignment horizontal="center"/>
    </xf>
    <xf numFmtId="0" fontId="3" fillId="0" borderId="0" xfId="0" applyFont="1"/>
    <xf numFmtId="0" fontId="15" fillId="0" borderId="0" xfId="0" applyFont="1"/>
    <xf numFmtId="0" fontId="16" fillId="2" borderId="16" xfId="0" applyFont="1" applyFill="1" applyBorder="1"/>
    <xf numFmtId="0" fontId="15" fillId="2" borderId="17" xfId="0" applyFont="1" applyFill="1" applyBorder="1"/>
    <xf numFmtId="0" fontId="15" fillId="2" borderId="13" xfId="0" applyFont="1" applyFill="1" applyBorder="1"/>
    <xf numFmtId="0" fontId="16" fillId="2" borderId="16" xfId="0" applyFont="1" applyFill="1" applyBorder="1" applyAlignment="1">
      <alignment horizontal="left" indent="1"/>
    </xf>
    <xf numFmtId="0" fontId="5" fillId="2" borderId="17" xfId="0" applyFont="1" applyFill="1" applyBorder="1" applyAlignment="1">
      <alignment horizontal="left" indent="1"/>
    </xf>
    <xf numFmtId="0" fontId="5" fillId="2" borderId="13" xfId="0" applyFont="1" applyFill="1" applyBorder="1" applyAlignment="1">
      <alignment horizontal="left" indent="1"/>
    </xf>
    <xf numFmtId="0" fontId="17" fillId="2" borderId="26" xfId="0" applyFont="1" applyFill="1" applyBorder="1"/>
    <xf numFmtId="0" fontId="19" fillId="2" borderId="26" xfId="0" applyFont="1" applyFill="1" applyBorder="1"/>
    <xf numFmtId="0" fontId="21" fillId="0" borderId="0" xfId="0" applyFont="1"/>
    <xf numFmtId="0" fontId="22" fillId="0" borderId="0" xfId="0" applyFont="1"/>
    <xf numFmtId="0" fontId="12" fillId="0" borderId="0" xfId="0" applyFont="1"/>
    <xf numFmtId="0" fontId="23" fillId="0" borderId="0" xfId="0" applyFont="1"/>
    <xf numFmtId="0" fontId="0" fillId="2" borderId="0" xfId="0" applyFill="1"/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 indent="1"/>
    </xf>
    <xf numFmtId="0" fontId="0" fillId="2" borderId="36" xfId="0" applyFill="1" applyBorder="1"/>
    <xf numFmtId="0" fontId="0" fillId="2" borderId="37" xfId="0" applyFill="1" applyBorder="1"/>
    <xf numFmtId="0" fontId="16" fillId="2" borderId="35" xfId="0" applyFont="1" applyFill="1" applyBorder="1" applyAlignment="1">
      <alignment horizontal="left" indent="1"/>
    </xf>
    <xf numFmtId="0" fontId="7" fillId="2" borderId="36" xfId="0" applyFont="1" applyFill="1" applyBorder="1" applyAlignment="1">
      <alignment horizontal="left" indent="1"/>
    </xf>
    <xf numFmtId="0" fontId="7" fillId="2" borderId="37" xfId="0" applyFont="1" applyFill="1" applyBorder="1" applyAlignment="1">
      <alignment horizontal="left" indent="1"/>
    </xf>
    <xf numFmtId="0" fontId="16" fillId="2" borderId="35" xfId="0" applyFont="1" applyFill="1" applyBorder="1"/>
    <xf numFmtId="0" fontId="15" fillId="2" borderId="36" xfId="0" applyFont="1" applyFill="1" applyBorder="1"/>
    <xf numFmtId="0" fontId="15" fillId="2" borderId="37" xfId="0" applyFont="1" applyFill="1" applyBorder="1"/>
    <xf numFmtId="0" fontId="0" fillId="0" borderId="38" xfId="0" applyBorder="1"/>
    <xf numFmtId="0" fontId="15" fillId="2" borderId="35" xfId="0" applyFont="1" applyFill="1" applyBorder="1"/>
    <xf numFmtId="0" fontId="0" fillId="0" borderId="39" xfId="0" applyBorder="1"/>
    <xf numFmtId="0" fontId="20" fillId="2" borderId="35" xfId="0" applyFont="1" applyFill="1" applyBorder="1"/>
    <xf numFmtId="0" fontId="0" fillId="2" borderId="34" xfId="0" applyFill="1" applyBorder="1"/>
    <xf numFmtId="0" fontId="27" fillId="0" borderId="0" xfId="0" applyFont="1"/>
    <xf numFmtId="0" fontId="10" fillId="0" borderId="0" xfId="0" applyFont="1"/>
    <xf numFmtId="0" fontId="26" fillId="0" borderId="0" xfId="0" applyFont="1"/>
    <xf numFmtId="0" fontId="0" fillId="6" borderId="33" xfId="0" applyFill="1" applyBorder="1" applyAlignment="1">
      <alignment horizontal="center"/>
    </xf>
    <xf numFmtId="0" fontId="19" fillId="0" borderId="0" xfId="0" applyFont="1"/>
    <xf numFmtId="0" fontId="29" fillId="5" borderId="0" xfId="0" applyFont="1" applyFill="1"/>
    <xf numFmtId="0" fontId="0" fillId="5" borderId="0" xfId="0" applyFill="1"/>
    <xf numFmtId="0" fontId="20" fillId="0" borderId="0" xfId="0" applyFont="1"/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8" fillId="4" borderId="0" xfId="0" applyFont="1" applyFill="1"/>
    <xf numFmtId="0" fontId="3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30" fillId="4" borderId="0" xfId="0" applyFont="1" applyFill="1" applyAlignment="1">
      <alignment horizontal="left" indent="1"/>
    </xf>
    <xf numFmtId="0" fontId="13" fillId="4" borderId="0" xfId="0" applyFont="1" applyFill="1" applyAlignment="1">
      <alignment horizontal="left" indent="9"/>
    </xf>
    <xf numFmtId="0" fontId="28" fillId="6" borderId="0" xfId="0" applyFont="1" applyFill="1" applyAlignment="1">
      <alignment horizontal="center"/>
    </xf>
    <xf numFmtId="0" fontId="15" fillId="0" borderId="0" xfId="0" applyFont="1" applyAlignment="1">
      <alignment horizontal="left" indent="9"/>
    </xf>
    <xf numFmtId="0" fontId="19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5" fillId="2" borderId="0" xfId="0" applyFont="1" applyFill="1" applyAlignment="1">
      <alignment horizontal="left"/>
    </xf>
    <xf numFmtId="0" fontId="5" fillId="2" borderId="0" xfId="0" applyFont="1" applyFill="1"/>
    <xf numFmtId="0" fontId="30" fillId="4" borderId="0" xfId="0" applyFont="1" applyFill="1" applyAlignment="1">
      <alignment horizontal="center"/>
    </xf>
    <xf numFmtId="0" fontId="13" fillId="6" borderId="3" xfId="0" applyFont="1" applyFill="1" applyBorder="1"/>
    <xf numFmtId="0" fontId="0" fillId="6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AFAF"/>
      <color rgb="FFCDFFFE"/>
      <color rgb="FFACFFFE"/>
      <color rgb="FF00FFFF"/>
      <color rgb="FF86FFFD"/>
      <color rgb="FF81D8D0"/>
      <color rgb="FFF08080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365760</xdr:colOff>
      <xdr:row>43</xdr:row>
      <xdr:rowOff>156210</xdr:rowOff>
    </xdr:from>
    <xdr:ext cx="1011752" cy="3622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5C5827F-ACE5-72F1-34E3-1F1FD57DAEE2}"/>
                </a:ext>
              </a:extLst>
            </xdr:cNvPr>
            <xdr:cNvSpPr txBox="1"/>
          </xdr:nvSpPr>
          <xdr:spPr>
            <a:xfrm>
              <a:off x="975360" y="8210550"/>
              <a:ext cx="1011752" cy="362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𝑎𝑐</m:t>
                            </m:r>
                          </m:e>
                        </m:rad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5C5827F-ACE5-72F1-34E3-1F1FD57DAEE2}"/>
                </a:ext>
              </a:extLst>
            </xdr:cNvPr>
            <xdr:cNvSpPr txBox="1"/>
          </xdr:nvSpPr>
          <xdr:spPr>
            <a:xfrm>
              <a:off x="975360" y="8210550"/>
              <a:ext cx="1011752" cy="362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(−𝑏±√(𝑏^2−4𝑎𝑐))/2𝑎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411480</xdr:colOff>
      <xdr:row>58</xdr:row>
      <xdr:rowOff>72390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C95AE8-E141-ABCC-8DDD-D124DA9CED50}"/>
            </a:ext>
          </a:extLst>
        </xdr:cNvPr>
        <xdr:cNvSpPr txBox="1"/>
      </xdr:nvSpPr>
      <xdr:spPr>
        <a:xfrm>
          <a:off x="7117080" y="1110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0</xdr:colOff>
      <xdr:row>67</xdr:row>
      <xdr:rowOff>0</xdr:rowOff>
    </xdr:from>
    <xdr:to>
      <xdr:col>3</xdr:col>
      <xdr:colOff>7620</xdr:colOff>
      <xdr:row>69</xdr:row>
      <xdr:rowOff>0</xdr:rowOff>
    </xdr:to>
    <xdr:sp macro="" textlink="">
      <xdr:nvSpPr>
        <xdr:cNvPr id="5" name="Double Bracket 4">
          <a:extLst>
            <a:ext uri="{FF2B5EF4-FFF2-40B4-BE49-F238E27FC236}">
              <a16:creationId xmlns:a16="http://schemas.microsoft.com/office/drawing/2014/main" id="{FE8E1BEB-4212-4F0E-A1B4-6C6F2A2A3E79}"/>
            </a:ext>
          </a:extLst>
        </xdr:cNvPr>
        <xdr:cNvSpPr/>
      </xdr:nvSpPr>
      <xdr:spPr>
        <a:xfrm>
          <a:off x="609600" y="12900660"/>
          <a:ext cx="1226820" cy="36576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3</xdr:col>
      <xdr:colOff>205740</xdr:colOff>
      <xdr:row>67</xdr:row>
      <xdr:rowOff>0</xdr:rowOff>
    </xdr:from>
    <xdr:to>
      <xdr:col>3</xdr:col>
      <xdr:colOff>472440</xdr:colOff>
      <xdr:row>69</xdr:row>
      <xdr:rowOff>0</xdr:rowOff>
    </xdr:to>
    <xdr:sp macro="" textlink="">
      <xdr:nvSpPr>
        <xdr:cNvPr id="8" name="Double Bracket 7">
          <a:extLst>
            <a:ext uri="{FF2B5EF4-FFF2-40B4-BE49-F238E27FC236}">
              <a16:creationId xmlns:a16="http://schemas.microsoft.com/office/drawing/2014/main" id="{859ED438-0A9E-44A8-B477-44ECC730D2C3}"/>
            </a:ext>
          </a:extLst>
        </xdr:cNvPr>
        <xdr:cNvSpPr/>
      </xdr:nvSpPr>
      <xdr:spPr>
        <a:xfrm>
          <a:off x="2217420" y="12237720"/>
          <a:ext cx="266700" cy="35052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8</xdr:col>
      <xdr:colOff>662940</xdr:colOff>
      <xdr:row>67</xdr:row>
      <xdr:rowOff>0</xdr:rowOff>
    </xdr:from>
    <xdr:to>
      <xdr:col>11</xdr:col>
      <xdr:colOff>0</xdr:colOff>
      <xdr:row>69</xdr:row>
      <xdr:rowOff>0</xdr:rowOff>
    </xdr:to>
    <xdr:sp macro="" textlink="">
      <xdr:nvSpPr>
        <xdr:cNvPr id="9" name="Double Bracket 8">
          <a:extLst>
            <a:ext uri="{FF2B5EF4-FFF2-40B4-BE49-F238E27FC236}">
              <a16:creationId xmlns:a16="http://schemas.microsoft.com/office/drawing/2014/main" id="{8CBD1778-31D0-471A-82D4-45364992554F}"/>
            </a:ext>
          </a:extLst>
        </xdr:cNvPr>
        <xdr:cNvSpPr/>
      </xdr:nvSpPr>
      <xdr:spPr>
        <a:xfrm>
          <a:off x="4686300" y="12222480"/>
          <a:ext cx="1348740" cy="350520"/>
        </a:xfrm>
        <a:prstGeom prst="bracket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11</xdr:col>
      <xdr:colOff>205740</xdr:colOff>
      <xdr:row>67</xdr:row>
      <xdr:rowOff>0</xdr:rowOff>
    </xdr:from>
    <xdr:to>
      <xdr:col>11</xdr:col>
      <xdr:colOff>472440</xdr:colOff>
      <xdr:row>69</xdr:row>
      <xdr:rowOff>0</xdr:rowOff>
    </xdr:to>
    <xdr:sp macro="" textlink="">
      <xdr:nvSpPr>
        <xdr:cNvPr id="11" name="Double Bracket 10">
          <a:extLst>
            <a:ext uri="{FF2B5EF4-FFF2-40B4-BE49-F238E27FC236}">
              <a16:creationId xmlns:a16="http://schemas.microsoft.com/office/drawing/2014/main" id="{85793BFE-2626-4FC7-B228-A9E36A5718AF}"/>
            </a:ext>
          </a:extLst>
        </xdr:cNvPr>
        <xdr:cNvSpPr/>
      </xdr:nvSpPr>
      <xdr:spPr>
        <a:xfrm>
          <a:off x="6240780" y="12237720"/>
          <a:ext cx="266700" cy="350520"/>
        </a:xfrm>
        <a:prstGeom prst="bracket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2</xdr:col>
      <xdr:colOff>0</xdr:colOff>
      <xdr:row>73</xdr:row>
      <xdr:rowOff>7620</xdr:rowOff>
    </xdr:from>
    <xdr:to>
      <xdr:col>3</xdr:col>
      <xdr:colOff>7620</xdr:colOff>
      <xdr:row>75</xdr:row>
      <xdr:rowOff>7620</xdr:rowOff>
    </xdr:to>
    <xdr:sp macro="" textlink="">
      <xdr:nvSpPr>
        <xdr:cNvPr id="13" name="Double Bracket 12">
          <a:extLst>
            <a:ext uri="{FF2B5EF4-FFF2-40B4-BE49-F238E27FC236}">
              <a16:creationId xmlns:a16="http://schemas.microsoft.com/office/drawing/2014/main" id="{A28C3ECC-FEF1-43BB-BA07-1D30F11BE41F}"/>
            </a:ext>
          </a:extLst>
        </xdr:cNvPr>
        <xdr:cNvSpPr/>
      </xdr:nvSpPr>
      <xdr:spPr>
        <a:xfrm>
          <a:off x="1219200" y="13822680"/>
          <a:ext cx="617220" cy="36576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10</xdr:col>
      <xdr:colOff>15240</xdr:colOff>
      <xdr:row>73</xdr:row>
      <xdr:rowOff>0</xdr:rowOff>
    </xdr:from>
    <xdr:to>
      <xdr:col>10</xdr:col>
      <xdr:colOff>662940</xdr:colOff>
      <xdr:row>75</xdr:row>
      <xdr:rowOff>0</xdr:rowOff>
    </xdr:to>
    <xdr:sp macro="" textlink="">
      <xdr:nvSpPr>
        <xdr:cNvPr id="14" name="Double Bracket 13">
          <a:extLst>
            <a:ext uri="{FF2B5EF4-FFF2-40B4-BE49-F238E27FC236}">
              <a16:creationId xmlns:a16="http://schemas.microsoft.com/office/drawing/2014/main" id="{353028CF-9014-4844-AC49-B1E1E10F1E12}"/>
            </a:ext>
          </a:extLst>
        </xdr:cNvPr>
        <xdr:cNvSpPr/>
      </xdr:nvSpPr>
      <xdr:spPr>
        <a:xfrm>
          <a:off x="5379720" y="13289280"/>
          <a:ext cx="647700" cy="350520"/>
        </a:xfrm>
        <a:prstGeom prst="bracket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3</xdr:col>
      <xdr:colOff>0</xdr:colOff>
      <xdr:row>85</xdr:row>
      <xdr:rowOff>0</xdr:rowOff>
    </xdr:from>
    <xdr:to>
      <xdr:col>5</xdr:col>
      <xdr:colOff>7620</xdr:colOff>
      <xdr:row>87</xdr:row>
      <xdr:rowOff>0</xdr:rowOff>
    </xdr:to>
    <xdr:sp macro="" textlink="">
      <xdr:nvSpPr>
        <xdr:cNvPr id="15" name="Double Bracket 14">
          <a:extLst>
            <a:ext uri="{FF2B5EF4-FFF2-40B4-BE49-F238E27FC236}">
              <a16:creationId xmlns:a16="http://schemas.microsoft.com/office/drawing/2014/main" id="{60946F85-FCCD-4D7B-AB22-F66469978539}"/>
            </a:ext>
          </a:extLst>
        </xdr:cNvPr>
        <xdr:cNvSpPr/>
      </xdr:nvSpPr>
      <xdr:spPr>
        <a:xfrm>
          <a:off x="1828800" y="14546580"/>
          <a:ext cx="1226820" cy="36576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3</xdr:col>
      <xdr:colOff>0</xdr:colOff>
      <xdr:row>82</xdr:row>
      <xdr:rowOff>0</xdr:rowOff>
    </xdr:from>
    <xdr:to>
      <xdr:col>5</xdr:col>
      <xdr:colOff>7620</xdr:colOff>
      <xdr:row>84</xdr:row>
      <xdr:rowOff>0</xdr:rowOff>
    </xdr:to>
    <xdr:sp macro="" textlink="">
      <xdr:nvSpPr>
        <xdr:cNvPr id="16" name="Double Bracket 15">
          <a:extLst>
            <a:ext uri="{FF2B5EF4-FFF2-40B4-BE49-F238E27FC236}">
              <a16:creationId xmlns:a16="http://schemas.microsoft.com/office/drawing/2014/main" id="{5E33C5C3-7E0E-4ABC-81EA-900E09B2BA5A}"/>
            </a:ext>
          </a:extLst>
        </xdr:cNvPr>
        <xdr:cNvSpPr/>
      </xdr:nvSpPr>
      <xdr:spPr>
        <a:xfrm>
          <a:off x="1219200" y="14546580"/>
          <a:ext cx="1226820" cy="36576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oneCellAnchor>
    <xdr:from>
      <xdr:col>4</xdr:col>
      <xdr:colOff>60960</xdr:colOff>
      <xdr:row>92</xdr:row>
      <xdr:rowOff>22860</xdr:rowOff>
    </xdr:from>
    <xdr:ext cx="502920" cy="4267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67229C-2E19-44A4-B5DB-3DF0D2DA993E}"/>
                </a:ext>
              </a:extLst>
            </xdr:cNvPr>
            <xdr:cNvSpPr txBox="1"/>
          </xdr:nvSpPr>
          <xdr:spPr>
            <a:xfrm>
              <a:off x="2499360" y="16794480"/>
              <a:ext cx="502920" cy="426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𝑏𝑐</m:t>
                        </m:r>
                      </m:den>
                    </m:f>
                  </m:oMath>
                </m:oMathPara>
              </a14:m>
              <a:endParaRPr lang="en-M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67229C-2E19-44A4-B5DB-3DF0D2DA993E}"/>
                </a:ext>
              </a:extLst>
            </xdr:cNvPr>
            <xdr:cNvSpPr txBox="1"/>
          </xdr:nvSpPr>
          <xdr:spPr>
            <a:xfrm>
              <a:off x="2499360" y="16794480"/>
              <a:ext cx="502920" cy="426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1/(</a:t>
              </a:r>
              <a:r>
                <a:rPr lang="en-GB" sz="1100" i="0">
                  <a:latin typeface="Cambria Math" panose="02040503050406030204" pitchFamily="18" charset="0"/>
                </a:rPr>
                <a:t>𝑎</a:t>
              </a:r>
              <a:r>
                <a:rPr lang="en-GB" sz="1100" b="0" i="0">
                  <a:latin typeface="Cambria Math" panose="02040503050406030204" pitchFamily="18" charset="0"/>
                </a:rPr>
                <a:t>𝑑−𝑏𝑐)</a:t>
              </a:r>
              <a:endParaRPr lang="en-MU" sz="1100"/>
            </a:p>
          </xdr:txBody>
        </xdr:sp>
      </mc:Fallback>
    </mc:AlternateContent>
    <xdr:clientData/>
  </xdr:oneCellAnchor>
  <xdr:twoCellAnchor>
    <xdr:from>
      <xdr:col>6</xdr:col>
      <xdr:colOff>0</xdr:colOff>
      <xdr:row>99</xdr:row>
      <xdr:rowOff>0</xdr:rowOff>
    </xdr:from>
    <xdr:to>
      <xdr:col>8</xdr:col>
      <xdr:colOff>7620</xdr:colOff>
      <xdr:row>101</xdr:row>
      <xdr:rowOff>0</xdr:rowOff>
    </xdr:to>
    <xdr:sp macro="" textlink="">
      <xdr:nvSpPr>
        <xdr:cNvPr id="10" name="Double Bracket 9">
          <a:extLst>
            <a:ext uri="{FF2B5EF4-FFF2-40B4-BE49-F238E27FC236}">
              <a16:creationId xmlns:a16="http://schemas.microsoft.com/office/drawing/2014/main" id="{03DC9625-3F6D-4B92-92C5-0AA85A8E00B1}"/>
            </a:ext>
          </a:extLst>
        </xdr:cNvPr>
        <xdr:cNvSpPr/>
      </xdr:nvSpPr>
      <xdr:spPr>
        <a:xfrm>
          <a:off x="4693920" y="17381220"/>
          <a:ext cx="1348740" cy="35052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9</xdr:col>
      <xdr:colOff>0</xdr:colOff>
      <xdr:row>99</xdr:row>
      <xdr:rowOff>0</xdr:rowOff>
    </xdr:from>
    <xdr:to>
      <xdr:col>11</xdr:col>
      <xdr:colOff>7620</xdr:colOff>
      <xdr:row>101</xdr:row>
      <xdr:rowOff>0</xdr:rowOff>
    </xdr:to>
    <xdr:sp macro="" textlink="">
      <xdr:nvSpPr>
        <xdr:cNvPr id="12" name="Double Bracket 11">
          <a:extLst>
            <a:ext uri="{FF2B5EF4-FFF2-40B4-BE49-F238E27FC236}">
              <a16:creationId xmlns:a16="http://schemas.microsoft.com/office/drawing/2014/main" id="{F908AD25-8668-4696-91FF-4E4DDE5E2FAD}"/>
            </a:ext>
          </a:extLst>
        </xdr:cNvPr>
        <xdr:cNvSpPr/>
      </xdr:nvSpPr>
      <xdr:spPr>
        <a:xfrm>
          <a:off x="6705600" y="17381220"/>
          <a:ext cx="1348740" cy="35052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3</xdr:col>
      <xdr:colOff>0</xdr:colOff>
      <xdr:row>102</xdr:row>
      <xdr:rowOff>0</xdr:rowOff>
    </xdr:from>
    <xdr:to>
      <xdr:col>5</xdr:col>
      <xdr:colOff>7620</xdr:colOff>
      <xdr:row>104</xdr:row>
      <xdr:rowOff>0</xdr:rowOff>
    </xdr:to>
    <xdr:sp macro="" textlink="">
      <xdr:nvSpPr>
        <xdr:cNvPr id="18" name="Double Bracket 17">
          <a:extLst>
            <a:ext uri="{FF2B5EF4-FFF2-40B4-BE49-F238E27FC236}">
              <a16:creationId xmlns:a16="http://schemas.microsoft.com/office/drawing/2014/main" id="{258C55C8-6EA5-4C4E-BA53-D5ED00097B0D}"/>
            </a:ext>
          </a:extLst>
        </xdr:cNvPr>
        <xdr:cNvSpPr/>
      </xdr:nvSpPr>
      <xdr:spPr>
        <a:xfrm>
          <a:off x="2682240" y="17907000"/>
          <a:ext cx="1348740" cy="35052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3</xdr:col>
      <xdr:colOff>0</xdr:colOff>
      <xdr:row>99</xdr:row>
      <xdr:rowOff>7620</xdr:rowOff>
    </xdr:from>
    <xdr:to>
      <xdr:col>5</xdr:col>
      <xdr:colOff>7620</xdr:colOff>
      <xdr:row>101</xdr:row>
      <xdr:rowOff>7620</xdr:rowOff>
    </xdr:to>
    <xdr:sp macro="" textlink="">
      <xdr:nvSpPr>
        <xdr:cNvPr id="20" name="Double Bracket 19">
          <a:extLst>
            <a:ext uri="{FF2B5EF4-FFF2-40B4-BE49-F238E27FC236}">
              <a16:creationId xmlns:a16="http://schemas.microsoft.com/office/drawing/2014/main" id="{E30DE156-B46F-48B4-8AA9-CACC74770228}"/>
            </a:ext>
          </a:extLst>
        </xdr:cNvPr>
        <xdr:cNvSpPr/>
      </xdr:nvSpPr>
      <xdr:spPr>
        <a:xfrm>
          <a:off x="2682240" y="17388840"/>
          <a:ext cx="1348740" cy="35052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5</xdr:col>
      <xdr:colOff>662940</xdr:colOff>
      <xdr:row>102</xdr:row>
      <xdr:rowOff>7620</xdr:rowOff>
    </xdr:from>
    <xdr:to>
      <xdr:col>8</xdr:col>
      <xdr:colOff>0</xdr:colOff>
      <xdr:row>104</xdr:row>
      <xdr:rowOff>7620</xdr:rowOff>
    </xdr:to>
    <xdr:sp macro="" textlink="">
      <xdr:nvSpPr>
        <xdr:cNvPr id="21" name="Double Bracket 20">
          <a:extLst>
            <a:ext uri="{FF2B5EF4-FFF2-40B4-BE49-F238E27FC236}">
              <a16:creationId xmlns:a16="http://schemas.microsoft.com/office/drawing/2014/main" id="{B26440FD-4E7D-4604-B25A-DF3309216C06}"/>
            </a:ext>
          </a:extLst>
        </xdr:cNvPr>
        <xdr:cNvSpPr/>
      </xdr:nvSpPr>
      <xdr:spPr>
        <a:xfrm>
          <a:off x="4686300" y="17914620"/>
          <a:ext cx="1348740" cy="35052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9</xdr:col>
      <xdr:colOff>0</xdr:colOff>
      <xdr:row>102</xdr:row>
      <xdr:rowOff>0</xdr:rowOff>
    </xdr:from>
    <xdr:to>
      <xdr:col>11</xdr:col>
      <xdr:colOff>7620</xdr:colOff>
      <xdr:row>104</xdr:row>
      <xdr:rowOff>0</xdr:rowOff>
    </xdr:to>
    <xdr:sp macro="" textlink="">
      <xdr:nvSpPr>
        <xdr:cNvPr id="22" name="Double Bracket 21">
          <a:extLst>
            <a:ext uri="{FF2B5EF4-FFF2-40B4-BE49-F238E27FC236}">
              <a16:creationId xmlns:a16="http://schemas.microsoft.com/office/drawing/2014/main" id="{64549A9D-D008-4F2D-8E01-CD4F847B9850}"/>
            </a:ext>
          </a:extLst>
        </xdr:cNvPr>
        <xdr:cNvSpPr/>
      </xdr:nvSpPr>
      <xdr:spPr>
        <a:xfrm>
          <a:off x="6705600" y="17907000"/>
          <a:ext cx="1348740" cy="35052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3</xdr:col>
      <xdr:colOff>0</xdr:colOff>
      <xdr:row>105</xdr:row>
      <xdr:rowOff>0</xdr:rowOff>
    </xdr:from>
    <xdr:to>
      <xdr:col>5</xdr:col>
      <xdr:colOff>7620</xdr:colOff>
      <xdr:row>107</xdr:row>
      <xdr:rowOff>0</xdr:rowOff>
    </xdr:to>
    <xdr:sp macro="" textlink="">
      <xdr:nvSpPr>
        <xdr:cNvPr id="23" name="Double Bracket 22">
          <a:extLst>
            <a:ext uri="{FF2B5EF4-FFF2-40B4-BE49-F238E27FC236}">
              <a16:creationId xmlns:a16="http://schemas.microsoft.com/office/drawing/2014/main" id="{C5646BB9-FAAE-416C-B5D3-5549054C195E}"/>
            </a:ext>
          </a:extLst>
        </xdr:cNvPr>
        <xdr:cNvSpPr/>
      </xdr:nvSpPr>
      <xdr:spPr>
        <a:xfrm>
          <a:off x="2682240" y="18432780"/>
          <a:ext cx="1348740" cy="35052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6</xdr:col>
      <xdr:colOff>0</xdr:colOff>
      <xdr:row>105</xdr:row>
      <xdr:rowOff>0</xdr:rowOff>
    </xdr:from>
    <xdr:to>
      <xdr:col>8</xdr:col>
      <xdr:colOff>7620</xdr:colOff>
      <xdr:row>107</xdr:row>
      <xdr:rowOff>0</xdr:rowOff>
    </xdr:to>
    <xdr:sp macro="" textlink="">
      <xdr:nvSpPr>
        <xdr:cNvPr id="24" name="Double Bracket 23">
          <a:extLst>
            <a:ext uri="{FF2B5EF4-FFF2-40B4-BE49-F238E27FC236}">
              <a16:creationId xmlns:a16="http://schemas.microsoft.com/office/drawing/2014/main" id="{0D7DB10D-4CCB-452F-9C6A-13DE360BC5C4}"/>
            </a:ext>
          </a:extLst>
        </xdr:cNvPr>
        <xdr:cNvSpPr/>
      </xdr:nvSpPr>
      <xdr:spPr>
        <a:xfrm>
          <a:off x="4693920" y="18432780"/>
          <a:ext cx="1348740" cy="35052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3</xdr:col>
      <xdr:colOff>0</xdr:colOff>
      <xdr:row>108</xdr:row>
      <xdr:rowOff>0</xdr:rowOff>
    </xdr:from>
    <xdr:to>
      <xdr:col>5</xdr:col>
      <xdr:colOff>7620</xdr:colOff>
      <xdr:row>110</xdr:row>
      <xdr:rowOff>0</xdr:rowOff>
    </xdr:to>
    <xdr:sp macro="" textlink="">
      <xdr:nvSpPr>
        <xdr:cNvPr id="25" name="Double Bracket 24">
          <a:extLst>
            <a:ext uri="{FF2B5EF4-FFF2-40B4-BE49-F238E27FC236}">
              <a16:creationId xmlns:a16="http://schemas.microsoft.com/office/drawing/2014/main" id="{1E038C30-7516-4968-AAFB-35A2F3384D4B}"/>
            </a:ext>
          </a:extLst>
        </xdr:cNvPr>
        <xdr:cNvSpPr/>
      </xdr:nvSpPr>
      <xdr:spPr>
        <a:xfrm>
          <a:off x="2682240" y="18859500"/>
          <a:ext cx="1348740" cy="35052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10</xdr:col>
      <xdr:colOff>7620</xdr:colOff>
      <xdr:row>7</xdr:row>
      <xdr:rowOff>0</xdr:rowOff>
    </xdr:to>
    <xdr:sp macro="" textlink="">
      <xdr:nvSpPr>
        <xdr:cNvPr id="26" name="Double Bracket 25">
          <a:extLst>
            <a:ext uri="{FF2B5EF4-FFF2-40B4-BE49-F238E27FC236}">
              <a16:creationId xmlns:a16="http://schemas.microsoft.com/office/drawing/2014/main" id="{5FBDF61F-56CC-45D6-A44A-0643C40D450D}"/>
            </a:ext>
          </a:extLst>
        </xdr:cNvPr>
        <xdr:cNvSpPr/>
      </xdr:nvSpPr>
      <xdr:spPr>
        <a:xfrm>
          <a:off x="5364480" y="815340"/>
          <a:ext cx="1348740" cy="37338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3</xdr:col>
      <xdr:colOff>0</xdr:colOff>
      <xdr:row>76</xdr:row>
      <xdr:rowOff>0</xdr:rowOff>
    </xdr:from>
    <xdr:to>
      <xdr:col>4</xdr:col>
      <xdr:colOff>7620</xdr:colOff>
      <xdr:row>78</xdr:row>
      <xdr:rowOff>0</xdr:rowOff>
    </xdr:to>
    <xdr:sp macro="" textlink="">
      <xdr:nvSpPr>
        <xdr:cNvPr id="6" name="Double Bracket 5">
          <a:extLst>
            <a:ext uri="{FF2B5EF4-FFF2-40B4-BE49-F238E27FC236}">
              <a16:creationId xmlns:a16="http://schemas.microsoft.com/office/drawing/2014/main" id="{F20C2270-0BE6-4E7B-911C-9BF2BDEF7457}"/>
            </a:ext>
          </a:extLst>
        </xdr:cNvPr>
        <xdr:cNvSpPr/>
      </xdr:nvSpPr>
      <xdr:spPr>
        <a:xfrm>
          <a:off x="2011680" y="13799820"/>
          <a:ext cx="678180" cy="35052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10</xdr:col>
      <xdr:colOff>662940</xdr:colOff>
      <xdr:row>76</xdr:row>
      <xdr:rowOff>7620</xdr:rowOff>
    </xdr:from>
    <xdr:to>
      <xdr:col>12</xdr:col>
      <xdr:colOff>0</xdr:colOff>
      <xdr:row>78</xdr:row>
      <xdr:rowOff>7620</xdr:rowOff>
    </xdr:to>
    <xdr:sp macro="" textlink="">
      <xdr:nvSpPr>
        <xdr:cNvPr id="17" name="Double Bracket 16">
          <a:extLst>
            <a:ext uri="{FF2B5EF4-FFF2-40B4-BE49-F238E27FC236}">
              <a16:creationId xmlns:a16="http://schemas.microsoft.com/office/drawing/2014/main" id="{63F3384F-F9D0-43CA-911A-C20B1BC2325C}"/>
            </a:ext>
          </a:extLst>
        </xdr:cNvPr>
        <xdr:cNvSpPr/>
      </xdr:nvSpPr>
      <xdr:spPr>
        <a:xfrm>
          <a:off x="6027420" y="13807440"/>
          <a:ext cx="678180" cy="35052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400050</xdr:colOff>
      <xdr:row>80</xdr:row>
      <xdr:rowOff>144780</xdr:rowOff>
    </xdr:from>
    <xdr:ext cx="65" cy="16536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D5C4B59-429D-93BC-48D1-B2EA99296648}"/>
            </a:ext>
          </a:extLst>
        </xdr:cNvPr>
        <xdr:cNvSpPr txBox="1"/>
      </xdr:nvSpPr>
      <xdr:spPr>
        <a:xfrm>
          <a:off x="7105650" y="9669780"/>
          <a:ext cx="65" cy="165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</xdr:col>
      <xdr:colOff>1</xdr:colOff>
      <xdr:row>55</xdr:row>
      <xdr:rowOff>7620</xdr:rowOff>
    </xdr:from>
    <xdr:to>
      <xdr:col>6</xdr:col>
      <xdr:colOff>0</xdr:colOff>
      <xdr:row>59</xdr:row>
      <xdr:rowOff>83820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527C63B-80E7-7D69-0E64-6D2E7A1DC4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83" t="10100" r="183" b="-11110"/>
        <a:stretch/>
      </xdr:blipFill>
      <xdr:spPr>
        <a:xfrm>
          <a:off x="670561" y="10058400"/>
          <a:ext cx="3352799" cy="777240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</xdr:colOff>
      <xdr:row>62</xdr:row>
      <xdr:rowOff>7620</xdr:rowOff>
    </xdr:from>
    <xdr:to>
      <xdr:col>6</xdr:col>
      <xdr:colOff>0</xdr:colOff>
      <xdr:row>65</xdr:row>
      <xdr:rowOff>167640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55DD3B7-488B-91CC-AA3D-8E3CE7E7D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799" y="11292840"/>
          <a:ext cx="3337561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69</xdr:row>
      <xdr:rowOff>7621</xdr:rowOff>
    </xdr:from>
    <xdr:to>
      <xdr:col>4</xdr:col>
      <xdr:colOff>0</xdr:colOff>
      <xdr:row>72</xdr:row>
      <xdr:rowOff>160021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5818C72-4ED4-B808-68A4-1BF3D2864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8180" y="12527281"/>
          <a:ext cx="2004060" cy="6781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117</xdr:row>
      <xdr:rowOff>0</xdr:rowOff>
    </xdr:from>
    <xdr:to>
      <xdr:col>4</xdr:col>
      <xdr:colOff>0</xdr:colOff>
      <xdr:row>119</xdr:row>
      <xdr:rowOff>167640</xdr:rowOff>
    </xdr:to>
    <xdr:sp macro="" textlink="">
      <xdr:nvSpPr>
        <xdr:cNvPr id="19" name="Double Bracket 18">
          <a:extLst>
            <a:ext uri="{FF2B5EF4-FFF2-40B4-BE49-F238E27FC236}">
              <a16:creationId xmlns:a16="http://schemas.microsoft.com/office/drawing/2014/main" id="{1030B8C6-5925-4120-B40F-3567984CCE13}"/>
            </a:ext>
          </a:extLst>
        </xdr:cNvPr>
        <xdr:cNvSpPr/>
      </xdr:nvSpPr>
      <xdr:spPr>
        <a:xfrm>
          <a:off x="670560" y="21023580"/>
          <a:ext cx="2011680" cy="51816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8</xdr:col>
      <xdr:colOff>0</xdr:colOff>
      <xdr:row>117</xdr:row>
      <xdr:rowOff>0</xdr:rowOff>
    </xdr:from>
    <xdr:to>
      <xdr:col>11</xdr:col>
      <xdr:colOff>0</xdr:colOff>
      <xdr:row>119</xdr:row>
      <xdr:rowOff>167640</xdr:rowOff>
    </xdr:to>
    <xdr:sp macro="" textlink="">
      <xdr:nvSpPr>
        <xdr:cNvPr id="21" name="Double Bracket 20">
          <a:extLst>
            <a:ext uri="{FF2B5EF4-FFF2-40B4-BE49-F238E27FC236}">
              <a16:creationId xmlns:a16="http://schemas.microsoft.com/office/drawing/2014/main" id="{BC126936-318F-4845-85A1-38648F2F50B1}"/>
            </a:ext>
          </a:extLst>
        </xdr:cNvPr>
        <xdr:cNvSpPr/>
      </xdr:nvSpPr>
      <xdr:spPr>
        <a:xfrm>
          <a:off x="5364480" y="21023580"/>
          <a:ext cx="2011680" cy="51816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15</xdr:col>
      <xdr:colOff>0</xdr:colOff>
      <xdr:row>117</xdr:row>
      <xdr:rowOff>0</xdr:rowOff>
    </xdr:from>
    <xdr:to>
      <xdr:col>18</xdr:col>
      <xdr:colOff>0</xdr:colOff>
      <xdr:row>119</xdr:row>
      <xdr:rowOff>167640</xdr:rowOff>
    </xdr:to>
    <xdr:sp macro="" textlink="">
      <xdr:nvSpPr>
        <xdr:cNvPr id="23" name="Double Bracket 22">
          <a:extLst>
            <a:ext uri="{FF2B5EF4-FFF2-40B4-BE49-F238E27FC236}">
              <a16:creationId xmlns:a16="http://schemas.microsoft.com/office/drawing/2014/main" id="{D3567C12-20F6-4785-B4F1-EE0F27CC8DBC}"/>
            </a:ext>
          </a:extLst>
        </xdr:cNvPr>
        <xdr:cNvSpPr/>
      </xdr:nvSpPr>
      <xdr:spPr>
        <a:xfrm>
          <a:off x="10058400" y="21023580"/>
          <a:ext cx="2011680" cy="51816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4</xdr:col>
      <xdr:colOff>190500</xdr:colOff>
      <xdr:row>117</xdr:row>
      <xdr:rowOff>7620</xdr:rowOff>
    </xdr:from>
    <xdr:to>
      <xdr:col>4</xdr:col>
      <xdr:colOff>487680</xdr:colOff>
      <xdr:row>119</xdr:row>
      <xdr:rowOff>167640</xdr:rowOff>
    </xdr:to>
    <xdr:sp macro="" textlink="">
      <xdr:nvSpPr>
        <xdr:cNvPr id="24" name="Double Bracket 23">
          <a:extLst>
            <a:ext uri="{FF2B5EF4-FFF2-40B4-BE49-F238E27FC236}">
              <a16:creationId xmlns:a16="http://schemas.microsoft.com/office/drawing/2014/main" id="{15D87B15-8708-4D52-9ABA-18BAAF6C62F9}"/>
            </a:ext>
          </a:extLst>
        </xdr:cNvPr>
        <xdr:cNvSpPr/>
      </xdr:nvSpPr>
      <xdr:spPr>
        <a:xfrm>
          <a:off x="2872740" y="21031200"/>
          <a:ext cx="297180" cy="51054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11</xdr:col>
      <xdr:colOff>190500</xdr:colOff>
      <xdr:row>117</xdr:row>
      <xdr:rowOff>7620</xdr:rowOff>
    </xdr:from>
    <xdr:to>
      <xdr:col>11</xdr:col>
      <xdr:colOff>487680</xdr:colOff>
      <xdr:row>119</xdr:row>
      <xdr:rowOff>167640</xdr:rowOff>
    </xdr:to>
    <xdr:sp macro="" textlink="">
      <xdr:nvSpPr>
        <xdr:cNvPr id="25" name="Double Bracket 24">
          <a:extLst>
            <a:ext uri="{FF2B5EF4-FFF2-40B4-BE49-F238E27FC236}">
              <a16:creationId xmlns:a16="http://schemas.microsoft.com/office/drawing/2014/main" id="{880B8B2E-9BD6-4D21-B7C8-A03A8B54A19C}"/>
            </a:ext>
          </a:extLst>
        </xdr:cNvPr>
        <xdr:cNvSpPr/>
      </xdr:nvSpPr>
      <xdr:spPr>
        <a:xfrm>
          <a:off x="7566660" y="21031200"/>
          <a:ext cx="297180" cy="51054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18</xdr:col>
      <xdr:colOff>190500</xdr:colOff>
      <xdr:row>117</xdr:row>
      <xdr:rowOff>7620</xdr:rowOff>
    </xdr:from>
    <xdr:to>
      <xdr:col>18</xdr:col>
      <xdr:colOff>487680</xdr:colOff>
      <xdr:row>119</xdr:row>
      <xdr:rowOff>167640</xdr:rowOff>
    </xdr:to>
    <xdr:sp macro="" textlink="">
      <xdr:nvSpPr>
        <xdr:cNvPr id="26" name="Double Bracket 25">
          <a:extLst>
            <a:ext uri="{FF2B5EF4-FFF2-40B4-BE49-F238E27FC236}">
              <a16:creationId xmlns:a16="http://schemas.microsoft.com/office/drawing/2014/main" id="{CE5F01E7-A892-4CE1-ACFB-5B80137DD950}"/>
            </a:ext>
          </a:extLst>
        </xdr:cNvPr>
        <xdr:cNvSpPr/>
      </xdr:nvSpPr>
      <xdr:spPr>
        <a:xfrm>
          <a:off x="12260580" y="21031200"/>
          <a:ext cx="297180" cy="51054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2</xdr:col>
      <xdr:colOff>7620</xdr:colOff>
      <xdr:row>122</xdr:row>
      <xdr:rowOff>7620</xdr:rowOff>
    </xdr:from>
    <xdr:to>
      <xdr:col>2</xdr:col>
      <xdr:colOff>655320</xdr:colOff>
      <xdr:row>124</xdr:row>
      <xdr:rowOff>167640</xdr:rowOff>
    </xdr:to>
    <xdr:sp macro="" textlink="">
      <xdr:nvSpPr>
        <xdr:cNvPr id="27" name="Double Bracket 26">
          <a:extLst>
            <a:ext uri="{FF2B5EF4-FFF2-40B4-BE49-F238E27FC236}">
              <a16:creationId xmlns:a16="http://schemas.microsoft.com/office/drawing/2014/main" id="{A69C6BC2-5602-4219-9535-63433A4274AD}"/>
            </a:ext>
          </a:extLst>
        </xdr:cNvPr>
        <xdr:cNvSpPr/>
      </xdr:nvSpPr>
      <xdr:spPr>
        <a:xfrm>
          <a:off x="1348740" y="21907500"/>
          <a:ext cx="647700" cy="51054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9</xdr:col>
      <xdr:colOff>7620</xdr:colOff>
      <xdr:row>122</xdr:row>
      <xdr:rowOff>7620</xdr:rowOff>
    </xdr:from>
    <xdr:to>
      <xdr:col>9</xdr:col>
      <xdr:colOff>662940</xdr:colOff>
      <xdr:row>124</xdr:row>
      <xdr:rowOff>167640</xdr:rowOff>
    </xdr:to>
    <xdr:sp macro="" textlink="">
      <xdr:nvSpPr>
        <xdr:cNvPr id="28" name="Double Bracket 27">
          <a:extLst>
            <a:ext uri="{FF2B5EF4-FFF2-40B4-BE49-F238E27FC236}">
              <a16:creationId xmlns:a16="http://schemas.microsoft.com/office/drawing/2014/main" id="{11F78372-CF49-4274-A425-476C792347EF}"/>
            </a:ext>
          </a:extLst>
        </xdr:cNvPr>
        <xdr:cNvSpPr/>
      </xdr:nvSpPr>
      <xdr:spPr>
        <a:xfrm>
          <a:off x="6042660" y="21907500"/>
          <a:ext cx="655320" cy="51054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16</xdr:col>
      <xdr:colOff>7620</xdr:colOff>
      <xdr:row>122</xdr:row>
      <xdr:rowOff>15240</xdr:rowOff>
    </xdr:from>
    <xdr:to>
      <xdr:col>16</xdr:col>
      <xdr:colOff>655320</xdr:colOff>
      <xdr:row>125</xdr:row>
      <xdr:rowOff>0</xdr:rowOff>
    </xdr:to>
    <xdr:sp macro="" textlink="">
      <xdr:nvSpPr>
        <xdr:cNvPr id="29" name="Double Bracket 28">
          <a:extLst>
            <a:ext uri="{FF2B5EF4-FFF2-40B4-BE49-F238E27FC236}">
              <a16:creationId xmlns:a16="http://schemas.microsoft.com/office/drawing/2014/main" id="{72B35321-502E-428B-91C2-9C79B892753A}"/>
            </a:ext>
          </a:extLst>
        </xdr:cNvPr>
        <xdr:cNvSpPr/>
      </xdr:nvSpPr>
      <xdr:spPr>
        <a:xfrm>
          <a:off x="10736580" y="21915120"/>
          <a:ext cx="647700" cy="51054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3</xdr:col>
      <xdr:colOff>7620</xdr:colOff>
      <xdr:row>126</xdr:row>
      <xdr:rowOff>7620</xdr:rowOff>
    </xdr:from>
    <xdr:to>
      <xdr:col>3</xdr:col>
      <xdr:colOff>655320</xdr:colOff>
      <xdr:row>128</xdr:row>
      <xdr:rowOff>167640</xdr:rowOff>
    </xdr:to>
    <xdr:sp macro="" textlink="">
      <xdr:nvSpPr>
        <xdr:cNvPr id="30" name="Double Bracket 29">
          <a:extLst>
            <a:ext uri="{FF2B5EF4-FFF2-40B4-BE49-F238E27FC236}">
              <a16:creationId xmlns:a16="http://schemas.microsoft.com/office/drawing/2014/main" id="{C37844CA-5D55-4798-8952-86A19FA8C3B8}"/>
            </a:ext>
          </a:extLst>
        </xdr:cNvPr>
        <xdr:cNvSpPr/>
      </xdr:nvSpPr>
      <xdr:spPr>
        <a:xfrm>
          <a:off x="2019300" y="22608540"/>
          <a:ext cx="647700" cy="51054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10</xdr:col>
      <xdr:colOff>15240</xdr:colOff>
      <xdr:row>126</xdr:row>
      <xdr:rowOff>0</xdr:rowOff>
    </xdr:from>
    <xdr:to>
      <xdr:col>10</xdr:col>
      <xdr:colOff>662940</xdr:colOff>
      <xdr:row>128</xdr:row>
      <xdr:rowOff>160020</xdr:rowOff>
    </xdr:to>
    <xdr:sp macro="" textlink="">
      <xdr:nvSpPr>
        <xdr:cNvPr id="31" name="Double Bracket 30">
          <a:extLst>
            <a:ext uri="{FF2B5EF4-FFF2-40B4-BE49-F238E27FC236}">
              <a16:creationId xmlns:a16="http://schemas.microsoft.com/office/drawing/2014/main" id="{24A02425-BDF1-49B2-A996-5B85EF7515DF}"/>
            </a:ext>
          </a:extLst>
        </xdr:cNvPr>
        <xdr:cNvSpPr/>
      </xdr:nvSpPr>
      <xdr:spPr>
        <a:xfrm>
          <a:off x="6720840" y="22600920"/>
          <a:ext cx="647700" cy="51054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17</xdr:col>
      <xdr:colOff>7620</xdr:colOff>
      <xdr:row>126</xdr:row>
      <xdr:rowOff>15240</xdr:rowOff>
    </xdr:from>
    <xdr:to>
      <xdr:col>17</xdr:col>
      <xdr:colOff>655320</xdr:colOff>
      <xdr:row>129</xdr:row>
      <xdr:rowOff>0</xdr:rowOff>
    </xdr:to>
    <xdr:sp macro="" textlink="">
      <xdr:nvSpPr>
        <xdr:cNvPr id="32" name="Double Bracket 31">
          <a:extLst>
            <a:ext uri="{FF2B5EF4-FFF2-40B4-BE49-F238E27FC236}">
              <a16:creationId xmlns:a16="http://schemas.microsoft.com/office/drawing/2014/main" id="{70D4AEDC-F971-4E87-B2A6-8F8B903D96F9}"/>
            </a:ext>
          </a:extLst>
        </xdr:cNvPr>
        <xdr:cNvSpPr/>
      </xdr:nvSpPr>
      <xdr:spPr>
        <a:xfrm>
          <a:off x="11407140" y="22616160"/>
          <a:ext cx="647700" cy="51054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3</xdr:col>
      <xdr:colOff>7620</xdr:colOff>
      <xdr:row>133</xdr:row>
      <xdr:rowOff>0</xdr:rowOff>
    </xdr:from>
    <xdr:to>
      <xdr:col>6</xdr:col>
      <xdr:colOff>7620</xdr:colOff>
      <xdr:row>135</xdr:row>
      <xdr:rowOff>167640</xdr:rowOff>
    </xdr:to>
    <xdr:sp macro="" textlink="">
      <xdr:nvSpPr>
        <xdr:cNvPr id="33" name="Double Bracket 32">
          <a:extLst>
            <a:ext uri="{FF2B5EF4-FFF2-40B4-BE49-F238E27FC236}">
              <a16:creationId xmlns:a16="http://schemas.microsoft.com/office/drawing/2014/main" id="{0169A3EA-0BAA-4E7B-9544-FAAC5AC43CD8}"/>
            </a:ext>
          </a:extLst>
        </xdr:cNvPr>
        <xdr:cNvSpPr/>
      </xdr:nvSpPr>
      <xdr:spPr>
        <a:xfrm>
          <a:off x="2019300" y="23858220"/>
          <a:ext cx="2011680" cy="51816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3</xdr:col>
      <xdr:colOff>7620</xdr:colOff>
      <xdr:row>137</xdr:row>
      <xdr:rowOff>0</xdr:rowOff>
    </xdr:from>
    <xdr:to>
      <xdr:col>6</xdr:col>
      <xdr:colOff>7620</xdr:colOff>
      <xdr:row>139</xdr:row>
      <xdr:rowOff>167640</xdr:rowOff>
    </xdr:to>
    <xdr:sp macro="" textlink="">
      <xdr:nvSpPr>
        <xdr:cNvPr id="34" name="Double Bracket 33">
          <a:extLst>
            <a:ext uri="{FF2B5EF4-FFF2-40B4-BE49-F238E27FC236}">
              <a16:creationId xmlns:a16="http://schemas.microsoft.com/office/drawing/2014/main" id="{B2099477-FC20-474E-A119-79A58752E6C4}"/>
            </a:ext>
          </a:extLst>
        </xdr:cNvPr>
        <xdr:cNvSpPr/>
      </xdr:nvSpPr>
      <xdr:spPr>
        <a:xfrm>
          <a:off x="2019300" y="24559260"/>
          <a:ext cx="2011680" cy="51816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3</xdr:col>
      <xdr:colOff>0</xdr:colOff>
      <xdr:row>167</xdr:row>
      <xdr:rowOff>0</xdr:rowOff>
    </xdr:from>
    <xdr:to>
      <xdr:col>6</xdr:col>
      <xdr:colOff>0</xdr:colOff>
      <xdr:row>169</xdr:row>
      <xdr:rowOff>167640</xdr:rowOff>
    </xdr:to>
    <xdr:sp macro="" textlink="">
      <xdr:nvSpPr>
        <xdr:cNvPr id="38" name="Double Bracket 37">
          <a:extLst>
            <a:ext uri="{FF2B5EF4-FFF2-40B4-BE49-F238E27FC236}">
              <a16:creationId xmlns:a16="http://schemas.microsoft.com/office/drawing/2014/main" id="{92091283-9FBC-469B-AE75-AC629594F7FB}"/>
            </a:ext>
          </a:extLst>
        </xdr:cNvPr>
        <xdr:cNvSpPr/>
      </xdr:nvSpPr>
      <xdr:spPr>
        <a:xfrm>
          <a:off x="2011680" y="28841700"/>
          <a:ext cx="2011680" cy="51816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7</xdr:col>
      <xdr:colOff>0</xdr:colOff>
      <xdr:row>167</xdr:row>
      <xdr:rowOff>0</xdr:rowOff>
    </xdr:from>
    <xdr:to>
      <xdr:col>10</xdr:col>
      <xdr:colOff>0</xdr:colOff>
      <xdr:row>169</xdr:row>
      <xdr:rowOff>167640</xdr:rowOff>
    </xdr:to>
    <xdr:sp macro="" textlink="">
      <xdr:nvSpPr>
        <xdr:cNvPr id="40" name="Double Bracket 39">
          <a:extLst>
            <a:ext uri="{FF2B5EF4-FFF2-40B4-BE49-F238E27FC236}">
              <a16:creationId xmlns:a16="http://schemas.microsoft.com/office/drawing/2014/main" id="{F0B2E462-05D3-4D94-AF4B-FA4B2BBEC4FF}"/>
            </a:ext>
          </a:extLst>
        </xdr:cNvPr>
        <xdr:cNvSpPr/>
      </xdr:nvSpPr>
      <xdr:spPr>
        <a:xfrm>
          <a:off x="4693920" y="28841700"/>
          <a:ext cx="2011680" cy="51816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11</xdr:col>
      <xdr:colOff>0</xdr:colOff>
      <xdr:row>167</xdr:row>
      <xdr:rowOff>0</xdr:rowOff>
    </xdr:from>
    <xdr:to>
      <xdr:col>14</xdr:col>
      <xdr:colOff>0</xdr:colOff>
      <xdr:row>169</xdr:row>
      <xdr:rowOff>167640</xdr:rowOff>
    </xdr:to>
    <xdr:sp macro="" textlink="">
      <xdr:nvSpPr>
        <xdr:cNvPr id="41" name="Double Bracket 40">
          <a:extLst>
            <a:ext uri="{FF2B5EF4-FFF2-40B4-BE49-F238E27FC236}">
              <a16:creationId xmlns:a16="http://schemas.microsoft.com/office/drawing/2014/main" id="{C3BC514B-6E66-426B-BAEF-DD9B80D57FE3}"/>
            </a:ext>
          </a:extLst>
        </xdr:cNvPr>
        <xdr:cNvSpPr/>
      </xdr:nvSpPr>
      <xdr:spPr>
        <a:xfrm>
          <a:off x="7376160" y="28841700"/>
          <a:ext cx="2011680" cy="51816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3</xdr:col>
      <xdr:colOff>0</xdr:colOff>
      <xdr:row>171</xdr:row>
      <xdr:rowOff>0</xdr:rowOff>
    </xdr:from>
    <xdr:to>
      <xdr:col>6</xdr:col>
      <xdr:colOff>0</xdr:colOff>
      <xdr:row>173</xdr:row>
      <xdr:rowOff>167640</xdr:rowOff>
    </xdr:to>
    <xdr:sp macro="" textlink="">
      <xdr:nvSpPr>
        <xdr:cNvPr id="43" name="Double Bracket 42">
          <a:extLst>
            <a:ext uri="{FF2B5EF4-FFF2-40B4-BE49-F238E27FC236}">
              <a16:creationId xmlns:a16="http://schemas.microsoft.com/office/drawing/2014/main" id="{0AB0793E-1134-482C-B783-70928581B06D}"/>
            </a:ext>
          </a:extLst>
        </xdr:cNvPr>
        <xdr:cNvSpPr/>
      </xdr:nvSpPr>
      <xdr:spPr>
        <a:xfrm>
          <a:off x="2011680" y="29542740"/>
          <a:ext cx="2011680" cy="51816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7</xdr:col>
      <xdr:colOff>0</xdr:colOff>
      <xdr:row>171</xdr:row>
      <xdr:rowOff>0</xdr:rowOff>
    </xdr:from>
    <xdr:to>
      <xdr:col>10</xdr:col>
      <xdr:colOff>0</xdr:colOff>
      <xdr:row>173</xdr:row>
      <xdr:rowOff>167640</xdr:rowOff>
    </xdr:to>
    <xdr:sp macro="" textlink="">
      <xdr:nvSpPr>
        <xdr:cNvPr id="44" name="Double Bracket 43">
          <a:extLst>
            <a:ext uri="{FF2B5EF4-FFF2-40B4-BE49-F238E27FC236}">
              <a16:creationId xmlns:a16="http://schemas.microsoft.com/office/drawing/2014/main" id="{EB0451E3-3317-4959-96B2-E73245CE33F1}"/>
            </a:ext>
          </a:extLst>
        </xdr:cNvPr>
        <xdr:cNvSpPr/>
      </xdr:nvSpPr>
      <xdr:spPr>
        <a:xfrm>
          <a:off x="4693920" y="29542740"/>
          <a:ext cx="2011680" cy="51816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11</xdr:col>
      <xdr:colOff>0</xdr:colOff>
      <xdr:row>171</xdr:row>
      <xdr:rowOff>0</xdr:rowOff>
    </xdr:from>
    <xdr:to>
      <xdr:col>14</xdr:col>
      <xdr:colOff>0</xdr:colOff>
      <xdr:row>173</xdr:row>
      <xdr:rowOff>167640</xdr:rowOff>
    </xdr:to>
    <xdr:sp macro="" textlink="">
      <xdr:nvSpPr>
        <xdr:cNvPr id="45" name="Double Bracket 44">
          <a:extLst>
            <a:ext uri="{FF2B5EF4-FFF2-40B4-BE49-F238E27FC236}">
              <a16:creationId xmlns:a16="http://schemas.microsoft.com/office/drawing/2014/main" id="{45254956-492C-41AE-96CF-7CCD7B2049C5}"/>
            </a:ext>
          </a:extLst>
        </xdr:cNvPr>
        <xdr:cNvSpPr/>
      </xdr:nvSpPr>
      <xdr:spPr>
        <a:xfrm>
          <a:off x="8084820" y="29542740"/>
          <a:ext cx="2011680" cy="51816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3</xdr:col>
      <xdr:colOff>0</xdr:colOff>
      <xdr:row>175</xdr:row>
      <xdr:rowOff>0</xdr:rowOff>
    </xdr:from>
    <xdr:to>
      <xdr:col>6</xdr:col>
      <xdr:colOff>0</xdr:colOff>
      <xdr:row>177</xdr:row>
      <xdr:rowOff>167640</xdr:rowOff>
    </xdr:to>
    <xdr:sp macro="" textlink="">
      <xdr:nvSpPr>
        <xdr:cNvPr id="46" name="Double Bracket 45">
          <a:extLst>
            <a:ext uri="{FF2B5EF4-FFF2-40B4-BE49-F238E27FC236}">
              <a16:creationId xmlns:a16="http://schemas.microsoft.com/office/drawing/2014/main" id="{2A8322AF-0F37-4ECB-94BB-481CBA223572}"/>
            </a:ext>
          </a:extLst>
        </xdr:cNvPr>
        <xdr:cNvSpPr/>
      </xdr:nvSpPr>
      <xdr:spPr>
        <a:xfrm>
          <a:off x="2011680" y="30243780"/>
          <a:ext cx="2011680" cy="51816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7</xdr:col>
      <xdr:colOff>0</xdr:colOff>
      <xdr:row>175</xdr:row>
      <xdr:rowOff>0</xdr:rowOff>
    </xdr:from>
    <xdr:to>
      <xdr:col>10</xdr:col>
      <xdr:colOff>7620</xdr:colOff>
      <xdr:row>177</xdr:row>
      <xdr:rowOff>167640</xdr:rowOff>
    </xdr:to>
    <xdr:sp macro="" textlink="">
      <xdr:nvSpPr>
        <xdr:cNvPr id="47" name="Double Bracket 46">
          <a:extLst>
            <a:ext uri="{FF2B5EF4-FFF2-40B4-BE49-F238E27FC236}">
              <a16:creationId xmlns:a16="http://schemas.microsoft.com/office/drawing/2014/main" id="{5D1C6C2F-7014-44F4-82A2-2596D2F53334}"/>
            </a:ext>
          </a:extLst>
        </xdr:cNvPr>
        <xdr:cNvSpPr/>
      </xdr:nvSpPr>
      <xdr:spPr>
        <a:xfrm>
          <a:off x="4693920" y="30243780"/>
          <a:ext cx="2019300" cy="51816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3</xdr:col>
      <xdr:colOff>0</xdr:colOff>
      <xdr:row>179</xdr:row>
      <xdr:rowOff>0</xdr:rowOff>
    </xdr:from>
    <xdr:to>
      <xdr:col>6</xdr:col>
      <xdr:colOff>0</xdr:colOff>
      <xdr:row>181</xdr:row>
      <xdr:rowOff>167640</xdr:rowOff>
    </xdr:to>
    <xdr:sp macro="" textlink="">
      <xdr:nvSpPr>
        <xdr:cNvPr id="48" name="Double Bracket 47">
          <a:extLst>
            <a:ext uri="{FF2B5EF4-FFF2-40B4-BE49-F238E27FC236}">
              <a16:creationId xmlns:a16="http://schemas.microsoft.com/office/drawing/2014/main" id="{0D029644-761C-4165-AB8C-C81540D6CD59}"/>
            </a:ext>
          </a:extLst>
        </xdr:cNvPr>
        <xdr:cNvSpPr/>
      </xdr:nvSpPr>
      <xdr:spPr>
        <a:xfrm>
          <a:off x="2011680" y="30944820"/>
          <a:ext cx="2011680" cy="51816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>
    <xdr:from>
      <xdr:col>8</xdr:col>
      <xdr:colOff>655320</xdr:colOff>
      <xdr:row>4</xdr:row>
      <xdr:rowOff>0</xdr:rowOff>
    </xdr:from>
    <xdr:to>
      <xdr:col>12</xdr:col>
      <xdr:colOff>0</xdr:colOff>
      <xdr:row>7</xdr:row>
      <xdr:rowOff>0</xdr:rowOff>
    </xdr:to>
    <xdr:sp macro="" textlink="">
      <xdr:nvSpPr>
        <xdr:cNvPr id="49" name="Double Bracket 48">
          <a:extLst>
            <a:ext uri="{FF2B5EF4-FFF2-40B4-BE49-F238E27FC236}">
              <a16:creationId xmlns:a16="http://schemas.microsoft.com/office/drawing/2014/main" id="{F62AC231-309D-459C-BFFE-863E1000ED82}"/>
            </a:ext>
          </a:extLst>
        </xdr:cNvPr>
        <xdr:cNvSpPr/>
      </xdr:nvSpPr>
      <xdr:spPr>
        <a:xfrm>
          <a:off x="6019800" y="838200"/>
          <a:ext cx="2026920" cy="556260"/>
        </a:xfrm>
        <a:prstGeom prst="bracketPair">
          <a:avLst/>
        </a:prstGeom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U" sz="1100"/>
        </a:p>
      </xdr:txBody>
    </xdr:sp>
    <xdr:clientData/>
  </xdr:twoCellAnchor>
  <xdr:twoCellAnchor editAs="oneCell">
    <xdr:from>
      <xdr:col>1</xdr:col>
      <xdr:colOff>7620</xdr:colOff>
      <xdr:row>76</xdr:row>
      <xdr:rowOff>7619</xdr:rowOff>
    </xdr:from>
    <xdr:to>
      <xdr:col>3</xdr:col>
      <xdr:colOff>662940</xdr:colOff>
      <xdr:row>80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419393-639B-AA70-D850-B76278F23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" y="13761719"/>
          <a:ext cx="1996440" cy="69342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Custom 1">
      <a:majorFont>
        <a:latin typeface="Aptos Display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47FF-1E07-4960-94EA-A960EC562C75}">
  <sheetPr codeName="Sheet1"/>
  <dimension ref="D2:G9"/>
  <sheetViews>
    <sheetView tabSelected="1" workbookViewId="0">
      <selection activeCell="F18" sqref="F18"/>
    </sheetView>
  </sheetViews>
  <sheetFormatPr defaultRowHeight="13.8" x14ac:dyDescent="0.25"/>
  <cols>
    <col min="2" max="2" width="7.69921875" customWidth="1"/>
    <col min="3" max="3" width="8" customWidth="1"/>
    <col min="4" max="4" width="8.796875" customWidth="1"/>
    <col min="5" max="5" width="11.8984375" customWidth="1"/>
    <col min="6" max="6" width="31.8984375" customWidth="1"/>
    <col min="7" max="7" width="8.796875" customWidth="1"/>
    <col min="8" max="8" width="9.69921875" customWidth="1"/>
    <col min="9" max="10" width="8"/>
    <col min="11" max="11" width="8.796875" customWidth="1"/>
  </cols>
  <sheetData>
    <row r="2" spans="4:7" ht="14.4" thickBot="1" x14ac:dyDescent="0.3">
      <c r="G2" s="10"/>
    </row>
    <row r="3" spans="4:7" ht="28.8" thickTop="1" thickBot="1" x14ac:dyDescent="0.5">
      <c r="D3" s="8" t="s">
        <v>86</v>
      </c>
      <c r="E3" s="9"/>
      <c r="F3" s="11"/>
      <c r="G3" s="12"/>
    </row>
    <row r="4" spans="4:7" ht="14.4" thickTop="1" x14ac:dyDescent="0.25"/>
    <row r="5" spans="4:7" ht="14.4" thickBot="1" x14ac:dyDescent="0.3"/>
    <row r="6" spans="4:7" ht="18" thickBot="1" x14ac:dyDescent="0.35">
      <c r="E6" s="84" t="s">
        <v>85</v>
      </c>
      <c r="F6" s="85" t="s">
        <v>26</v>
      </c>
    </row>
    <row r="7" spans="4:7" ht="18" thickBot="1" x14ac:dyDescent="0.35">
      <c r="E7" s="84" t="s">
        <v>84</v>
      </c>
      <c r="F7" s="85" t="s">
        <v>24</v>
      </c>
    </row>
    <row r="8" spans="4:7" ht="18" thickBot="1" x14ac:dyDescent="0.35">
      <c r="E8" s="84" t="s">
        <v>83</v>
      </c>
      <c r="F8" s="85">
        <v>1</v>
      </c>
    </row>
    <row r="9" spans="4:7" ht="18" thickBot="1" x14ac:dyDescent="0.35">
      <c r="E9" s="84" t="s">
        <v>82</v>
      </c>
      <c r="F9" s="86">
        <v>2413850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269B-D206-4E86-8A46-A09AA90F516A}">
  <sheetPr codeName="Sheet2"/>
  <dimension ref="A1:F72"/>
  <sheetViews>
    <sheetView workbookViewId="0">
      <selection activeCell="H58" sqref="H58"/>
    </sheetView>
  </sheetViews>
  <sheetFormatPr defaultRowHeight="13.8" x14ac:dyDescent="0.25"/>
  <cols>
    <col min="2" max="2" width="42.796875" customWidth="1"/>
    <col min="3" max="3" width="0.8984375" hidden="1" customWidth="1"/>
    <col min="4" max="4" width="43.09765625" customWidth="1"/>
  </cols>
  <sheetData>
    <row r="1" spans="1:6" ht="21" thickBot="1" x14ac:dyDescent="0.4">
      <c r="A1" s="2"/>
      <c r="B1" s="13" t="s">
        <v>75</v>
      </c>
      <c r="C1" s="3"/>
      <c r="D1" s="14"/>
      <c r="E1" s="2"/>
      <c r="F1" s="2"/>
    </row>
    <row r="2" spans="1:6" ht="14.4" thickTop="1" x14ac:dyDescent="0.25">
      <c r="A2" s="2"/>
    </row>
    <row r="3" spans="1:6" ht="15" x14ac:dyDescent="0.25">
      <c r="B3" s="144" t="s">
        <v>0</v>
      </c>
      <c r="C3" s="144"/>
      <c r="D3" s="144"/>
    </row>
    <row r="4" spans="1:6" ht="15" x14ac:dyDescent="0.25">
      <c r="B4" s="144" t="s">
        <v>169</v>
      </c>
      <c r="C4" s="144"/>
      <c r="D4" s="144"/>
    </row>
    <row r="5" spans="1:6" ht="15" x14ac:dyDescent="0.25">
      <c r="B5" s="144" t="s">
        <v>170</v>
      </c>
      <c r="C5" s="144"/>
      <c r="D5" s="144"/>
    </row>
    <row r="6" spans="1:6" ht="15" x14ac:dyDescent="0.25">
      <c r="A6" s="2"/>
      <c r="B6" s="144" t="s">
        <v>168</v>
      </c>
      <c r="C6" s="5"/>
      <c r="D6" s="145"/>
      <c r="E6" s="2"/>
      <c r="F6" s="2"/>
    </row>
    <row r="9" spans="1:6" ht="17.399999999999999" x14ac:dyDescent="0.3">
      <c r="A9" s="2"/>
      <c r="B9" s="140" t="s">
        <v>1</v>
      </c>
      <c r="C9" s="135"/>
      <c r="D9" s="140" t="s">
        <v>2</v>
      </c>
      <c r="E9" s="2"/>
      <c r="F9" s="2"/>
    </row>
    <row r="10" spans="1:6" ht="15" x14ac:dyDescent="0.25">
      <c r="B10" s="95" t="s">
        <v>4</v>
      </c>
      <c r="C10" s="95"/>
      <c r="D10" s="95" t="s">
        <v>5</v>
      </c>
      <c r="E10" s="2"/>
      <c r="F10" s="2"/>
    </row>
    <row r="11" spans="1:6" ht="15" x14ac:dyDescent="0.25">
      <c r="B11" s="95" t="s">
        <v>3</v>
      </c>
      <c r="C11" s="95"/>
      <c r="D11" s="95" t="s">
        <v>6</v>
      </c>
      <c r="E11" s="2"/>
      <c r="F11" s="2"/>
    </row>
    <row r="12" spans="1:6" ht="15" x14ac:dyDescent="0.25">
      <c r="B12" s="95" t="s">
        <v>8</v>
      </c>
      <c r="C12" s="95"/>
      <c r="D12" s="95" t="s">
        <v>7</v>
      </c>
      <c r="E12" s="2"/>
      <c r="F12" s="2"/>
    </row>
    <row r="13" spans="1:6" ht="15" x14ac:dyDescent="0.25">
      <c r="B13" s="95"/>
      <c r="C13" s="95"/>
      <c r="D13" s="95"/>
      <c r="E13" s="2"/>
      <c r="F13" s="2"/>
    </row>
    <row r="14" spans="1:6" ht="15" x14ac:dyDescent="0.25">
      <c r="B14" s="105" t="s">
        <v>9</v>
      </c>
      <c r="C14" s="95"/>
      <c r="D14" s="105" t="s">
        <v>11</v>
      </c>
      <c r="E14" s="2"/>
      <c r="F14" s="2"/>
    </row>
    <row r="15" spans="1:6" ht="15" x14ac:dyDescent="0.25">
      <c r="B15" s="95"/>
      <c r="C15" s="95"/>
      <c r="D15" s="95"/>
      <c r="E15" s="2"/>
      <c r="F15" s="2"/>
    </row>
    <row r="16" spans="1:6" ht="20.399999999999999" x14ac:dyDescent="0.35">
      <c r="B16" s="138" t="s">
        <v>25</v>
      </c>
      <c r="C16" s="95"/>
      <c r="D16" s="95" t="s">
        <v>158</v>
      </c>
      <c r="E16" s="2"/>
      <c r="F16" s="2"/>
    </row>
    <row r="17" spans="2:6" ht="15" x14ac:dyDescent="0.25">
      <c r="B17" s="95"/>
      <c r="C17" s="95"/>
      <c r="D17" s="95" t="s">
        <v>157</v>
      </c>
      <c r="E17" s="2"/>
      <c r="F17" s="2"/>
    </row>
    <row r="18" spans="2:6" ht="20.399999999999999" x14ac:dyDescent="0.35">
      <c r="B18" s="95" t="s">
        <v>10</v>
      </c>
      <c r="C18" s="95"/>
      <c r="D18" s="139" t="s">
        <v>166</v>
      </c>
      <c r="E18" s="2"/>
      <c r="F18" s="2"/>
    </row>
    <row r="19" spans="2:6" ht="15" x14ac:dyDescent="0.25">
      <c r="B19" s="95" t="s">
        <v>159</v>
      </c>
      <c r="C19" s="95"/>
      <c r="D19" s="95" t="s">
        <v>156</v>
      </c>
      <c r="E19" s="2"/>
      <c r="F19" s="2"/>
    </row>
    <row r="20" spans="2:6" ht="15" x14ac:dyDescent="0.25">
      <c r="B20" s="95" t="s">
        <v>160</v>
      </c>
      <c r="C20" s="95"/>
      <c r="D20" s="95" t="s">
        <v>12</v>
      </c>
      <c r="E20" s="2"/>
      <c r="F20" s="2"/>
    </row>
    <row r="21" spans="2:6" ht="15" x14ac:dyDescent="0.25">
      <c r="B21" s="95" t="s">
        <v>161</v>
      </c>
      <c r="C21" s="95"/>
      <c r="D21" s="95" t="s">
        <v>155</v>
      </c>
      <c r="E21" s="2"/>
      <c r="F21" s="2"/>
    </row>
    <row r="22" spans="2:6" ht="15" x14ac:dyDescent="0.25">
      <c r="B22" s="95"/>
      <c r="C22" s="95"/>
      <c r="D22" s="95" t="s">
        <v>13</v>
      </c>
      <c r="E22" s="2"/>
      <c r="F22" s="2"/>
    </row>
    <row r="23" spans="2:6" ht="15" x14ac:dyDescent="0.25">
      <c r="B23" s="95"/>
      <c r="C23" s="95"/>
      <c r="D23" s="95"/>
      <c r="E23" s="2"/>
      <c r="F23" s="2"/>
    </row>
    <row r="24" spans="2:6" ht="15" x14ac:dyDescent="0.25">
      <c r="B24" s="137" t="s">
        <v>14</v>
      </c>
      <c r="C24" s="95"/>
      <c r="D24" s="95"/>
      <c r="E24" s="2"/>
      <c r="F24" s="2"/>
    </row>
    <row r="25" spans="2:6" ht="15" x14ac:dyDescent="0.25">
      <c r="B25" s="105" t="s">
        <v>23</v>
      </c>
      <c r="C25" s="95"/>
      <c r="D25" s="95"/>
      <c r="E25" s="2"/>
      <c r="F25" s="2"/>
    </row>
    <row r="26" spans="2:6" ht="15" x14ac:dyDescent="0.25">
      <c r="B26" s="95"/>
      <c r="C26" s="95"/>
      <c r="D26" s="95"/>
      <c r="E26" s="2"/>
      <c r="F26" s="2"/>
    </row>
    <row r="27" spans="2:6" ht="15" x14ac:dyDescent="0.25">
      <c r="B27" s="134" t="s">
        <v>167</v>
      </c>
      <c r="C27" s="95"/>
      <c r="D27" s="95"/>
      <c r="E27" s="2"/>
      <c r="F27" s="2"/>
    </row>
    <row r="28" spans="2:6" ht="15" x14ac:dyDescent="0.25">
      <c r="B28" s="134" t="s">
        <v>15</v>
      </c>
      <c r="C28" s="95"/>
      <c r="D28" s="95"/>
      <c r="E28" s="2"/>
      <c r="F28" s="2"/>
    </row>
    <row r="29" spans="2:6" ht="20.399999999999999" x14ac:dyDescent="0.35">
      <c r="B29" s="136" t="s">
        <v>16</v>
      </c>
      <c r="C29" s="95"/>
      <c r="D29" s="95"/>
      <c r="E29" s="2"/>
      <c r="F29" s="2"/>
    </row>
    <row r="30" spans="2:6" ht="15" x14ac:dyDescent="0.25">
      <c r="B30" s="95"/>
      <c r="C30" s="95"/>
      <c r="D30" s="95"/>
      <c r="E30" s="2"/>
      <c r="F30" s="2"/>
    </row>
    <row r="31" spans="2:6" ht="15" x14ac:dyDescent="0.25">
      <c r="B31" s="95" t="s">
        <v>17</v>
      </c>
      <c r="C31" s="95"/>
      <c r="D31" s="95"/>
      <c r="E31" s="2"/>
      <c r="F31" s="2"/>
    </row>
    <row r="32" spans="2:6" ht="15" x14ac:dyDescent="0.25">
      <c r="B32" s="95" t="s">
        <v>18</v>
      </c>
      <c r="C32" s="95"/>
      <c r="D32" s="95"/>
      <c r="E32" s="2"/>
      <c r="F32" s="2"/>
    </row>
    <row r="33" spans="2:6" ht="15" x14ac:dyDescent="0.25">
      <c r="B33" s="95"/>
      <c r="C33" s="95"/>
      <c r="D33" s="95"/>
      <c r="E33" s="2"/>
      <c r="F33" s="2"/>
    </row>
    <row r="34" spans="2:6" ht="15" x14ac:dyDescent="0.25">
      <c r="B34" s="141" t="s">
        <v>19</v>
      </c>
      <c r="C34" s="95"/>
      <c r="D34" s="95"/>
      <c r="E34" s="2"/>
      <c r="F34" s="2"/>
    </row>
    <row r="35" spans="2:6" ht="15" x14ac:dyDescent="0.25">
      <c r="B35" s="95"/>
      <c r="C35" s="95"/>
      <c r="D35" s="95"/>
      <c r="E35" s="2"/>
      <c r="F35" s="2"/>
    </row>
    <row r="36" spans="2:6" ht="15" x14ac:dyDescent="0.25">
      <c r="B36" s="95" t="s">
        <v>20</v>
      </c>
      <c r="C36" s="95"/>
      <c r="D36" s="95"/>
      <c r="E36" s="2"/>
      <c r="F36" s="2"/>
    </row>
    <row r="37" spans="2:6" ht="15" x14ac:dyDescent="0.25">
      <c r="B37" s="95" t="s">
        <v>22</v>
      </c>
      <c r="C37" s="95"/>
      <c r="D37" s="95"/>
      <c r="E37" s="2"/>
      <c r="F37" s="2"/>
    </row>
    <row r="38" spans="2:6" ht="15" x14ac:dyDescent="0.25">
      <c r="B38" s="95" t="s">
        <v>21</v>
      </c>
      <c r="C38" s="95"/>
      <c r="D38" s="95"/>
      <c r="E38" s="2"/>
      <c r="F38" s="2"/>
    </row>
    <row r="40" spans="2:6" ht="21" thickBot="1" x14ac:dyDescent="0.4">
      <c r="B40" s="147" t="s">
        <v>125</v>
      </c>
      <c r="C40" s="148"/>
      <c r="D40" s="148"/>
    </row>
    <row r="41" spans="2:6" ht="14.4" thickTop="1" x14ac:dyDescent="0.25"/>
    <row r="42" spans="2:6" ht="15" x14ac:dyDescent="0.25">
      <c r="B42" s="142" t="s">
        <v>173</v>
      </c>
      <c r="C42" s="142"/>
      <c r="D42" s="142"/>
    </row>
    <row r="43" spans="2:6" ht="15" x14ac:dyDescent="0.25">
      <c r="B43" s="142" t="s">
        <v>174</v>
      </c>
      <c r="C43" s="142"/>
      <c r="D43" s="142"/>
    </row>
    <row r="44" spans="2:6" ht="15" x14ac:dyDescent="0.25">
      <c r="B44" s="142" t="s">
        <v>175</v>
      </c>
      <c r="C44" s="142"/>
      <c r="D44" s="142"/>
    </row>
    <row r="45" spans="2:6" ht="15" x14ac:dyDescent="0.25">
      <c r="B45" s="142" t="s">
        <v>176</v>
      </c>
      <c r="C45" s="143"/>
      <c r="D45" s="143"/>
    </row>
    <row r="47" spans="2:6" ht="15" x14ac:dyDescent="0.25">
      <c r="B47" s="6" t="s">
        <v>126</v>
      </c>
    </row>
    <row r="49" spans="2:4" x14ac:dyDescent="0.25">
      <c r="B49" t="s">
        <v>127</v>
      </c>
    </row>
    <row r="51" spans="2:4" ht="20.399999999999999" x14ac:dyDescent="0.35">
      <c r="B51" s="146" t="s">
        <v>128</v>
      </c>
    </row>
    <row r="53" spans="2:4" x14ac:dyDescent="0.25">
      <c r="B53" t="s">
        <v>129</v>
      </c>
    </row>
    <row r="54" spans="2:4" ht="15" x14ac:dyDescent="0.25">
      <c r="B54" s="5" t="s">
        <v>130</v>
      </c>
      <c r="C54" s="5"/>
      <c r="D54" s="5"/>
    </row>
    <row r="55" spans="2:4" ht="15" x14ac:dyDescent="0.25">
      <c r="B55" s="5" t="s">
        <v>131</v>
      </c>
      <c r="C55" s="5"/>
      <c r="D55" s="5"/>
    </row>
    <row r="56" spans="2:4" x14ac:dyDescent="0.25">
      <c r="B56" s="2" t="s">
        <v>172</v>
      </c>
    </row>
    <row r="57" spans="2:4" x14ac:dyDescent="0.25">
      <c r="B57" s="107" t="s">
        <v>171</v>
      </c>
    </row>
    <row r="59" spans="2:4" ht="17.399999999999999" x14ac:dyDescent="0.3">
      <c r="B59" s="130" t="s">
        <v>132</v>
      </c>
      <c r="D59" s="131"/>
    </row>
    <row r="61" spans="2:4" ht="15" x14ac:dyDescent="0.25">
      <c r="B61" s="129" t="s">
        <v>150</v>
      </c>
    </row>
    <row r="62" spans="2:4" ht="15" x14ac:dyDescent="0.25">
      <c r="B62" s="133" t="s">
        <v>151</v>
      </c>
    </row>
    <row r="63" spans="2:4" x14ac:dyDescent="0.25">
      <c r="B63" t="s">
        <v>152</v>
      </c>
    </row>
    <row r="64" spans="2:4" ht="15" x14ac:dyDescent="0.25">
      <c r="B64" s="5" t="s">
        <v>153</v>
      </c>
    </row>
    <row r="65" spans="2:2" ht="15" x14ac:dyDescent="0.25">
      <c r="B65" s="5" t="s">
        <v>154</v>
      </c>
    </row>
    <row r="67" spans="2:2" ht="15" x14ac:dyDescent="0.25">
      <c r="B67" s="5" t="s">
        <v>162</v>
      </c>
    </row>
    <row r="68" spans="2:2" ht="20.399999999999999" x14ac:dyDescent="0.35">
      <c r="B68" s="146" t="s">
        <v>134</v>
      </c>
    </row>
    <row r="70" spans="2:2" x14ac:dyDescent="0.25">
      <c r="B70" t="s">
        <v>163</v>
      </c>
    </row>
    <row r="71" spans="2:2" x14ac:dyDescent="0.25">
      <c r="B71" t="s">
        <v>164</v>
      </c>
    </row>
    <row r="72" spans="2:2" x14ac:dyDescent="0.25">
      <c r="B72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CAC5-B9A5-4131-8717-7D9E23E47719}">
  <sheetPr codeName="Sheet3"/>
  <dimension ref="A1:O110"/>
  <sheetViews>
    <sheetView zoomScaleNormal="100" workbookViewId="0">
      <selection activeCell="G73" sqref="G73"/>
    </sheetView>
  </sheetViews>
  <sheetFormatPr defaultRowHeight="13.8" x14ac:dyDescent="0.25"/>
  <cols>
    <col min="2" max="3" width="8.796875" customWidth="1"/>
    <col min="5" max="6" width="8.796875" customWidth="1"/>
    <col min="8" max="9" width="8.796875" customWidth="1"/>
  </cols>
  <sheetData>
    <row r="1" spans="1:10" ht="21" thickBot="1" x14ac:dyDescent="0.4">
      <c r="A1" s="2"/>
      <c r="B1" s="15" t="s">
        <v>67</v>
      </c>
      <c r="C1" s="15"/>
      <c r="D1" s="15"/>
      <c r="E1" s="15"/>
      <c r="F1" s="15"/>
      <c r="G1" s="16"/>
    </row>
    <row r="2" spans="1:10" ht="14.4" customHeight="1" thickTop="1" thickBot="1" x14ac:dyDescent="0.4">
      <c r="A2" s="2"/>
      <c r="B2" s="26"/>
      <c r="C2" s="26"/>
      <c r="E2" s="7"/>
      <c r="F2" s="7"/>
      <c r="G2" s="7"/>
      <c r="H2" s="2"/>
      <c r="I2" s="2"/>
      <c r="J2" s="2"/>
    </row>
    <row r="3" spans="1:10" ht="15.6" thickBot="1" x14ac:dyDescent="0.3">
      <c r="A3" s="17"/>
      <c r="B3" s="96" t="s">
        <v>73</v>
      </c>
      <c r="C3" s="98"/>
      <c r="J3" s="2"/>
    </row>
    <row r="4" spans="1:10" ht="14.4" thickBot="1" x14ac:dyDescent="0.3">
      <c r="A4" s="2"/>
      <c r="B4" s="25"/>
      <c r="C4" s="25"/>
    </row>
    <row r="5" spans="1:10" ht="15" thickBot="1" x14ac:dyDescent="0.35">
      <c r="A5" s="23"/>
      <c r="B5" s="19" t="s">
        <v>27</v>
      </c>
      <c r="C5" s="24"/>
      <c r="D5" s="67">
        <v>100</v>
      </c>
      <c r="E5" s="28" t="s">
        <v>28</v>
      </c>
      <c r="F5" s="2"/>
      <c r="H5" s="66">
        <f>C108</f>
        <v>100</v>
      </c>
      <c r="J5" s="2"/>
    </row>
    <row r="6" spans="1:10" ht="14.4" thickBot="1" x14ac:dyDescent="0.3">
      <c r="A6" s="2"/>
      <c r="B6" s="18">
        <v>1</v>
      </c>
      <c r="C6" s="18">
        <v>9</v>
      </c>
      <c r="D6" s="1"/>
      <c r="G6" s="62" t="s">
        <v>69</v>
      </c>
      <c r="H6" s="33" t="s">
        <v>53</v>
      </c>
      <c r="I6" s="22">
        <f>D109</f>
        <v>1.0781588365415862E+84</v>
      </c>
      <c r="J6" s="93">
        <f>E109</f>
        <v>3.2344765096247579E+84</v>
      </c>
    </row>
    <row r="7" spans="1:10" ht="14.4" thickBot="1" x14ac:dyDescent="0.3">
      <c r="A7" s="2"/>
      <c r="B7" s="18">
        <v>2</v>
      </c>
      <c r="C7" s="18">
        <v>4</v>
      </c>
      <c r="D7" s="1"/>
      <c r="I7" s="22">
        <f>D110</f>
        <v>7.1877255769439075E+83</v>
      </c>
      <c r="J7" s="93">
        <f>E110</f>
        <v>2.1563176730831719E+84</v>
      </c>
    </row>
    <row r="8" spans="1:10" x14ac:dyDescent="0.25">
      <c r="A8" s="2"/>
      <c r="B8" s="1"/>
      <c r="C8" s="1"/>
      <c r="J8" s="2"/>
    </row>
    <row r="9" spans="1:10" x14ac:dyDescent="0.25">
      <c r="A9" s="2"/>
      <c r="B9" s="2" t="s">
        <v>29</v>
      </c>
      <c r="C9" s="2"/>
      <c r="J9" s="2"/>
    </row>
    <row r="10" spans="1:10" x14ac:dyDescent="0.25">
      <c r="A10" s="2"/>
      <c r="B10" s="19" t="s">
        <v>58</v>
      </c>
      <c r="C10" s="19"/>
      <c r="J10" s="2"/>
    </row>
    <row r="11" spans="1:10" x14ac:dyDescent="0.25">
      <c r="A11" s="2"/>
      <c r="B11" s="2"/>
      <c r="C11" s="2"/>
      <c r="J11" s="2"/>
    </row>
    <row r="12" spans="1:10" x14ac:dyDescent="0.25">
      <c r="A12" s="2"/>
      <c r="B12" s="2" t="s">
        <v>56</v>
      </c>
      <c r="C12" s="2" t="s">
        <v>33</v>
      </c>
      <c r="E12" s="2" t="s">
        <v>34</v>
      </c>
      <c r="J12" s="2"/>
    </row>
    <row r="13" spans="1:10" ht="14.4" thickBot="1" x14ac:dyDescent="0.3">
      <c r="A13" s="2"/>
      <c r="B13" s="2"/>
      <c r="C13" s="2"/>
      <c r="J13" s="2"/>
    </row>
    <row r="14" spans="1:10" ht="15" thickBot="1" x14ac:dyDescent="0.35">
      <c r="A14" s="2"/>
      <c r="B14" s="20" t="s">
        <v>57</v>
      </c>
      <c r="C14" s="21">
        <f>B6</f>
        <v>1</v>
      </c>
      <c r="D14" s="21">
        <f>C6</f>
        <v>9</v>
      </c>
      <c r="E14" s="30" t="s">
        <v>30</v>
      </c>
      <c r="F14" s="64" t="s">
        <v>31</v>
      </c>
      <c r="G14" s="21">
        <v>1</v>
      </c>
      <c r="H14" s="21">
        <v>0</v>
      </c>
      <c r="I14" s="27" t="s">
        <v>32</v>
      </c>
      <c r="J14" s="2"/>
    </row>
    <row r="15" spans="1:10" ht="14.4" thickBot="1" x14ac:dyDescent="0.3">
      <c r="A15" s="2"/>
      <c r="C15" s="21">
        <f>B7</f>
        <v>2</v>
      </c>
      <c r="D15" s="21">
        <f>C7</f>
        <v>4</v>
      </c>
      <c r="F15" s="2"/>
      <c r="G15" s="21">
        <v>0</v>
      </c>
      <c r="H15" s="21">
        <v>1</v>
      </c>
      <c r="J15" s="2"/>
    </row>
    <row r="16" spans="1:10" ht="14.4" thickBot="1" x14ac:dyDescent="0.3"/>
    <row r="17" spans="1:8" ht="14.4" thickBot="1" x14ac:dyDescent="0.3">
      <c r="B17" s="2" t="s">
        <v>57</v>
      </c>
      <c r="C17" s="21">
        <f>C14</f>
        <v>1</v>
      </c>
      <c r="D17" s="21">
        <f>D14</f>
        <v>9</v>
      </c>
      <c r="E17" s="30" t="s">
        <v>30</v>
      </c>
      <c r="F17" s="21" t="str">
        <f>F14&amp;G14</f>
        <v>λ1</v>
      </c>
      <c r="G17" s="21">
        <f>H14</f>
        <v>0</v>
      </c>
      <c r="H17" s="2"/>
    </row>
    <row r="18" spans="1:8" ht="14.4" thickBot="1" x14ac:dyDescent="0.3">
      <c r="B18" s="2"/>
      <c r="C18" s="21">
        <f>C15</f>
        <v>2</v>
      </c>
      <c r="D18" s="21">
        <f>D15</f>
        <v>4</v>
      </c>
      <c r="E18" s="2"/>
      <c r="F18" s="21">
        <f>G15</f>
        <v>0</v>
      </c>
      <c r="G18" s="21" t="str">
        <f>F14&amp;H15</f>
        <v>λ1</v>
      </c>
      <c r="H18" s="2"/>
    </row>
    <row r="19" spans="1:8" ht="14.4" thickBot="1" x14ac:dyDescent="0.3">
      <c r="B19" s="2"/>
      <c r="C19" s="2"/>
      <c r="D19" s="2"/>
      <c r="E19" s="2"/>
      <c r="F19" s="2"/>
      <c r="G19" s="2"/>
      <c r="H19" s="2"/>
    </row>
    <row r="20" spans="1:8" ht="14.4" thickBot="1" x14ac:dyDescent="0.3">
      <c r="B20" s="2" t="s">
        <v>57</v>
      </c>
      <c r="C20" s="21" t="str">
        <f>C17&amp;"-"&amp;F17</f>
        <v>1-λ1</v>
      </c>
      <c r="D20" s="21" t="str">
        <f>D17&amp;"-"&amp;G17</f>
        <v>9-0</v>
      </c>
      <c r="E20" s="2"/>
      <c r="F20" s="2"/>
      <c r="G20" s="2"/>
      <c r="H20" s="2"/>
    </row>
    <row r="21" spans="1:8" ht="14.4" thickBot="1" x14ac:dyDescent="0.3">
      <c r="B21" s="2"/>
      <c r="C21" s="21" t="str">
        <f>C18&amp;"-"&amp;F18</f>
        <v>2-0</v>
      </c>
      <c r="D21" s="21" t="str">
        <f>D18&amp;"-"&amp;G18</f>
        <v>4-λ1</v>
      </c>
      <c r="E21" s="2"/>
      <c r="F21" s="2"/>
      <c r="G21" s="2"/>
      <c r="H21" s="2"/>
    </row>
    <row r="22" spans="1:8" ht="14.4" thickBot="1" x14ac:dyDescent="0.3">
      <c r="B22" s="2"/>
      <c r="C22" s="2"/>
      <c r="D22" s="2"/>
      <c r="E22" s="2"/>
      <c r="F22" s="2"/>
      <c r="G22" s="2"/>
      <c r="H22" s="2"/>
    </row>
    <row r="23" spans="1:8" ht="14.4" thickBot="1" x14ac:dyDescent="0.3">
      <c r="B23" s="2" t="s">
        <v>57</v>
      </c>
      <c r="C23" s="21" t="str">
        <f>C20</f>
        <v>1-λ1</v>
      </c>
      <c r="D23" s="21">
        <f>D17</f>
        <v>9</v>
      </c>
      <c r="E23" s="2"/>
      <c r="F23" s="2"/>
      <c r="G23" s="2"/>
      <c r="H23" s="2"/>
    </row>
    <row r="24" spans="1:8" ht="14.4" thickBot="1" x14ac:dyDescent="0.3">
      <c r="B24" s="2"/>
      <c r="C24" s="21">
        <f>C18</f>
        <v>2</v>
      </c>
      <c r="D24" s="21" t="str">
        <f>D21</f>
        <v>4-λ1</v>
      </c>
      <c r="E24" s="2"/>
      <c r="F24" s="2"/>
      <c r="G24" s="2"/>
      <c r="H24" s="2"/>
    </row>
    <row r="25" spans="1:8" x14ac:dyDescent="0.25">
      <c r="B25" s="2"/>
      <c r="C25" s="2"/>
      <c r="D25" s="2"/>
      <c r="E25" s="2"/>
      <c r="F25" s="2"/>
      <c r="G25" s="2"/>
      <c r="H25" s="2"/>
    </row>
    <row r="26" spans="1:8" ht="14.4" thickBot="1" x14ac:dyDescent="0.3"/>
    <row r="27" spans="1:8" ht="15.6" thickBot="1" x14ac:dyDescent="0.3">
      <c r="B27" s="96" t="s">
        <v>94</v>
      </c>
      <c r="C27" s="97"/>
      <c r="D27" s="98"/>
    </row>
    <row r="28" spans="1:8" ht="14.4" thickBot="1" x14ac:dyDescent="0.3">
      <c r="B28" s="29"/>
      <c r="C28" s="29"/>
    </row>
    <row r="29" spans="1:8" ht="14.4" thickBot="1" x14ac:dyDescent="0.3">
      <c r="A29" s="17"/>
      <c r="B29" s="19" t="s">
        <v>68</v>
      </c>
      <c r="C29" s="24"/>
      <c r="D29" s="2"/>
    </row>
    <row r="30" spans="1:8" ht="14.4" thickBot="1" x14ac:dyDescent="0.3">
      <c r="B30" s="21" t="str">
        <f>C17&amp;"-"&amp;F17</f>
        <v>1-λ1</v>
      </c>
      <c r="C30" s="21">
        <f>D23</f>
        <v>9</v>
      </c>
      <c r="D30" s="2"/>
    </row>
    <row r="31" spans="1:8" ht="14.4" thickBot="1" x14ac:dyDescent="0.3">
      <c r="B31" s="21">
        <f>C24</f>
        <v>2</v>
      </c>
      <c r="C31" s="21" t="str">
        <f>D18&amp;"-"&amp;G18</f>
        <v>4-λ1</v>
      </c>
      <c r="D31" s="2"/>
    </row>
    <row r="32" spans="1:8" x14ac:dyDescent="0.25">
      <c r="B32" s="2"/>
      <c r="C32" s="2"/>
      <c r="D32" s="2"/>
    </row>
    <row r="33" spans="1:7" x14ac:dyDescent="0.25">
      <c r="B33" s="2" t="s">
        <v>59</v>
      </c>
      <c r="C33" s="2"/>
      <c r="D33" s="2"/>
    </row>
    <row r="34" spans="1:7" x14ac:dyDescent="0.25">
      <c r="B34" s="2" t="s">
        <v>36</v>
      </c>
      <c r="C34" s="2"/>
      <c r="D34" s="2"/>
    </row>
    <row r="35" spans="1:7" x14ac:dyDescent="0.25">
      <c r="B35" s="2"/>
      <c r="C35" s="2"/>
      <c r="D35" s="2"/>
    </row>
    <row r="36" spans="1:7" x14ac:dyDescent="0.25">
      <c r="B36" s="2" t="str">
        <f>"("&amp;B30&amp;")"&amp;"("&amp;C31&amp;")"&amp;"-"&amp;(B31&amp;"*"&amp;C30)&amp;"=0"</f>
        <v>(1-λ1)(4-λ1)-2*9=0</v>
      </c>
      <c r="C36" s="2"/>
      <c r="D36" s="2"/>
    </row>
    <row r="37" spans="1:7" x14ac:dyDescent="0.25">
      <c r="B37" s="2" t="str">
        <f>B40&amp;"λ²+"&amp;C40&amp;"λ+"&amp;D40</f>
        <v>1λ²+-5λ+-14</v>
      </c>
      <c r="C37" s="2"/>
      <c r="D37" s="2"/>
    </row>
    <row r="38" spans="1:7" ht="14.4" thickBot="1" x14ac:dyDescent="0.3">
      <c r="B38" s="2"/>
      <c r="C38" s="2"/>
      <c r="D38" s="2"/>
    </row>
    <row r="39" spans="1:7" ht="14.4" thickBot="1" x14ac:dyDescent="0.3">
      <c r="A39" s="17"/>
      <c r="B39" s="31" t="s">
        <v>38</v>
      </c>
      <c r="C39" s="31" t="s">
        <v>39</v>
      </c>
      <c r="D39" s="31" t="s">
        <v>35</v>
      </c>
    </row>
    <row r="40" spans="1:7" ht="14.4" thickBot="1" x14ac:dyDescent="0.3">
      <c r="B40" s="21">
        <f>1</f>
        <v>1</v>
      </c>
      <c r="C40" s="32">
        <f>(-B6-C7)</f>
        <v>-5</v>
      </c>
      <c r="D40" s="32">
        <f>(B6*C7)-(B7*C6)</f>
        <v>-14</v>
      </c>
    </row>
    <row r="41" spans="1:7" x14ac:dyDescent="0.25">
      <c r="B41" s="2"/>
      <c r="C41" s="2"/>
      <c r="D41" s="2"/>
    </row>
    <row r="42" spans="1:7" ht="15" x14ac:dyDescent="0.25">
      <c r="B42" s="94" t="s">
        <v>60</v>
      </c>
      <c r="C42" s="5"/>
      <c r="D42" s="5"/>
    </row>
    <row r="43" spans="1:7" ht="14.4" thickBot="1" x14ac:dyDescent="0.3">
      <c r="B43" s="25"/>
      <c r="C43" s="25"/>
      <c r="D43" s="25"/>
      <c r="E43" s="25"/>
      <c r="F43" s="25"/>
    </row>
    <row r="44" spans="1:7" x14ac:dyDescent="0.25">
      <c r="A44" s="17"/>
      <c r="B44" s="41" t="s">
        <v>40</v>
      </c>
      <c r="C44" s="41"/>
      <c r="D44" s="41"/>
      <c r="E44" s="41"/>
      <c r="F44" s="42"/>
    </row>
    <row r="45" spans="1:7" x14ac:dyDescent="0.25">
      <c r="A45" s="17"/>
      <c r="B45" s="43" t="s">
        <v>37</v>
      </c>
      <c r="C45" s="43"/>
      <c r="D45" s="43"/>
      <c r="E45" s="44" t="s">
        <v>42</v>
      </c>
      <c r="F45" s="45">
        <f>B40</f>
        <v>1</v>
      </c>
      <c r="G45" s="2"/>
    </row>
    <row r="46" spans="1:7" x14ac:dyDescent="0.25">
      <c r="A46" s="17"/>
      <c r="B46" s="43"/>
      <c r="C46" s="43"/>
      <c r="D46" s="43"/>
      <c r="E46" s="44" t="s">
        <v>43</v>
      </c>
      <c r="F46" s="45">
        <f>C40</f>
        <v>-5</v>
      </c>
      <c r="G46" s="2"/>
    </row>
    <row r="47" spans="1:7" x14ac:dyDescent="0.25">
      <c r="A47" s="17"/>
      <c r="B47" s="43"/>
      <c r="C47" s="43"/>
      <c r="D47" s="43"/>
      <c r="E47" s="44" t="s">
        <v>44</v>
      </c>
      <c r="F47" s="45">
        <f>D40</f>
        <v>-14</v>
      </c>
      <c r="G47" s="2"/>
    </row>
    <row r="48" spans="1:7" x14ac:dyDescent="0.25">
      <c r="A48" s="17"/>
      <c r="B48" s="43"/>
      <c r="C48" s="43"/>
      <c r="D48" s="43"/>
      <c r="E48" s="43"/>
      <c r="F48" s="46"/>
      <c r="G48" s="2"/>
    </row>
    <row r="49" spans="1:13" x14ac:dyDescent="0.25">
      <c r="A49" s="17"/>
      <c r="B49" s="44" t="s">
        <v>41</v>
      </c>
      <c r="C49" s="47">
        <f>(-F46+((F46^2)-4*(F45)*(F47))^0.5)/(2*(F45))</f>
        <v>7</v>
      </c>
      <c r="D49" s="43"/>
      <c r="E49" s="44" t="s">
        <v>46</v>
      </c>
      <c r="F49" s="45">
        <f>(-F46-((F46^2)-4*(F45)*(F47))^0.5)/(2*(F45))</f>
        <v>-2</v>
      </c>
      <c r="G49" s="2"/>
    </row>
    <row r="50" spans="1:13" ht="14.4" thickBot="1" x14ac:dyDescent="0.3">
      <c r="A50" s="17"/>
      <c r="B50" s="48"/>
      <c r="C50" s="48"/>
      <c r="D50" s="48"/>
      <c r="E50" s="48"/>
      <c r="F50" s="49"/>
    </row>
    <row r="52" spans="1:13" ht="14.4" thickBot="1" x14ac:dyDescent="0.3">
      <c r="B52" s="25"/>
      <c r="C52" s="25"/>
      <c r="D52" s="25"/>
    </row>
    <row r="53" spans="1:13" ht="15.6" thickBot="1" x14ac:dyDescent="0.3">
      <c r="A53" s="17"/>
      <c r="B53" s="99" t="s">
        <v>45</v>
      </c>
      <c r="C53" s="100"/>
      <c r="D53" s="101"/>
      <c r="M53" s="63"/>
    </row>
    <row r="55" spans="1:13" x14ac:dyDescent="0.25">
      <c r="A55" s="2" t="s">
        <v>47</v>
      </c>
      <c r="B55" s="2"/>
      <c r="C55" s="33">
        <f>C49</f>
        <v>7</v>
      </c>
      <c r="D55" s="2"/>
      <c r="E55" s="2" t="s">
        <v>48</v>
      </c>
      <c r="F55" s="2"/>
      <c r="G55" s="33">
        <f>F49</f>
        <v>-2</v>
      </c>
      <c r="H55" s="2"/>
    </row>
    <row r="56" spans="1:13" ht="14.4" thickBot="1" x14ac:dyDescent="0.3">
      <c r="A56" s="2"/>
      <c r="B56" s="2"/>
      <c r="C56" s="2"/>
      <c r="D56" s="2"/>
      <c r="E56" s="2"/>
      <c r="F56" s="2"/>
      <c r="G56" s="2"/>
      <c r="H56" s="2"/>
    </row>
    <row r="57" spans="1:13" ht="14.4" thickBot="1" x14ac:dyDescent="0.3">
      <c r="A57" s="2"/>
      <c r="B57" s="34" t="s">
        <v>27</v>
      </c>
      <c r="C57" s="35"/>
      <c r="D57" s="2"/>
      <c r="E57" s="2"/>
      <c r="F57" s="36" t="s">
        <v>27</v>
      </c>
      <c r="G57" s="24"/>
      <c r="H57" s="2"/>
    </row>
    <row r="58" spans="1:13" ht="14.4" thickBot="1" x14ac:dyDescent="0.3">
      <c r="A58" s="2"/>
      <c r="B58" s="21">
        <f>(B6-C49)</f>
        <v>-6</v>
      </c>
      <c r="C58" s="32">
        <f>C6</f>
        <v>9</v>
      </c>
      <c r="D58" s="2"/>
      <c r="E58" s="2"/>
      <c r="F58" s="21">
        <f>(B6-F49)</f>
        <v>3</v>
      </c>
      <c r="G58" s="32">
        <f>C6</f>
        <v>9</v>
      </c>
      <c r="H58" s="2"/>
    </row>
    <row r="59" spans="1:13" ht="14.4" thickBot="1" x14ac:dyDescent="0.3">
      <c r="A59" s="2"/>
      <c r="B59" s="37">
        <f>B7</f>
        <v>2</v>
      </c>
      <c r="C59" s="38">
        <f>(C7-C49)</f>
        <v>-3</v>
      </c>
      <c r="D59" s="2"/>
      <c r="E59" s="2"/>
      <c r="F59" s="37">
        <f>B7</f>
        <v>2</v>
      </c>
      <c r="G59" s="38">
        <f>(C7-F49)</f>
        <v>6</v>
      </c>
      <c r="H59" s="2"/>
    </row>
    <row r="60" spans="1:13" x14ac:dyDescent="0.25">
      <c r="A60" s="2"/>
      <c r="B60" s="2"/>
      <c r="C60" s="2"/>
      <c r="D60" s="2"/>
      <c r="E60" s="2"/>
      <c r="F60" s="2"/>
      <c r="G60" s="2"/>
      <c r="H60" s="2"/>
    </row>
    <row r="61" spans="1:13" ht="15" x14ac:dyDescent="0.25">
      <c r="A61" s="2"/>
      <c r="B61" s="94" t="s">
        <v>49</v>
      </c>
      <c r="C61" s="5"/>
      <c r="D61" s="5"/>
      <c r="E61" s="5"/>
      <c r="F61" s="2"/>
      <c r="G61" s="2"/>
      <c r="H61" s="2"/>
    </row>
    <row r="62" spans="1:13" ht="14.4" thickBot="1" x14ac:dyDescent="0.3"/>
    <row r="63" spans="1:13" ht="14.4" thickBot="1" x14ac:dyDescent="0.3">
      <c r="B63" s="36" t="s">
        <v>27</v>
      </c>
      <c r="C63" s="24"/>
      <c r="D63" s="2"/>
      <c r="E63" s="2"/>
      <c r="J63" s="34" t="s">
        <v>27</v>
      </c>
      <c r="K63" s="35"/>
      <c r="L63" s="2"/>
    </row>
    <row r="64" spans="1:13" ht="14.4" thickBot="1" x14ac:dyDescent="0.3">
      <c r="B64" s="39">
        <f>B58</f>
        <v>-6</v>
      </c>
      <c r="C64" s="40">
        <f>C58</f>
        <v>9</v>
      </c>
      <c r="D64" s="21" t="s">
        <v>99</v>
      </c>
      <c r="E64" s="32">
        <v>0</v>
      </c>
      <c r="J64" s="21">
        <f>F58</f>
        <v>3</v>
      </c>
      <c r="K64" s="32">
        <f>G58</f>
        <v>9</v>
      </c>
      <c r="L64" s="21" t="s">
        <v>99</v>
      </c>
      <c r="M64" s="80">
        <v>0</v>
      </c>
    </row>
    <row r="65" spans="2:14" ht="14.4" thickBot="1" x14ac:dyDescent="0.3">
      <c r="B65" s="21">
        <f>B59-((B59/B58)*B58)</f>
        <v>0</v>
      </c>
      <c r="C65" s="32">
        <f>C59-((C59/C58)*C58)</f>
        <v>0</v>
      </c>
      <c r="D65" s="77" t="s">
        <v>99</v>
      </c>
      <c r="E65" s="38">
        <v>0</v>
      </c>
      <c r="F65" s="4" t="s">
        <v>50</v>
      </c>
      <c r="J65" s="37">
        <f>F59-((F59/F58)*F58)</f>
        <v>0</v>
      </c>
      <c r="K65" s="38">
        <f>G59-((G59/G58)*G58)</f>
        <v>0</v>
      </c>
      <c r="L65" s="37" t="s">
        <v>99</v>
      </c>
      <c r="M65" s="76">
        <v>0</v>
      </c>
      <c r="N65" s="4" t="s">
        <v>50</v>
      </c>
    </row>
    <row r="68" spans="2:14" x14ac:dyDescent="0.25">
      <c r="B68" s="33">
        <f>B64</f>
        <v>-6</v>
      </c>
      <c r="C68" s="33">
        <f>C64</f>
        <v>9</v>
      </c>
      <c r="D68" s="33" t="s">
        <v>51</v>
      </c>
      <c r="E68" s="33" t="s">
        <v>53</v>
      </c>
      <c r="F68" s="33">
        <v>0</v>
      </c>
      <c r="G68" s="2"/>
      <c r="J68" s="33">
        <f>J64</f>
        <v>3</v>
      </c>
      <c r="K68" s="33">
        <f>K64</f>
        <v>9</v>
      </c>
      <c r="L68" s="33" t="s">
        <v>51</v>
      </c>
      <c r="M68" s="33" t="s">
        <v>53</v>
      </c>
      <c r="N68" s="33">
        <v>0</v>
      </c>
    </row>
    <row r="69" spans="2:14" x14ac:dyDescent="0.25">
      <c r="B69" s="33">
        <f>B65</f>
        <v>0</v>
      </c>
      <c r="C69" s="33">
        <f>C65</f>
        <v>0</v>
      </c>
      <c r="D69" s="33" t="s">
        <v>52</v>
      </c>
      <c r="F69" s="2"/>
      <c r="G69" s="2"/>
      <c r="J69" s="33">
        <f>J65</f>
        <v>0</v>
      </c>
      <c r="K69" s="33">
        <f>K65</f>
        <v>0</v>
      </c>
      <c r="L69" s="33" t="s">
        <v>52</v>
      </c>
      <c r="M69" s="2"/>
      <c r="N69" s="2"/>
    </row>
    <row r="70" spans="2:14" x14ac:dyDescent="0.25">
      <c r="B70" s="2"/>
      <c r="C70" s="2"/>
      <c r="D70" s="2"/>
      <c r="E70" s="2"/>
      <c r="F70" s="2"/>
      <c r="G70" s="2"/>
      <c r="J70" s="2"/>
      <c r="K70" s="2"/>
      <c r="L70" s="2"/>
      <c r="M70" s="2"/>
      <c r="N70" s="2"/>
    </row>
    <row r="71" spans="2:14" x14ac:dyDescent="0.25">
      <c r="B71" s="2" t="str">
        <f>B68&amp;"*"&amp;D68&amp;"+"&amp;C68&amp;"*"&amp;D69&amp;"=0"</f>
        <v>-6*X+9*Y=0</v>
      </c>
      <c r="C71" s="2"/>
      <c r="D71" s="2"/>
      <c r="E71" s="2"/>
      <c r="F71" s="2"/>
      <c r="G71" s="2"/>
      <c r="J71" s="2" t="str">
        <f>J68&amp;"*"&amp;L68&amp;"+"&amp;K68&amp;"*"&amp;L69&amp;"=0"</f>
        <v>3*X+9*Y=0</v>
      </c>
      <c r="K71" s="2"/>
      <c r="L71" s="2"/>
      <c r="M71" s="2"/>
      <c r="N71" s="2"/>
    </row>
    <row r="72" spans="2:14" x14ac:dyDescent="0.25">
      <c r="B72" s="4" t="s">
        <v>88</v>
      </c>
      <c r="C72" s="2"/>
      <c r="D72" s="2"/>
      <c r="E72" s="2"/>
      <c r="F72" s="2"/>
      <c r="G72" s="2"/>
      <c r="J72" s="4" t="s">
        <v>88</v>
      </c>
      <c r="K72" s="2"/>
      <c r="L72" s="2"/>
      <c r="M72" s="2"/>
      <c r="N72" s="2"/>
    </row>
    <row r="73" spans="2:14" x14ac:dyDescent="0.25">
      <c r="B73" s="2"/>
      <c r="C73" s="2"/>
      <c r="D73" s="2"/>
      <c r="E73" s="2"/>
      <c r="F73" s="2"/>
      <c r="G73" s="2"/>
      <c r="J73" s="2"/>
      <c r="K73" s="2"/>
      <c r="L73" s="2"/>
      <c r="M73" s="2"/>
      <c r="N73" s="2"/>
    </row>
    <row r="74" spans="2:14" x14ac:dyDescent="0.25">
      <c r="B74" s="62" t="s">
        <v>54</v>
      </c>
      <c r="C74" s="33">
        <f>-(C68/B68)</f>
        <v>1.5</v>
      </c>
      <c r="D74" s="2"/>
      <c r="E74" s="2"/>
      <c r="F74" s="2"/>
      <c r="G74" s="2"/>
      <c r="J74" s="62" t="s">
        <v>54</v>
      </c>
      <c r="K74" s="33">
        <f>-(K68/J68)</f>
        <v>-3</v>
      </c>
      <c r="L74" s="2"/>
      <c r="M74" s="2"/>
      <c r="N74" s="2"/>
    </row>
    <row r="75" spans="2:14" x14ac:dyDescent="0.25">
      <c r="B75" s="62" t="s">
        <v>55</v>
      </c>
      <c r="C75" s="33">
        <f>1</f>
        <v>1</v>
      </c>
      <c r="D75" s="2"/>
      <c r="E75" s="2"/>
      <c r="F75" s="2"/>
      <c r="G75" s="2"/>
      <c r="J75" s="62" t="s">
        <v>55</v>
      </c>
      <c r="K75" s="33">
        <f>1</f>
        <v>1</v>
      </c>
      <c r="L75" s="2"/>
      <c r="M75" s="2"/>
      <c r="N75" s="2"/>
    </row>
    <row r="76" spans="2:14" x14ac:dyDescent="0.25">
      <c r="B76" s="2"/>
      <c r="C76" s="2"/>
      <c r="D76" s="2"/>
      <c r="E76" s="2"/>
      <c r="F76" s="2"/>
      <c r="G76" s="2"/>
      <c r="J76" s="2"/>
      <c r="K76" s="2"/>
      <c r="L76" s="2"/>
      <c r="M76" s="2"/>
      <c r="N76" s="2"/>
    </row>
    <row r="77" spans="2:14" x14ac:dyDescent="0.25">
      <c r="B77" s="111" t="s">
        <v>119</v>
      </c>
      <c r="C77" s="108"/>
      <c r="D77" s="22">
        <f>C74</f>
        <v>1.5</v>
      </c>
      <c r="J77" s="111" t="s">
        <v>120</v>
      </c>
      <c r="K77" s="108"/>
      <c r="L77" s="22">
        <f>K74</f>
        <v>-3</v>
      </c>
    </row>
    <row r="78" spans="2:14" x14ac:dyDescent="0.25">
      <c r="B78" s="108"/>
      <c r="C78" s="108"/>
      <c r="D78" s="22">
        <f>C75</f>
        <v>1</v>
      </c>
      <c r="J78" s="108"/>
      <c r="K78" s="108"/>
      <c r="L78" s="22">
        <f>K75</f>
        <v>1</v>
      </c>
    </row>
    <row r="80" spans="2:14" ht="14.4" thickBot="1" x14ac:dyDescent="0.3"/>
    <row r="81" spans="1:15" ht="16.2" thickBot="1" x14ac:dyDescent="0.35">
      <c r="A81" s="51"/>
      <c r="B81" s="102" t="s">
        <v>133</v>
      </c>
      <c r="C81" s="103"/>
      <c r="D81" s="103"/>
      <c r="E81" s="103"/>
    </row>
    <row r="83" spans="1:15" x14ac:dyDescent="0.25">
      <c r="B83" s="2" t="s">
        <v>122</v>
      </c>
      <c r="C83" s="126" t="s">
        <v>138</v>
      </c>
      <c r="D83" s="30">
        <f>C74</f>
        <v>1.5</v>
      </c>
      <c r="E83" s="30">
        <f>K74</f>
        <v>-3</v>
      </c>
    </row>
    <row r="84" spans="1:15" x14ac:dyDescent="0.25">
      <c r="A84" s="2"/>
      <c r="B84" s="2"/>
      <c r="C84" s="2"/>
      <c r="D84" s="33">
        <f>C75</f>
        <v>1</v>
      </c>
      <c r="E84" s="33">
        <f>K75</f>
        <v>1</v>
      </c>
    </row>
    <row r="85" spans="1:15" x14ac:dyDescent="0.25">
      <c r="A85" s="2"/>
      <c r="B85" s="2"/>
      <c r="C85" s="2"/>
      <c r="D85" s="2"/>
      <c r="E85" s="2"/>
    </row>
    <row r="86" spans="1:15" x14ac:dyDescent="0.25">
      <c r="A86" s="2" t="s">
        <v>123</v>
      </c>
      <c r="B86" s="2"/>
      <c r="C86" s="2"/>
      <c r="D86" s="33">
        <f>C49</f>
        <v>7</v>
      </c>
      <c r="E86" s="33">
        <f>0</f>
        <v>0</v>
      </c>
    </row>
    <row r="87" spans="1:15" x14ac:dyDescent="0.25">
      <c r="A87" s="2"/>
      <c r="B87" s="2"/>
      <c r="C87" s="2"/>
      <c r="D87" s="33">
        <f>0</f>
        <v>0</v>
      </c>
      <c r="E87" s="33">
        <f>F49</f>
        <v>-2</v>
      </c>
    </row>
    <row r="90" spans="1:15" ht="15" x14ac:dyDescent="0.25">
      <c r="B90" s="5" t="s">
        <v>135</v>
      </c>
    </row>
    <row r="91" spans="1:15" ht="14.4" thickBot="1" x14ac:dyDescent="0.3">
      <c r="B91" s="50"/>
      <c r="C91" s="50"/>
      <c r="F91" s="50"/>
      <c r="M91" s="50"/>
      <c r="N91" s="50"/>
    </row>
    <row r="92" spans="1:15" ht="14.4" thickBot="1" x14ac:dyDescent="0.3">
      <c r="A92" s="51"/>
      <c r="B92" s="19" t="s">
        <v>65</v>
      </c>
      <c r="C92" s="53"/>
      <c r="D92" s="2"/>
      <c r="F92" s="57" t="s">
        <v>66</v>
      </c>
      <c r="G92" s="56"/>
      <c r="J92" s="55" t="s">
        <v>136</v>
      </c>
      <c r="K92" s="56"/>
      <c r="M92" s="55" t="s">
        <v>137</v>
      </c>
      <c r="N92" s="56"/>
      <c r="O92" t="s">
        <v>70</v>
      </c>
    </row>
    <row r="93" spans="1:15" ht="14.4" thickBot="1" x14ac:dyDescent="0.3">
      <c r="B93" s="54" t="s">
        <v>61</v>
      </c>
      <c r="C93" s="54" t="s">
        <v>63</v>
      </c>
      <c r="D93" s="2"/>
      <c r="F93" s="52" t="s">
        <v>64</v>
      </c>
      <c r="G93" s="58" t="str">
        <f>"-b"</f>
        <v>-b</v>
      </c>
      <c r="I93" s="61">
        <v>1</v>
      </c>
      <c r="J93" s="52">
        <f>E84</f>
        <v>1</v>
      </c>
      <c r="K93" s="58">
        <f>-(E83)</f>
        <v>3</v>
      </c>
      <c r="M93" s="52">
        <f>(I93/I94)*J93</f>
        <v>0.22222222222222221</v>
      </c>
      <c r="N93" s="58">
        <f>(I93/I94)*K93</f>
        <v>0.66666666666666663</v>
      </c>
      <c r="O93" s="30"/>
    </row>
    <row r="94" spans="1:15" ht="14.4" thickBot="1" x14ac:dyDescent="0.3">
      <c r="B94" s="54" t="s">
        <v>62</v>
      </c>
      <c r="C94" s="54" t="s">
        <v>64</v>
      </c>
      <c r="D94" s="2"/>
      <c r="F94" s="59" t="str">
        <f>"-c"</f>
        <v>-c</v>
      </c>
      <c r="G94" s="60" t="s">
        <v>61</v>
      </c>
      <c r="I94" s="30">
        <f>(D83*E84)-(D84*E83)</f>
        <v>4.5</v>
      </c>
      <c r="J94" s="59">
        <f>-(D84)</f>
        <v>-1</v>
      </c>
      <c r="K94" s="60">
        <f>D83</f>
        <v>1.5</v>
      </c>
      <c r="M94" s="59">
        <f>(I93/I94)*J94</f>
        <v>-0.22222222222222221</v>
      </c>
      <c r="N94" s="60">
        <f>(I93/I94)*K94</f>
        <v>0.33333333333333331</v>
      </c>
      <c r="O94" s="30"/>
    </row>
    <row r="97" spans="2:13" x14ac:dyDescent="0.25">
      <c r="B97" s="63" t="s">
        <v>134</v>
      </c>
    </row>
    <row r="99" spans="2:13" x14ac:dyDescent="0.25">
      <c r="C99" s="66">
        <f>D5</f>
        <v>100</v>
      </c>
      <c r="I99" s="66">
        <f>C99</f>
        <v>100</v>
      </c>
    </row>
    <row r="100" spans="2:13" x14ac:dyDescent="0.25">
      <c r="B100" s="64" t="s">
        <v>69</v>
      </c>
      <c r="C100" s="30" t="s">
        <v>53</v>
      </c>
      <c r="D100" s="30">
        <f>D83</f>
        <v>1.5</v>
      </c>
      <c r="E100" s="30">
        <f>E83</f>
        <v>-3</v>
      </c>
      <c r="F100" s="65" t="s">
        <v>71</v>
      </c>
      <c r="G100" s="30">
        <f>D86</f>
        <v>7</v>
      </c>
      <c r="H100" s="30">
        <f>E86</f>
        <v>0</v>
      </c>
      <c r="I100" s="65" t="s">
        <v>71</v>
      </c>
      <c r="J100" s="30">
        <f>M93</f>
        <v>0.22222222222222221</v>
      </c>
      <c r="K100" s="30">
        <f>N93</f>
        <v>0.66666666666666663</v>
      </c>
      <c r="M100" s="30"/>
    </row>
    <row r="101" spans="2:13" x14ac:dyDescent="0.25">
      <c r="D101" s="30">
        <f>D84</f>
        <v>1</v>
      </c>
      <c r="E101" s="30">
        <f>E84</f>
        <v>1</v>
      </c>
      <c r="F101" s="106"/>
      <c r="G101" s="30">
        <f>D87</f>
        <v>0</v>
      </c>
      <c r="H101" s="30">
        <f>E87</f>
        <v>-2</v>
      </c>
      <c r="J101" s="30">
        <f>M94</f>
        <v>-0.22222222222222221</v>
      </c>
      <c r="K101" s="30">
        <f>N94</f>
        <v>0.33333333333333331</v>
      </c>
      <c r="M101" s="30"/>
    </row>
    <row r="102" spans="2:13" x14ac:dyDescent="0.25">
      <c r="D102" s="30"/>
      <c r="E102" s="30"/>
      <c r="G102" s="30"/>
      <c r="H102" s="30"/>
      <c r="J102" s="30"/>
      <c r="K102" s="30"/>
      <c r="M102" s="30"/>
    </row>
    <row r="103" spans="2:13" x14ac:dyDescent="0.25">
      <c r="C103" s="30" t="s">
        <v>53</v>
      </c>
      <c r="D103" s="30">
        <f>D100</f>
        <v>1.5</v>
      </c>
      <c r="E103" s="30">
        <f>E100</f>
        <v>-3</v>
      </c>
      <c r="F103" s="65" t="s">
        <v>71</v>
      </c>
      <c r="G103" s="30">
        <f>(G100^I99)</f>
        <v>3.2344765096247583E+84</v>
      </c>
      <c r="H103" s="30">
        <f>H100</f>
        <v>0</v>
      </c>
      <c r="I103" s="65" t="s">
        <v>71</v>
      </c>
      <c r="J103" s="30">
        <f>J100</f>
        <v>0.22222222222222221</v>
      </c>
      <c r="K103" s="30">
        <f>K100</f>
        <v>0.66666666666666663</v>
      </c>
      <c r="M103" s="30"/>
    </row>
    <row r="104" spans="2:13" x14ac:dyDescent="0.25">
      <c r="D104" s="30">
        <f>D101</f>
        <v>1</v>
      </c>
      <c r="E104" s="30">
        <f>E101</f>
        <v>1</v>
      </c>
      <c r="F104" s="30"/>
      <c r="G104" s="30">
        <f>G101</f>
        <v>0</v>
      </c>
      <c r="H104" s="30">
        <f>(H101^I99)</f>
        <v>1.2676506002282294E+30</v>
      </c>
      <c r="I104" s="30"/>
      <c r="J104" s="30">
        <f>J101</f>
        <v>-0.22222222222222221</v>
      </c>
      <c r="K104" s="30">
        <f>K101</f>
        <v>0.33333333333333331</v>
      </c>
      <c r="M104" s="30"/>
    </row>
    <row r="105" spans="2:13" x14ac:dyDescent="0.25">
      <c r="D105" s="30"/>
      <c r="E105" s="30"/>
      <c r="F105" s="30"/>
      <c r="G105" s="30"/>
      <c r="H105" s="30"/>
      <c r="I105" s="30"/>
      <c r="J105" s="30"/>
      <c r="K105" s="30"/>
      <c r="M105" s="30"/>
    </row>
    <row r="106" spans="2:13" x14ac:dyDescent="0.25">
      <c r="D106" s="30">
        <f>D103</f>
        <v>1.5</v>
      </c>
      <c r="E106" s="30">
        <f>E103</f>
        <v>-3</v>
      </c>
      <c r="F106" s="65" t="s">
        <v>71</v>
      </c>
      <c r="G106" s="30">
        <f>(G103*J103)+(H103*J104)</f>
        <v>7.1877255769439075E+83</v>
      </c>
      <c r="H106" s="30">
        <f>(G103*K103)+(H103*K104)</f>
        <v>2.1563176730831719E+84</v>
      </c>
      <c r="I106" s="30"/>
    </row>
    <row r="107" spans="2:13" x14ac:dyDescent="0.25">
      <c r="D107" s="30">
        <f>D104</f>
        <v>1</v>
      </c>
      <c r="E107" s="30">
        <f>E104</f>
        <v>1</v>
      </c>
      <c r="F107" s="30"/>
      <c r="G107" s="30">
        <f>(G104*J103)+(H104*J104)</f>
        <v>-2.8170013338405096E+29</v>
      </c>
      <c r="H107" s="30">
        <f>(G104*K103)+(H104*K104)</f>
        <v>4.2255020007607644E+29</v>
      </c>
      <c r="I107" s="30"/>
    </row>
    <row r="108" spans="2:13" x14ac:dyDescent="0.25">
      <c r="C108" s="66">
        <f>C99</f>
        <v>100</v>
      </c>
      <c r="D108" s="30"/>
      <c r="E108" s="30"/>
      <c r="F108" s="30"/>
      <c r="G108" s="30"/>
      <c r="H108" s="30"/>
      <c r="I108" s="30"/>
    </row>
    <row r="109" spans="2:13" x14ac:dyDescent="0.25">
      <c r="B109" s="64" t="s">
        <v>69</v>
      </c>
      <c r="C109" s="30" t="s">
        <v>53</v>
      </c>
      <c r="D109" s="22">
        <f>(D106*G106)+(E106*G107)</f>
        <v>1.0781588365415862E+84</v>
      </c>
      <c r="E109" s="22">
        <f>(D106*H106)+(E106*H107)</f>
        <v>3.2344765096247579E+84</v>
      </c>
      <c r="F109" s="30"/>
    </row>
    <row r="110" spans="2:13" x14ac:dyDescent="0.25">
      <c r="D110" s="22">
        <f>(D107*G106)+(E107*G107)</f>
        <v>7.1877255769439075E+83</v>
      </c>
      <c r="E110" s="22">
        <f>(D107*H106)+(E107*H107)</f>
        <v>2.1563176730831719E+84</v>
      </c>
      <c r="F110" s="3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574A-B68D-4B9B-989C-0DA980583B36}">
  <sheetPr codeName="Sheet4"/>
  <dimension ref="A1:U182"/>
  <sheetViews>
    <sheetView zoomScaleNormal="100" workbookViewId="0">
      <selection activeCell="G129" sqref="G129"/>
    </sheetView>
  </sheetViews>
  <sheetFormatPr defaultRowHeight="13.8" x14ac:dyDescent="0.25"/>
  <cols>
    <col min="8" max="10" width="8.796875" customWidth="1"/>
    <col min="18" max="18" width="8.796875" customWidth="1"/>
  </cols>
  <sheetData>
    <row r="1" spans="1:12" ht="21" thickBot="1" x14ac:dyDescent="0.4">
      <c r="B1" s="68" t="s">
        <v>72</v>
      </c>
      <c r="C1" s="16"/>
      <c r="D1" s="16"/>
      <c r="E1" s="16"/>
      <c r="F1" s="16"/>
      <c r="G1" s="16"/>
    </row>
    <row r="2" spans="1:12" ht="15" thickTop="1" thickBot="1" x14ac:dyDescent="0.3">
      <c r="B2" s="120"/>
      <c r="C2" s="120"/>
    </row>
    <row r="3" spans="1:12" ht="15.6" thickBot="1" x14ac:dyDescent="0.3">
      <c r="B3" s="121" t="s">
        <v>98</v>
      </c>
      <c r="C3" s="119"/>
    </row>
    <row r="4" spans="1:12" ht="14.4" thickBot="1" x14ac:dyDescent="0.3">
      <c r="B4" s="25"/>
      <c r="C4" s="25"/>
      <c r="D4" s="25"/>
      <c r="E4" s="70"/>
    </row>
    <row r="5" spans="1:12" ht="15" thickBot="1" x14ac:dyDescent="0.35">
      <c r="A5" s="17"/>
      <c r="B5" s="69"/>
      <c r="C5" s="71" t="s">
        <v>74</v>
      </c>
      <c r="D5" s="72"/>
      <c r="E5" s="73">
        <v>5</v>
      </c>
      <c r="F5" s="27" t="s">
        <v>28</v>
      </c>
      <c r="I5" s="66">
        <f>E5</f>
        <v>5</v>
      </c>
      <c r="J5" s="22">
        <f t="shared" ref="J5:L7" si="0">D180</f>
        <v>37746.00000000008</v>
      </c>
      <c r="K5" s="22">
        <f t="shared" si="0"/>
        <v>61370.999999999869</v>
      </c>
      <c r="L5" s="22">
        <f t="shared" si="0"/>
        <v>104907.00000000009</v>
      </c>
    </row>
    <row r="6" spans="1:12" ht="14.4" thickBot="1" x14ac:dyDescent="0.3">
      <c r="B6" s="18">
        <v>1</v>
      </c>
      <c r="C6" s="18">
        <v>4</v>
      </c>
      <c r="D6" s="18">
        <v>3</v>
      </c>
      <c r="H6" s="64" t="s">
        <v>69</v>
      </c>
      <c r="I6" s="30" t="s">
        <v>53</v>
      </c>
      <c r="J6" s="22">
        <f t="shared" si="0"/>
        <v>60966.000000000131</v>
      </c>
      <c r="K6" s="22">
        <f t="shared" si="0"/>
        <v>99116.999999999796</v>
      </c>
      <c r="L6" s="22">
        <f t="shared" si="0"/>
        <v>169440.00000000012</v>
      </c>
    </row>
    <row r="7" spans="1:12" ht="14.4" thickBot="1" x14ac:dyDescent="0.3">
      <c r="B7" s="18">
        <v>2</v>
      </c>
      <c r="C7" s="18">
        <v>5</v>
      </c>
      <c r="D7" s="18">
        <v>6</v>
      </c>
      <c r="J7" s="22">
        <f t="shared" si="0"/>
        <v>64533.000000000153</v>
      </c>
      <c r="K7" s="22">
        <f t="shared" si="0"/>
        <v>104906.99999999981</v>
      </c>
      <c r="L7" s="22">
        <f t="shared" si="0"/>
        <v>179351.0000000002</v>
      </c>
    </row>
    <row r="8" spans="1:12" ht="14.4" thickBot="1" x14ac:dyDescent="0.3">
      <c r="B8" s="18">
        <v>3</v>
      </c>
      <c r="C8" s="18">
        <v>3</v>
      </c>
      <c r="D8" s="18">
        <v>8</v>
      </c>
    </row>
    <row r="10" spans="1:12" x14ac:dyDescent="0.25">
      <c r="B10" s="2" t="s">
        <v>29</v>
      </c>
      <c r="C10" s="2"/>
    </row>
    <row r="11" spans="1:12" x14ac:dyDescent="0.25">
      <c r="B11" s="19" t="s">
        <v>58</v>
      </c>
      <c r="C11" s="19"/>
    </row>
    <row r="13" spans="1:12" x14ac:dyDescent="0.25">
      <c r="B13" s="2" t="s">
        <v>56</v>
      </c>
      <c r="C13" s="2" t="s">
        <v>33</v>
      </c>
      <c r="E13" s="2" t="s">
        <v>34</v>
      </c>
    </row>
    <row r="14" spans="1:12" ht="14.4" thickBot="1" x14ac:dyDescent="0.3"/>
    <row r="15" spans="1:12" ht="15" thickBot="1" x14ac:dyDescent="0.35">
      <c r="B15" s="20" t="s">
        <v>57</v>
      </c>
      <c r="C15" s="18">
        <f t="shared" ref="C15:E17" si="1">B6</f>
        <v>1</v>
      </c>
      <c r="D15" s="18">
        <f t="shared" si="1"/>
        <v>4</v>
      </c>
      <c r="E15" s="18">
        <f t="shared" si="1"/>
        <v>3</v>
      </c>
      <c r="F15" s="30" t="s">
        <v>30</v>
      </c>
      <c r="G15" s="64" t="s">
        <v>31</v>
      </c>
      <c r="H15" s="18">
        <v>1</v>
      </c>
      <c r="I15" s="18">
        <v>0</v>
      </c>
      <c r="J15" s="18">
        <v>0</v>
      </c>
      <c r="K15" s="27" t="s">
        <v>32</v>
      </c>
    </row>
    <row r="16" spans="1:12" ht="14.4" thickBot="1" x14ac:dyDescent="0.3">
      <c r="C16" s="18">
        <f t="shared" si="1"/>
        <v>2</v>
      </c>
      <c r="D16" s="18">
        <f t="shared" si="1"/>
        <v>5</v>
      </c>
      <c r="E16" s="18">
        <f t="shared" si="1"/>
        <v>6</v>
      </c>
      <c r="H16" s="18">
        <v>0</v>
      </c>
      <c r="I16" s="18">
        <v>1</v>
      </c>
      <c r="J16" s="18">
        <v>0</v>
      </c>
    </row>
    <row r="17" spans="2:10" ht="14.4" thickBot="1" x14ac:dyDescent="0.3">
      <c r="C17" s="18">
        <f t="shared" si="1"/>
        <v>3</v>
      </c>
      <c r="D17" s="18">
        <f t="shared" si="1"/>
        <v>3</v>
      </c>
      <c r="E17" s="18">
        <f t="shared" si="1"/>
        <v>8</v>
      </c>
      <c r="H17" s="18">
        <v>0</v>
      </c>
      <c r="I17" s="18">
        <v>0</v>
      </c>
      <c r="J17" s="18">
        <v>1</v>
      </c>
    </row>
    <row r="18" spans="2:10" ht="14.4" thickBot="1" x14ac:dyDescent="0.3"/>
    <row r="19" spans="2:10" ht="14.4" thickBot="1" x14ac:dyDescent="0.3">
      <c r="B19" t="s">
        <v>57</v>
      </c>
      <c r="C19" s="18">
        <f t="shared" ref="C19:E21" si="2">C15</f>
        <v>1</v>
      </c>
      <c r="D19" s="18">
        <f t="shared" si="2"/>
        <v>4</v>
      </c>
      <c r="E19" s="18">
        <f t="shared" si="2"/>
        <v>3</v>
      </c>
      <c r="F19" s="30"/>
      <c r="G19" s="18" t="str">
        <f>G15&amp;H15</f>
        <v>λ1</v>
      </c>
      <c r="H19" s="18">
        <v>0</v>
      </c>
      <c r="I19" s="18">
        <v>0</v>
      </c>
      <c r="J19" s="30"/>
    </row>
    <row r="20" spans="2:10" ht="14.4" thickBot="1" x14ac:dyDescent="0.3">
      <c r="C20" s="18">
        <f t="shared" si="2"/>
        <v>2</v>
      </c>
      <c r="D20" s="18">
        <f t="shared" si="2"/>
        <v>5</v>
      </c>
      <c r="E20" s="18">
        <f t="shared" si="2"/>
        <v>6</v>
      </c>
      <c r="F20" s="30"/>
      <c r="G20" s="18">
        <v>0</v>
      </c>
      <c r="H20" s="18" t="str">
        <f>G15&amp;I16</f>
        <v>λ1</v>
      </c>
      <c r="I20" s="18">
        <v>0</v>
      </c>
      <c r="J20" s="30"/>
    </row>
    <row r="21" spans="2:10" ht="14.4" thickBot="1" x14ac:dyDescent="0.3">
      <c r="C21" s="18">
        <f t="shared" si="2"/>
        <v>3</v>
      </c>
      <c r="D21" s="18">
        <f t="shared" si="2"/>
        <v>3</v>
      </c>
      <c r="E21" s="18">
        <f t="shared" si="2"/>
        <v>8</v>
      </c>
      <c r="F21" s="30"/>
      <c r="G21" s="18">
        <v>0</v>
      </c>
      <c r="H21" s="18">
        <v>0</v>
      </c>
      <c r="I21" s="18" t="str">
        <f>G15&amp;J17</f>
        <v>λ1</v>
      </c>
      <c r="J21" s="30"/>
    </row>
    <row r="22" spans="2:10" ht="14.4" thickBot="1" x14ac:dyDescent="0.3"/>
    <row r="23" spans="2:10" ht="14.4" thickBot="1" x14ac:dyDescent="0.3">
      <c r="B23" t="s">
        <v>57</v>
      </c>
      <c r="C23" s="18" t="str">
        <f t="shared" ref="C23:E25" si="3">C19&amp;"-"&amp;G19</f>
        <v>1-λ1</v>
      </c>
      <c r="D23" s="18" t="str">
        <f t="shared" si="3"/>
        <v>4-0</v>
      </c>
      <c r="E23" s="18" t="str">
        <f t="shared" si="3"/>
        <v>3-0</v>
      </c>
    </row>
    <row r="24" spans="2:10" ht="14.4" thickBot="1" x14ac:dyDescent="0.3">
      <c r="C24" s="18" t="str">
        <f t="shared" si="3"/>
        <v>2-0</v>
      </c>
      <c r="D24" s="18" t="str">
        <f t="shared" si="3"/>
        <v>5-λ1</v>
      </c>
      <c r="E24" s="18" t="str">
        <f t="shared" si="3"/>
        <v>6-0</v>
      </c>
    </row>
    <row r="25" spans="2:10" ht="14.4" thickBot="1" x14ac:dyDescent="0.3">
      <c r="C25" s="18" t="str">
        <f t="shared" si="3"/>
        <v>3-0</v>
      </c>
      <c r="D25" s="18" t="str">
        <f t="shared" si="3"/>
        <v>3-0</v>
      </c>
      <c r="E25" s="18" t="str">
        <f t="shared" si="3"/>
        <v>8-λ1</v>
      </c>
    </row>
    <row r="26" spans="2:10" ht="14.4" thickBot="1" x14ac:dyDescent="0.3"/>
    <row r="27" spans="2:10" ht="14.4" thickBot="1" x14ac:dyDescent="0.3">
      <c r="B27" t="s">
        <v>57</v>
      </c>
      <c r="C27" s="18" t="str">
        <f>C23</f>
        <v>1-λ1</v>
      </c>
      <c r="D27" s="18">
        <f>D19</f>
        <v>4</v>
      </c>
      <c r="E27" s="18">
        <f>E19</f>
        <v>3</v>
      </c>
      <c r="F27" s="30"/>
    </row>
    <row r="28" spans="2:10" ht="14.4" thickBot="1" x14ac:dyDescent="0.3">
      <c r="C28" s="18">
        <f>C20</f>
        <v>2</v>
      </c>
      <c r="D28" s="18" t="str">
        <f>D24</f>
        <v>5-λ1</v>
      </c>
      <c r="E28" s="18">
        <f>E20</f>
        <v>6</v>
      </c>
      <c r="F28" s="30"/>
    </row>
    <row r="29" spans="2:10" ht="14.4" thickBot="1" x14ac:dyDescent="0.3">
      <c r="C29" s="18">
        <f>C21</f>
        <v>3</v>
      </c>
      <c r="D29" s="18">
        <f>D21</f>
        <v>3</v>
      </c>
      <c r="E29" s="18" t="str">
        <f>E25</f>
        <v>8-λ1</v>
      </c>
      <c r="F29" s="30"/>
    </row>
    <row r="31" spans="2:10" ht="14.4" thickBot="1" x14ac:dyDescent="0.3"/>
    <row r="32" spans="2:10" ht="15.6" thickBot="1" x14ac:dyDescent="0.3">
      <c r="B32" s="117" t="s">
        <v>94</v>
      </c>
      <c r="C32" s="118"/>
      <c r="D32" s="119"/>
    </row>
    <row r="33" spans="1:6" ht="14.4" thickBot="1" x14ac:dyDescent="0.3">
      <c r="B33" s="25"/>
      <c r="C33" s="25"/>
      <c r="D33" s="25"/>
    </row>
    <row r="34" spans="1:6" ht="14.4" thickBot="1" x14ac:dyDescent="0.3">
      <c r="A34" s="17"/>
      <c r="B34" s="69"/>
      <c r="C34" s="71" t="s">
        <v>74</v>
      </c>
      <c r="D34" s="72"/>
    </row>
    <row r="35" spans="1:6" ht="14.4" thickBot="1" x14ac:dyDescent="0.3">
      <c r="B35" s="18" t="str">
        <f>C27</f>
        <v>1-λ1</v>
      </c>
      <c r="C35" s="18">
        <f t="shared" ref="B35:D37" si="4">D27</f>
        <v>4</v>
      </c>
      <c r="D35" s="18">
        <f t="shared" si="4"/>
        <v>3</v>
      </c>
      <c r="E35" s="30"/>
    </row>
    <row r="36" spans="1:6" ht="14.4" thickBot="1" x14ac:dyDescent="0.3">
      <c r="B36" s="18">
        <f t="shared" si="4"/>
        <v>2</v>
      </c>
      <c r="C36" s="18" t="str">
        <f t="shared" si="4"/>
        <v>5-λ1</v>
      </c>
      <c r="D36" s="18">
        <f t="shared" si="4"/>
        <v>6</v>
      </c>
      <c r="E36" s="30"/>
    </row>
    <row r="37" spans="1:6" ht="14.4" thickBot="1" x14ac:dyDescent="0.3">
      <c r="B37" s="18">
        <f t="shared" si="4"/>
        <v>3</v>
      </c>
      <c r="C37" s="18">
        <f t="shared" si="4"/>
        <v>3</v>
      </c>
      <c r="D37" s="18" t="str">
        <f t="shared" si="4"/>
        <v>8-λ1</v>
      </c>
      <c r="E37" s="30"/>
    </row>
    <row r="39" spans="1:6" x14ac:dyDescent="0.25">
      <c r="B39" s="2" t="s">
        <v>59</v>
      </c>
      <c r="C39" s="2"/>
    </row>
    <row r="41" spans="1:6" x14ac:dyDescent="0.25">
      <c r="B41" t="str">
        <f>"(("&amp;B35&amp;")"&amp;"(("&amp;C36&amp;")"&amp;"("&amp;D37&amp;"))+("&amp;C37&amp;")"&amp;"("&amp;D36&amp;")) - (("&amp;C35&amp;")"&amp;"(("&amp;B36&amp;")"&amp;"("&amp;D37&amp;"))+("&amp;B37&amp;")"&amp;"("&amp;D36&amp;")) + (("&amp;D35&amp;")"&amp;"(("&amp;B36&amp;")"&amp;"("&amp;C37&amp;"))+("&amp;B37&amp;")"&amp;"("&amp;C36&amp;"))"</f>
        <v>((1-λ1)((5-λ1)(8-λ1))+(3)(6)) - ((4)((2)(8-λ1))+(3)(6)) + ((3)((2)(3))+(3)(5-λ1))</v>
      </c>
    </row>
    <row r="42" spans="1:6" x14ac:dyDescent="0.25">
      <c r="B42" t="str">
        <f>B35&amp;" * "&amp;C50&amp;"λ² + "&amp;D50&amp;"λ + "&amp;E50</f>
        <v>1-λ1 * -14λ² + 18λ + -3</v>
      </c>
    </row>
    <row r="43" spans="1:6" x14ac:dyDescent="0.25">
      <c r="B43" t="str">
        <f>B50 &amp; TEXT("λ³", 0) &amp; " + " &amp; C50 &amp; TEXT("λ²", 0) &amp; " + " &amp; D50 &amp; TEXT("λ",0) &amp;" - " &amp; E50 &amp; "= 0"</f>
        <v>1λ³ + -14λ² + 18λ - -3= 0</v>
      </c>
    </row>
    <row r="44" spans="1:6" x14ac:dyDescent="0.25">
      <c r="F44" s="75"/>
    </row>
    <row r="45" spans="1:6" x14ac:dyDescent="0.25">
      <c r="B45" s="1" t="s">
        <v>90</v>
      </c>
      <c r="C45" s="83">
        <f>(D16*E17)-(D17*E16)</f>
        <v>22</v>
      </c>
      <c r="F45" s="75"/>
    </row>
    <row r="46" spans="1:6" x14ac:dyDescent="0.25">
      <c r="B46" s="1" t="s">
        <v>91</v>
      </c>
      <c r="C46" s="83">
        <f>(C15*E17)-(C17*E15)</f>
        <v>-1</v>
      </c>
    </row>
    <row r="47" spans="1:6" x14ac:dyDescent="0.25">
      <c r="B47" s="1" t="s">
        <v>92</v>
      </c>
      <c r="C47" s="83">
        <f>(C15*D16)-(C16*D15)</f>
        <v>-3</v>
      </c>
    </row>
    <row r="48" spans="1:6" ht="14.4" thickBot="1" x14ac:dyDescent="0.3"/>
    <row r="49" spans="2:6" ht="14.4" thickBot="1" x14ac:dyDescent="0.3">
      <c r="B49" s="74" t="s">
        <v>89</v>
      </c>
      <c r="C49" s="74" t="s">
        <v>80</v>
      </c>
      <c r="D49" s="74" t="s">
        <v>39</v>
      </c>
      <c r="E49" s="74" t="s">
        <v>81</v>
      </c>
    </row>
    <row r="50" spans="2:6" ht="14.4" thickBot="1" x14ac:dyDescent="0.3">
      <c r="B50" s="77">
        <f>1</f>
        <v>1</v>
      </c>
      <c r="C50" s="18">
        <f>-(C15+D16+E17)</f>
        <v>-14</v>
      </c>
      <c r="D50" s="18">
        <f>C45+C46+C47</f>
        <v>18</v>
      </c>
      <c r="E50" s="18">
        <f>-MDETERM(C15:E17)</f>
        <v>-3.0000000000000013</v>
      </c>
    </row>
    <row r="52" spans="2:6" ht="15" x14ac:dyDescent="0.25">
      <c r="B52" s="94" t="s">
        <v>93</v>
      </c>
      <c r="C52" s="95"/>
      <c r="D52" s="95"/>
      <c r="E52" s="95"/>
      <c r="F52" s="95"/>
    </row>
    <row r="54" spans="2:6" x14ac:dyDescent="0.25">
      <c r="B54" t="s">
        <v>105</v>
      </c>
      <c r="D54" t="s">
        <v>106</v>
      </c>
      <c r="F54" t="s">
        <v>110</v>
      </c>
    </row>
    <row r="60" spans="2:6" x14ac:dyDescent="0.25">
      <c r="B60" t="s">
        <v>10</v>
      </c>
    </row>
    <row r="61" spans="2:6" ht="14.4" x14ac:dyDescent="0.3">
      <c r="B61" t="s">
        <v>112</v>
      </c>
    </row>
    <row r="68" spans="2:2" ht="14.4" x14ac:dyDescent="0.3">
      <c r="B68" s="107" t="s">
        <v>111</v>
      </c>
    </row>
    <row r="75" spans="2:2" ht="14.4" x14ac:dyDescent="0.3">
      <c r="B75" t="s">
        <v>117</v>
      </c>
    </row>
    <row r="81" spans="1:18" ht="14.4" thickBot="1" x14ac:dyDescent="0.3"/>
    <row r="82" spans="1:18" ht="14.4" thickBot="1" x14ac:dyDescent="0.3">
      <c r="B82" s="74" t="s">
        <v>114</v>
      </c>
      <c r="C82" s="18">
        <f>(3*B50*D50-C50*C50)/(3*B50*B50)</f>
        <v>-47.333333333333336</v>
      </c>
      <c r="E82" s="74" t="s">
        <v>95</v>
      </c>
      <c r="F82" s="74" t="s">
        <v>96</v>
      </c>
      <c r="G82" s="74" t="s">
        <v>97</v>
      </c>
    </row>
    <row r="83" spans="1:18" ht="14.4" thickBot="1" x14ac:dyDescent="0.3">
      <c r="B83" s="74" t="s">
        <v>115</v>
      </c>
      <c r="C83" s="18">
        <f>((2*C50*C50*C50)-9*B50*C50*D50 +27*B50*B50*E50)/(27*B50*B50*B50)</f>
        <v>-122.25925925925925</v>
      </c>
      <c r="E83" s="18">
        <f>C86-(C50/3*B50)</f>
        <v>12.5891234504001</v>
      </c>
      <c r="F83" s="18">
        <f>C87-(C50/3*B50)</f>
        <v>0.19618174245066289</v>
      </c>
      <c r="G83" s="18">
        <f>C88-(C50/3*B50)</f>
        <v>1.2146948071492396</v>
      </c>
    </row>
    <row r="84" spans="1:18" ht="14.4" thickBot="1" x14ac:dyDescent="0.3">
      <c r="B84" s="74" t="s">
        <v>116</v>
      </c>
      <c r="C84" s="18">
        <f>((C83/2)^2)+((C82/3)^3)</f>
        <v>-190.86111111111222</v>
      </c>
    </row>
    <row r="85" spans="1:18" ht="14.4" thickBot="1" x14ac:dyDescent="0.3">
      <c r="B85" s="74" t="s">
        <v>113</v>
      </c>
      <c r="C85" s="18">
        <f>ACOS((-C83/2)*SQRT(27/(-(C82^3))))</f>
        <v>0.22226532003443156</v>
      </c>
    </row>
    <row r="86" spans="1:18" ht="14.4" thickBot="1" x14ac:dyDescent="0.3">
      <c r="B86" s="74" t="s">
        <v>107</v>
      </c>
      <c r="C86" s="18">
        <f>(2*(SQRT(-C82/3)))*COS(C85/3)</f>
        <v>7.9224567837334332</v>
      </c>
    </row>
    <row r="87" spans="1:18" ht="14.4" thickBot="1" x14ac:dyDescent="0.3">
      <c r="B87" s="74" t="s">
        <v>108</v>
      </c>
      <c r="C87" s="18">
        <f>(2*SQRT(-C82/3))*(COS((C85+(2*2*ACOS(0)))/3))</f>
        <v>-4.4704849242160041</v>
      </c>
    </row>
    <row r="88" spans="1:18" ht="14.4" thickBot="1" x14ac:dyDescent="0.3">
      <c r="B88" s="74" t="s">
        <v>109</v>
      </c>
      <c r="C88" s="18">
        <f>(2*SQRT(-C82/3))*COS((C85+4*2*ACOS(0))/3)</f>
        <v>-3.4519718595174274</v>
      </c>
    </row>
    <row r="90" spans="1:18" ht="14.4" thickBot="1" x14ac:dyDescent="0.3"/>
    <row r="91" spans="1:18" ht="15.6" thickBot="1" x14ac:dyDescent="0.3">
      <c r="B91" s="114" t="s">
        <v>45</v>
      </c>
      <c r="C91" s="115"/>
      <c r="D91" s="116"/>
    </row>
    <row r="93" spans="1:18" x14ac:dyDescent="0.25">
      <c r="A93" t="s">
        <v>76</v>
      </c>
      <c r="C93" s="30">
        <f>E83</f>
        <v>12.5891234504001</v>
      </c>
      <c r="H93" t="s">
        <v>77</v>
      </c>
      <c r="J93" s="30">
        <f>F83</f>
        <v>0.19618174245066289</v>
      </c>
      <c r="O93" t="s">
        <v>78</v>
      </c>
      <c r="Q93" s="30">
        <f>G83</f>
        <v>1.2146948071492396</v>
      </c>
    </row>
    <row r="94" spans="1:18" ht="14.4" thickBot="1" x14ac:dyDescent="0.3"/>
    <row r="95" spans="1:18" ht="14.4" thickBot="1" x14ac:dyDescent="0.3">
      <c r="B95" s="78">
        <f>B6-C93</f>
        <v>-11.5891234504001</v>
      </c>
      <c r="C95" s="79">
        <f>C6</f>
        <v>4</v>
      </c>
      <c r="D95" s="18">
        <f>D6</f>
        <v>3</v>
      </c>
      <c r="I95" s="18">
        <f>B6-J93</f>
        <v>0.80381825754933711</v>
      </c>
      <c r="J95" s="18">
        <f>C6</f>
        <v>4</v>
      </c>
      <c r="K95" s="80">
        <f>D6</f>
        <v>3</v>
      </c>
      <c r="P95" s="18">
        <f>B6-Q93</f>
        <v>-0.21469480714923961</v>
      </c>
      <c r="Q95" s="18">
        <f>C6</f>
        <v>4</v>
      </c>
      <c r="R95" s="80">
        <f>D6</f>
        <v>3</v>
      </c>
    </row>
    <row r="96" spans="1:18" ht="14.4" thickBot="1" x14ac:dyDescent="0.3">
      <c r="B96" s="18">
        <f>B7</f>
        <v>2</v>
      </c>
      <c r="C96" s="80">
        <f>C7-C93</f>
        <v>-7.5891234504001002</v>
      </c>
      <c r="D96" s="80">
        <f>D7</f>
        <v>6</v>
      </c>
      <c r="I96" s="18">
        <f>B7</f>
        <v>2</v>
      </c>
      <c r="J96" s="18">
        <f>C7-J93</f>
        <v>4.8038182575493371</v>
      </c>
      <c r="K96" s="80">
        <f>D7</f>
        <v>6</v>
      </c>
      <c r="P96" s="77">
        <f>B7</f>
        <v>2</v>
      </c>
      <c r="Q96" s="77">
        <f>C7-Q93</f>
        <v>3.7853051928507604</v>
      </c>
      <c r="R96" s="76">
        <f>D7</f>
        <v>6</v>
      </c>
    </row>
    <row r="97" spans="2:21" ht="14.4" thickBot="1" x14ac:dyDescent="0.3">
      <c r="B97" s="77">
        <f>B8</f>
        <v>3</v>
      </c>
      <c r="C97" s="76">
        <f>C8</f>
        <v>3</v>
      </c>
      <c r="D97" s="76">
        <f>D8-C93</f>
        <v>-4.5891234504001002</v>
      </c>
      <c r="I97" s="77">
        <f>B8</f>
        <v>3</v>
      </c>
      <c r="J97" s="77">
        <f>C8</f>
        <v>3</v>
      </c>
      <c r="K97" s="76">
        <f>D8-J93</f>
        <v>7.8038182575493371</v>
      </c>
      <c r="P97" s="77">
        <f>B8</f>
        <v>3</v>
      </c>
      <c r="Q97" s="77">
        <f>C8</f>
        <v>3</v>
      </c>
      <c r="R97" s="76">
        <f>D8-Q93</f>
        <v>6.7853051928507604</v>
      </c>
    </row>
    <row r="98" spans="2:21" x14ac:dyDescent="0.25">
      <c r="P98" s="30"/>
      <c r="Q98" s="30"/>
      <c r="R98" s="30"/>
      <c r="S98" s="30"/>
      <c r="T98" s="30"/>
    </row>
    <row r="99" spans="2:21" ht="15" x14ac:dyDescent="0.25">
      <c r="B99" s="105" t="s">
        <v>49</v>
      </c>
      <c r="C99" s="95"/>
      <c r="D99" s="95"/>
      <c r="E99" s="95"/>
      <c r="P99" s="30"/>
      <c r="Q99" s="30"/>
      <c r="R99" s="30"/>
      <c r="S99" s="30"/>
      <c r="T99" s="30"/>
    </row>
    <row r="100" spans="2:21" ht="14.4" thickBot="1" x14ac:dyDescent="0.3">
      <c r="P100" s="30"/>
      <c r="Q100" s="30"/>
      <c r="R100" s="30"/>
      <c r="S100" s="30"/>
      <c r="T100" s="30"/>
    </row>
    <row r="101" spans="2:21" ht="14.4" thickBot="1" x14ac:dyDescent="0.3">
      <c r="B101" s="18">
        <f>B95/$B95</f>
        <v>1</v>
      </c>
      <c r="C101" s="18">
        <f>C95/$B95</f>
        <v>-0.34515121157518647</v>
      </c>
      <c r="D101" s="80">
        <f>D95/$B95</f>
        <v>-0.25886340868138985</v>
      </c>
      <c r="E101" s="74" t="s">
        <v>99</v>
      </c>
      <c r="F101" s="74">
        <v>0</v>
      </c>
      <c r="G101" s="1" t="s">
        <v>100</v>
      </c>
      <c r="I101" s="18">
        <f>I95/$I95</f>
        <v>1</v>
      </c>
      <c r="J101" s="18">
        <f>J95/$I95</f>
        <v>4.9762492484247733</v>
      </c>
      <c r="K101" s="80">
        <f>K95/$I95</f>
        <v>3.7321869363185805</v>
      </c>
      <c r="L101" s="74" t="s">
        <v>99</v>
      </c>
      <c r="M101" s="74">
        <v>0</v>
      </c>
      <c r="N101" s="1" t="s">
        <v>100</v>
      </c>
      <c r="P101" s="18">
        <f>P95/$P95</f>
        <v>1</v>
      </c>
      <c r="Q101" s="18">
        <f>Q95/$P95</f>
        <v>-18.631098036849593</v>
      </c>
      <c r="R101" s="80">
        <f>R95/$P95</f>
        <v>-13.973323527637195</v>
      </c>
      <c r="S101" s="74" t="s">
        <v>99</v>
      </c>
      <c r="T101" s="74">
        <v>0</v>
      </c>
      <c r="U101" s="1" t="s">
        <v>100</v>
      </c>
    </row>
    <row r="102" spans="2:21" ht="14.4" thickBot="1" x14ac:dyDescent="0.3">
      <c r="B102" s="77">
        <f>B96</f>
        <v>2</v>
      </c>
      <c r="C102" s="77">
        <f>C96</f>
        <v>-7.5891234504001002</v>
      </c>
      <c r="D102" s="76">
        <f>D96</f>
        <v>6</v>
      </c>
      <c r="E102" s="74" t="s">
        <v>99</v>
      </c>
      <c r="F102" s="74">
        <v>0</v>
      </c>
      <c r="I102" s="77">
        <f>I96</f>
        <v>2</v>
      </c>
      <c r="J102" s="77">
        <f>J96</f>
        <v>4.8038182575493371</v>
      </c>
      <c r="K102" s="76">
        <f>K96</f>
        <v>6</v>
      </c>
      <c r="L102" s="74" t="s">
        <v>99</v>
      </c>
      <c r="M102" s="74">
        <v>0</v>
      </c>
      <c r="P102" s="18">
        <f>P96</f>
        <v>2</v>
      </c>
      <c r="Q102" s="18">
        <f>Q96</f>
        <v>3.7853051928507604</v>
      </c>
      <c r="R102" s="80">
        <f>R96</f>
        <v>6</v>
      </c>
      <c r="S102" s="74" t="s">
        <v>99</v>
      </c>
      <c r="T102" s="74">
        <v>0</v>
      </c>
    </row>
    <row r="103" spans="2:21" ht="14.4" thickBot="1" x14ac:dyDescent="0.3">
      <c r="B103" s="77">
        <f>B97-($B97*B101)</f>
        <v>0</v>
      </c>
      <c r="C103" s="77">
        <f>C97-($B97*C101)</f>
        <v>4.0354536347255596</v>
      </c>
      <c r="D103" s="76">
        <f>D97-($B97*D101)</f>
        <v>-3.8125332243559305</v>
      </c>
      <c r="E103" s="74" t="s">
        <v>99</v>
      </c>
      <c r="F103" s="74">
        <v>0</v>
      </c>
      <c r="G103" s="1" t="s">
        <v>101</v>
      </c>
      <c r="I103" s="77">
        <f>I97-($I97*I101)</f>
        <v>0</v>
      </c>
      <c r="J103" s="77">
        <f>J97-($I97*J101)</f>
        <v>-11.92874774527432</v>
      </c>
      <c r="K103" s="76">
        <f>K97-($I97*K101)</f>
        <v>-3.3927425514064042</v>
      </c>
      <c r="L103" s="74" t="s">
        <v>99</v>
      </c>
      <c r="M103" s="74">
        <v>0</v>
      </c>
      <c r="N103" s="1" t="s">
        <v>102</v>
      </c>
      <c r="P103" s="77">
        <f>P97-($P97*P101)</f>
        <v>0</v>
      </c>
      <c r="Q103" s="77">
        <f>Q97-($P97*Q101)</f>
        <v>58.89329411054878</v>
      </c>
      <c r="R103" s="76">
        <f>R97-($P97*R101)</f>
        <v>48.705275775762345</v>
      </c>
      <c r="S103" s="74" t="s">
        <v>99</v>
      </c>
      <c r="T103" s="74">
        <v>0</v>
      </c>
      <c r="U103" s="1" t="s">
        <v>102</v>
      </c>
    </row>
    <row r="104" spans="2:21" ht="14.4" thickBot="1" x14ac:dyDescent="0.3">
      <c r="P104" s="30"/>
      <c r="Q104" s="30"/>
      <c r="R104" s="30"/>
      <c r="S104" s="30"/>
      <c r="T104" s="30"/>
    </row>
    <row r="105" spans="2:21" ht="14.4" thickBot="1" x14ac:dyDescent="0.3">
      <c r="B105" s="18">
        <f>B101</f>
        <v>1</v>
      </c>
      <c r="C105" s="18">
        <f>C101</f>
        <v>-0.34515121157518647</v>
      </c>
      <c r="D105" s="18">
        <f>D101</f>
        <v>-0.25886340868138985</v>
      </c>
      <c r="E105" s="74" t="s">
        <v>99</v>
      </c>
      <c r="F105" s="74">
        <v>0</v>
      </c>
      <c r="I105" s="18">
        <f>I101</f>
        <v>1</v>
      </c>
      <c r="J105" s="18">
        <f>J101</f>
        <v>4.9762492484247733</v>
      </c>
      <c r="K105" s="18">
        <f>K101</f>
        <v>3.7321869363185805</v>
      </c>
      <c r="L105" s="74" t="s">
        <v>99</v>
      </c>
      <c r="M105" s="74">
        <v>0</v>
      </c>
      <c r="P105" s="18">
        <f>P101</f>
        <v>1</v>
      </c>
      <c r="Q105" s="18">
        <f>Q101</f>
        <v>-18.631098036849593</v>
      </c>
      <c r="R105" s="18">
        <f>R101</f>
        <v>-13.973323527637195</v>
      </c>
      <c r="S105" s="74" t="s">
        <v>99</v>
      </c>
      <c r="T105" s="74">
        <v>0</v>
      </c>
    </row>
    <row r="106" spans="2:21" ht="14.4" thickBot="1" x14ac:dyDescent="0.3">
      <c r="B106" s="18">
        <f>B102-($B102*B101)</f>
        <v>0</v>
      </c>
      <c r="C106" s="18">
        <f>C102-($B102*C101)</f>
        <v>-6.8988210272497277</v>
      </c>
      <c r="D106" s="18">
        <f>D102-($B102*D101)</f>
        <v>6.5177268173627798</v>
      </c>
      <c r="E106" s="74" t="s">
        <v>99</v>
      </c>
      <c r="F106" s="74">
        <v>0</v>
      </c>
      <c r="G106" s="1" t="s">
        <v>103</v>
      </c>
      <c r="I106" s="18">
        <f>I102-($I102*I101)</f>
        <v>0</v>
      </c>
      <c r="J106" s="18">
        <f>J102-($I102*J101)</f>
        <v>-5.1486802393002096</v>
      </c>
      <c r="K106" s="18">
        <f>K102-($I102*K101)</f>
        <v>-1.4643738726371609</v>
      </c>
      <c r="L106" s="74" t="s">
        <v>99</v>
      </c>
      <c r="M106" s="74">
        <v>0</v>
      </c>
      <c r="N106" s="1" t="s">
        <v>103</v>
      </c>
      <c r="P106" s="18">
        <f>P102-($P102*P101)</f>
        <v>0</v>
      </c>
      <c r="Q106" s="18">
        <f>Q102-($P102*Q101)</f>
        <v>41.047501266549943</v>
      </c>
      <c r="R106" s="18">
        <f>R102-($P102*R101)</f>
        <v>33.94664705527439</v>
      </c>
      <c r="S106" s="74" t="s">
        <v>99</v>
      </c>
      <c r="T106" s="74">
        <v>0</v>
      </c>
      <c r="U106" s="1" t="s">
        <v>103</v>
      </c>
    </row>
    <row r="107" spans="2:21" ht="14.4" thickBot="1" x14ac:dyDescent="0.3">
      <c r="B107" s="18">
        <f>B103</f>
        <v>0</v>
      </c>
      <c r="C107" s="18">
        <f>C103</f>
        <v>4.0354536347255596</v>
      </c>
      <c r="D107" s="18">
        <f>D103</f>
        <v>-3.8125332243559305</v>
      </c>
      <c r="E107" s="74" t="s">
        <v>99</v>
      </c>
      <c r="F107" s="74">
        <v>0</v>
      </c>
      <c r="I107" s="18">
        <f>I103</f>
        <v>0</v>
      </c>
      <c r="J107" s="18">
        <f>J103</f>
        <v>-11.92874774527432</v>
      </c>
      <c r="K107" s="18">
        <f>K103</f>
        <v>-3.3927425514064042</v>
      </c>
      <c r="L107" s="74" t="s">
        <v>99</v>
      </c>
      <c r="M107" s="74">
        <v>0</v>
      </c>
      <c r="P107" s="18">
        <f>P103</f>
        <v>0</v>
      </c>
      <c r="Q107" s="18">
        <f>Q103</f>
        <v>58.89329411054878</v>
      </c>
      <c r="R107" s="18">
        <f>R103</f>
        <v>48.705275775762345</v>
      </c>
      <c r="S107" s="74" t="s">
        <v>99</v>
      </c>
      <c r="T107" s="74">
        <v>0</v>
      </c>
    </row>
    <row r="108" spans="2:21" ht="14.4" thickBot="1" x14ac:dyDescent="0.3">
      <c r="P108" s="30"/>
      <c r="Q108" s="30"/>
      <c r="R108" s="30"/>
      <c r="S108" s="30"/>
      <c r="T108" s="30"/>
    </row>
    <row r="109" spans="2:21" ht="14.4" thickBot="1" x14ac:dyDescent="0.3">
      <c r="B109" s="18">
        <f>B105</f>
        <v>1</v>
      </c>
      <c r="C109" s="18">
        <f>C105</f>
        <v>-0.34515121157518647</v>
      </c>
      <c r="D109" s="18">
        <f>D105</f>
        <v>-0.25886340868138985</v>
      </c>
      <c r="E109" s="74" t="s">
        <v>99</v>
      </c>
      <c r="F109" s="74">
        <v>0</v>
      </c>
      <c r="I109" s="18">
        <f>I105</f>
        <v>1</v>
      </c>
      <c r="J109" s="18">
        <f>J105</f>
        <v>4.9762492484247733</v>
      </c>
      <c r="K109" s="18">
        <f>K105</f>
        <v>3.7321869363185805</v>
      </c>
      <c r="L109" s="74" t="s">
        <v>99</v>
      </c>
      <c r="M109" s="74">
        <v>0</v>
      </c>
      <c r="P109" s="18">
        <f>P105</f>
        <v>1</v>
      </c>
      <c r="Q109" s="18">
        <f>Q105</f>
        <v>-18.631098036849593</v>
      </c>
      <c r="R109" s="18">
        <f>R105</f>
        <v>-13.973323527637195</v>
      </c>
      <c r="S109" s="74" t="s">
        <v>99</v>
      </c>
      <c r="T109" s="74">
        <v>0</v>
      </c>
    </row>
    <row r="110" spans="2:21" ht="14.4" thickBot="1" x14ac:dyDescent="0.3">
      <c r="B110" s="18">
        <f>IF($C106=0,B106,B107)</f>
        <v>0</v>
      </c>
      <c r="C110" s="18">
        <f>IF($C106=0,C107,C106)</f>
        <v>-6.8988210272497277</v>
      </c>
      <c r="D110" s="18">
        <f>IF($C106=0,D107,D106)</f>
        <v>6.5177268173627798</v>
      </c>
      <c r="E110" s="74" t="s">
        <v>99</v>
      </c>
      <c r="F110" s="74">
        <v>0</v>
      </c>
      <c r="I110" s="18">
        <f>IF($J106=0,I107,I106)</f>
        <v>0</v>
      </c>
      <c r="J110" s="18">
        <f>IF($J106=0,J107,J106)</f>
        <v>-5.1486802393002096</v>
      </c>
      <c r="K110" s="18">
        <f>IF($J106=0,K107,K106)</f>
        <v>-1.4643738726371609</v>
      </c>
      <c r="L110" s="74" t="s">
        <v>99</v>
      </c>
      <c r="M110" s="74">
        <v>0</v>
      </c>
      <c r="P110" s="18">
        <f>IF($Q106=0,P107,P106)</f>
        <v>0</v>
      </c>
      <c r="Q110" s="18">
        <f>IF($Q106=0,Q107,Q106)</f>
        <v>41.047501266549943</v>
      </c>
      <c r="R110" s="18">
        <f>IF($Q106=0,R107,R106)</f>
        <v>33.94664705527439</v>
      </c>
      <c r="S110" s="74" t="s">
        <v>99</v>
      </c>
      <c r="T110" s="74">
        <v>0</v>
      </c>
    </row>
    <row r="111" spans="2:21" ht="14.4" thickBot="1" x14ac:dyDescent="0.3">
      <c r="B111" s="18">
        <f>IF($C106=0,B107,B106)</f>
        <v>0</v>
      </c>
      <c r="C111" s="18">
        <f>IF($C106=0,C106,C107)</f>
        <v>4.0354536347255596</v>
      </c>
      <c r="D111" s="18">
        <f>IF($C106=0,D106,D107)</f>
        <v>-3.8125332243559305</v>
      </c>
      <c r="E111" s="74" t="s">
        <v>99</v>
      </c>
      <c r="F111" s="74">
        <v>0</v>
      </c>
      <c r="I111" s="18">
        <f>IF($J106=0,I106,I107)</f>
        <v>0</v>
      </c>
      <c r="J111" s="18">
        <f>IF($J106=0,J106,J107)</f>
        <v>-11.92874774527432</v>
      </c>
      <c r="K111" s="18">
        <f>IF($J106=0,K106,K107)</f>
        <v>-3.3927425514064042</v>
      </c>
      <c r="L111" s="74" t="s">
        <v>99</v>
      </c>
      <c r="M111" s="74">
        <v>0</v>
      </c>
      <c r="P111" s="18">
        <f>IF($Q106=0,P106,P107)</f>
        <v>0</v>
      </c>
      <c r="Q111" s="18">
        <f>IF($Q106=0,Q106,Q107)</f>
        <v>58.89329411054878</v>
      </c>
      <c r="R111" s="18">
        <f>IF($Q106=0,R106,R107)</f>
        <v>48.705275775762345</v>
      </c>
      <c r="S111" s="74" t="s">
        <v>99</v>
      </c>
      <c r="T111" s="74">
        <v>0</v>
      </c>
    </row>
    <row r="112" spans="2:21" ht="14.4" thickBot="1" x14ac:dyDescent="0.3">
      <c r="P112" s="30"/>
      <c r="Q112" s="30"/>
      <c r="R112" s="30"/>
      <c r="S112" s="30"/>
      <c r="T112" s="30"/>
    </row>
    <row r="113" spans="2:21" ht="14.4" thickBot="1" x14ac:dyDescent="0.3">
      <c r="B113" s="18">
        <f t="shared" ref="B113:D114" si="5">B105</f>
        <v>1</v>
      </c>
      <c r="C113" s="18">
        <f t="shared" si="5"/>
        <v>-0.34515121157518647</v>
      </c>
      <c r="D113" s="18">
        <f t="shared" si="5"/>
        <v>-0.25886340868138985</v>
      </c>
      <c r="E113" s="74" t="s">
        <v>99</v>
      </c>
      <c r="F113" s="74">
        <v>0</v>
      </c>
      <c r="I113" s="18">
        <f t="shared" ref="I113:K114" si="6">I109</f>
        <v>1</v>
      </c>
      <c r="J113" s="18">
        <f t="shared" si="6"/>
        <v>4.9762492484247733</v>
      </c>
      <c r="K113" s="18">
        <f t="shared" si="6"/>
        <v>3.7321869363185805</v>
      </c>
      <c r="L113" s="74" t="s">
        <v>99</v>
      </c>
      <c r="M113" s="74">
        <v>0</v>
      </c>
      <c r="P113" s="18">
        <f t="shared" ref="P113:R114" si="7">P109</f>
        <v>1</v>
      </c>
      <c r="Q113" s="18">
        <f t="shared" si="7"/>
        <v>-18.631098036849593</v>
      </c>
      <c r="R113" s="18">
        <f t="shared" si="7"/>
        <v>-13.973323527637195</v>
      </c>
      <c r="S113" s="74" t="s">
        <v>99</v>
      </c>
      <c r="T113" s="74">
        <v>0</v>
      </c>
    </row>
    <row r="114" spans="2:21" ht="14.4" thickBot="1" x14ac:dyDescent="0.3">
      <c r="B114" s="18">
        <f t="shared" si="5"/>
        <v>0</v>
      </c>
      <c r="C114" s="18">
        <f t="shared" si="5"/>
        <v>-6.8988210272497277</v>
      </c>
      <c r="D114" s="18">
        <f t="shared" si="5"/>
        <v>6.5177268173627798</v>
      </c>
      <c r="E114" s="74" t="s">
        <v>99</v>
      </c>
      <c r="F114" s="74">
        <v>0</v>
      </c>
      <c r="I114" s="18">
        <f t="shared" si="6"/>
        <v>0</v>
      </c>
      <c r="J114" s="18">
        <f t="shared" si="6"/>
        <v>-5.1486802393002096</v>
      </c>
      <c r="K114" s="18">
        <f t="shared" si="6"/>
        <v>-1.4643738726371609</v>
      </c>
      <c r="L114" s="74" t="s">
        <v>99</v>
      </c>
      <c r="M114" s="74">
        <v>0</v>
      </c>
      <c r="P114" s="18">
        <f t="shared" si="7"/>
        <v>0</v>
      </c>
      <c r="Q114" s="18">
        <f t="shared" si="7"/>
        <v>41.047501266549943</v>
      </c>
      <c r="R114" s="18">
        <f t="shared" si="7"/>
        <v>33.94664705527439</v>
      </c>
      <c r="S114" s="74" t="s">
        <v>99</v>
      </c>
      <c r="T114" s="74">
        <v>0</v>
      </c>
    </row>
    <row r="115" spans="2:21" ht="14.4" thickBot="1" x14ac:dyDescent="0.3">
      <c r="B115" s="18">
        <f>($C110*B111)-($C111*B110)</f>
        <v>0</v>
      </c>
      <c r="C115" s="18">
        <f>($C106*C107)-($C107*C106)</f>
        <v>0</v>
      </c>
      <c r="D115" s="18">
        <f>($C106*D107)-($C107*D106)</f>
        <v>0</v>
      </c>
      <c r="E115" s="74" t="s">
        <v>99</v>
      </c>
      <c r="F115" s="74">
        <v>0</v>
      </c>
      <c r="G115" s="104" t="s">
        <v>104</v>
      </c>
      <c r="I115" s="18">
        <f>($J110*I111)-($J111*I110)</f>
        <v>0</v>
      </c>
      <c r="J115" s="18">
        <f>($J110*J111)-($J111*J110)</f>
        <v>0</v>
      </c>
      <c r="K115" s="18">
        <f>($J110*K111)-($J111*K110)</f>
        <v>-2.8421709430404007E-14</v>
      </c>
      <c r="L115" s="74" t="s">
        <v>99</v>
      </c>
      <c r="M115" s="74">
        <v>0</v>
      </c>
      <c r="N115" s="104" t="s">
        <v>104</v>
      </c>
      <c r="P115" s="18">
        <f>($Q110*P111)-($Q111*P110)</f>
        <v>0</v>
      </c>
      <c r="Q115" s="18">
        <f>($Q110*Q111)-($Q111*Q110)</f>
        <v>0</v>
      </c>
      <c r="R115" s="18">
        <f>($Q110*R111)-($Q111*R110)</f>
        <v>0</v>
      </c>
      <c r="S115" s="74" t="s">
        <v>99</v>
      </c>
      <c r="T115" s="74">
        <v>0</v>
      </c>
      <c r="U115" s="104" t="s">
        <v>104</v>
      </c>
    </row>
    <row r="118" spans="2:21" x14ac:dyDescent="0.25">
      <c r="B118" s="30">
        <f t="shared" ref="B118:D120" si="8">B113</f>
        <v>1</v>
      </c>
      <c r="C118" s="30">
        <f t="shared" si="8"/>
        <v>-0.34515121157518647</v>
      </c>
      <c r="D118" s="30">
        <f t="shared" si="8"/>
        <v>-0.25886340868138985</v>
      </c>
      <c r="E118" s="30" t="s">
        <v>51</v>
      </c>
      <c r="F118" s="30"/>
      <c r="I118" s="30">
        <f t="shared" ref="I118:K120" si="9">I113</f>
        <v>1</v>
      </c>
      <c r="J118" s="30">
        <f t="shared" si="9"/>
        <v>4.9762492484247733</v>
      </c>
      <c r="K118" s="30">
        <f t="shared" si="9"/>
        <v>3.7321869363185805</v>
      </c>
      <c r="L118" s="30" t="s">
        <v>51</v>
      </c>
      <c r="M118" s="30"/>
      <c r="P118" s="30">
        <f t="shared" ref="P118:R120" si="10">P113</f>
        <v>1</v>
      </c>
      <c r="Q118" s="30">
        <f t="shared" si="10"/>
        <v>-18.631098036849593</v>
      </c>
      <c r="R118" s="30">
        <f t="shared" si="10"/>
        <v>-13.973323527637195</v>
      </c>
      <c r="S118" s="30" t="s">
        <v>51</v>
      </c>
      <c r="T118" s="30"/>
    </row>
    <row r="119" spans="2:21" x14ac:dyDescent="0.25">
      <c r="B119" s="30">
        <f t="shared" si="8"/>
        <v>0</v>
      </c>
      <c r="C119" s="30">
        <f t="shared" si="8"/>
        <v>-6.8988210272497277</v>
      </c>
      <c r="D119" s="30">
        <f t="shared" si="8"/>
        <v>6.5177268173627798</v>
      </c>
      <c r="E119" s="30" t="s">
        <v>52</v>
      </c>
      <c r="F119" s="30" t="str">
        <f>"= 0"</f>
        <v>= 0</v>
      </c>
      <c r="I119" s="30">
        <f t="shared" si="9"/>
        <v>0</v>
      </c>
      <c r="J119" s="30">
        <f t="shared" si="9"/>
        <v>-5.1486802393002096</v>
      </c>
      <c r="K119" s="30">
        <f t="shared" si="9"/>
        <v>-1.4643738726371609</v>
      </c>
      <c r="L119" s="30" t="s">
        <v>52</v>
      </c>
      <c r="M119" s="30" t="str">
        <f>"= 0"</f>
        <v>= 0</v>
      </c>
      <c r="P119" s="30">
        <f t="shared" si="10"/>
        <v>0</v>
      </c>
      <c r="Q119" s="30">
        <f t="shared" si="10"/>
        <v>41.047501266549943</v>
      </c>
      <c r="R119" s="30">
        <f t="shared" si="10"/>
        <v>33.94664705527439</v>
      </c>
      <c r="S119" s="30" t="s">
        <v>52</v>
      </c>
      <c r="T119" s="30" t="str">
        <f>"= 0"</f>
        <v>= 0</v>
      </c>
    </row>
    <row r="120" spans="2:21" x14ac:dyDescent="0.25">
      <c r="B120" s="30">
        <f t="shared" si="8"/>
        <v>0</v>
      </c>
      <c r="C120" s="30">
        <f t="shared" si="8"/>
        <v>0</v>
      </c>
      <c r="D120" s="30">
        <f t="shared" si="8"/>
        <v>0</v>
      </c>
      <c r="E120" s="30" t="s">
        <v>79</v>
      </c>
      <c r="F120" s="30"/>
      <c r="I120" s="30">
        <f t="shared" si="9"/>
        <v>0</v>
      </c>
      <c r="J120" s="30">
        <f t="shared" si="9"/>
        <v>0</v>
      </c>
      <c r="K120" s="30">
        <f t="shared" si="9"/>
        <v>-2.8421709430404007E-14</v>
      </c>
      <c r="L120" s="30" t="s">
        <v>79</v>
      </c>
      <c r="M120" s="30"/>
      <c r="P120" s="30">
        <f t="shared" si="10"/>
        <v>0</v>
      </c>
      <c r="Q120" s="30">
        <f t="shared" si="10"/>
        <v>0</v>
      </c>
      <c r="R120" s="30">
        <f t="shared" si="10"/>
        <v>0</v>
      </c>
      <c r="S120" s="30" t="s">
        <v>79</v>
      </c>
      <c r="T120" s="30"/>
    </row>
    <row r="122" spans="2:21" x14ac:dyDescent="0.25">
      <c r="B122" s="83" t="s">
        <v>118</v>
      </c>
      <c r="I122" s="83" t="s">
        <v>118</v>
      </c>
      <c r="P122" s="83" t="s">
        <v>118</v>
      </c>
    </row>
    <row r="123" spans="2:21" x14ac:dyDescent="0.25">
      <c r="B123" s="64" t="s">
        <v>55</v>
      </c>
      <c r="C123" s="30">
        <f>-D119/C119</f>
        <v>0.94475951638958888</v>
      </c>
      <c r="I123" s="64" t="s">
        <v>55</v>
      </c>
      <c r="J123" s="30">
        <f>-K119/J119</f>
        <v>-0.28441732727146274</v>
      </c>
      <c r="P123" s="64" t="s">
        <v>55</v>
      </c>
      <c r="Q123" s="30">
        <f>-R119/Q119</f>
        <v>-0.82700885578479499</v>
      </c>
    </row>
    <row r="124" spans="2:21" x14ac:dyDescent="0.25">
      <c r="B124" s="64" t="s">
        <v>54</v>
      </c>
      <c r="C124" s="30">
        <f>(-(C118*C123)-(D118*1))/B118</f>
        <v>0.58494830041044366</v>
      </c>
      <c r="I124" s="64" t="s">
        <v>54</v>
      </c>
      <c r="J124" s="30">
        <f>(-(J118*J123)-(K118*1))/I118</f>
        <v>-2.3168554252449809</v>
      </c>
      <c r="P124" s="64" t="s">
        <v>54</v>
      </c>
      <c r="Q124" s="30">
        <f>(-(Q118*Q123)-(R118*1))/P118</f>
        <v>-1.4347595418321273</v>
      </c>
    </row>
    <row r="125" spans="2:21" x14ac:dyDescent="0.25">
      <c r="B125" s="64" t="s">
        <v>87</v>
      </c>
      <c r="C125" s="30">
        <f>1</f>
        <v>1</v>
      </c>
      <c r="I125" s="64" t="s">
        <v>87</v>
      </c>
      <c r="J125" s="30">
        <f>1</f>
        <v>1</v>
      </c>
      <c r="P125" s="64" t="s">
        <v>87</v>
      </c>
      <c r="Q125" s="30">
        <f>1</f>
        <v>1</v>
      </c>
    </row>
    <row r="127" spans="2:21" x14ac:dyDescent="0.25">
      <c r="B127" s="108"/>
      <c r="C127" s="108"/>
      <c r="D127" s="22">
        <f>C124</f>
        <v>0.58494830041044366</v>
      </c>
      <c r="I127" s="108"/>
      <c r="J127" s="108"/>
      <c r="K127" s="22">
        <f>J124</f>
        <v>-2.3168554252449809</v>
      </c>
      <c r="P127" s="108"/>
      <c r="Q127" s="108"/>
      <c r="R127" s="22">
        <f>Q124</f>
        <v>-1.4347595418321273</v>
      </c>
    </row>
    <row r="128" spans="2:21" x14ac:dyDescent="0.25">
      <c r="B128" s="109" t="s">
        <v>119</v>
      </c>
      <c r="C128" s="110"/>
      <c r="D128" s="22">
        <f>C123</f>
        <v>0.94475951638958888</v>
      </c>
      <c r="I128" s="111" t="s">
        <v>120</v>
      </c>
      <c r="J128" s="108"/>
      <c r="K128" s="22">
        <f>J123</f>
        <v>-0.28441732727146274</v>
      </c>
      <c r="P128" s="111" t="s">
        <v>121</v>
      </c>
      <c r="Q128" s="108"/>
      <c r="R128" s="22">
        <f>Q123</f>
        <v>-0.82700885578479499</v>
      </c>
    </row>
    <row r="129" spans="1:18" x14ac:dyDescent="0.25">
      <c r="B129" s="108"/>
      <c r="C129" s="108"/>
      <c r="D129" s="22">
        <f>C125</f>
        <v>1</v>
      </c>
      <c r="I129" s="108"/>
      <c r="J129" s="108"/>
      <c r="K129" s="22">
        <f>J125</f>
        <v>1</v>
      </c>
      <c r="P129" s="108"/>
      <c r="Q129" s="108"/>
      <c r="R129" s="22">
        <f>Q125</f>
        <v>1</v>
      </c>
    </row>
    <row r="131" spans="1:18" ht="14.4" thickBot="1" x14ac:dyDescent="0.3">
      <c r="E131" s="122"/>
    </row>
    <row r="132" spans="1:18" ht="15.6" thickBot="1" x14ac:dyDescent="0.3">
      <c r="B132" s="123" t="s">
        <v>149</v>
      </c>
      <c r="C132" s="112"/>
      <c r="D132" s="113"/>
      <c r="E132" s="124"/>
    </row>
    <row r="134" spans="1:18" x14ac:dyDescent="0.25">
      <c r="C134" s="125" t="s">
        <v>138</v>
      </c>
      <c r="D134" s="30">
        <f>D127</f>
        <v>0.58494830041044366</v>
      </c>
      <c r="E134" s="30">
        <f>K127</f>
        <v>-2.3168554252449809</v>
      </c>
      <c r="F134" s="30">
        <f>R127</f>
        <v>-1.4347595418321273</v>
      </c>
    </row>
    <row r="135" spans="1:18" x14ac:dyDescent="0.25">
      <c r="D135" s="30">
        <f>D128</f>
        <v>0.94475951638958888</v>
      </c>
      <c r="E135" s="30">
        <f>K128</f>
        <v>-0.28441732727146274</v>
      </c>
      <c r="F135" s="30">
        <f>R128</f>
        <v>-0.82700885578479499</v>
      </c>
    </row>
    <row r="136" spans="1:18" x14ac:dyDescent="0.25">
      <c r="D136" s="30">
        <f>D129</f>
        <v>1</v>
      </c>
      <c r="E136" s="30">
        <f>K129</f>
        <v>1</v>
      </c>
      <c r="F136" s="30">
        <f>R129</f>
        <v>1</v>
      </c>
    </row>
    <row r="138" spans="1:18" x14ac:dyDescent="0.25">
      <c r="A138" t="s">
        <v>124</v>
      </c>
      <c r="D138" s="30">
        <f>C93</f>
        <v>12.5891234504001</v>
      </c>
      <c r="E138" s="30">
        <f>0</f>
        <v>0</v>
      </c>
      <c r="F138" s="30">
        <f>0</f>
        <v>0</v>
      </c>
    </row>
    <row r="139" spans="1:18" x14ac:dyDescent="0.25">
      <c r="D139" s="30">
        <f>0</f>
        <v>0</v>
      </c>
      <c r="E139" s="30">
        <f>J93</f>
        <v>0.19618174245066289</v>
      </c>
      <c r="F139" s="30">
        <f>0</f>
        <v>0</v>
      </c>
    </row>
    <row r="140" spans="1:18" x14ac:dyDescent="0.25">
      <c r="D140" s="30">
        <f>0</f>
        <v>0</v>
      </c>
      <c r="E140" s="30">
        <f>0</f>
        <v>0</v>
      </c>
      <c r="F140" s="30">
        <f>Q93</f>
        <v>1.2146948071492396</v>
      </c>
    </row>
    <row r="143" spans="1:18" x14ac:dyDescent="0.25">
      <c r="B143" s="127" t="s">
        <v>145</v>
      </c>
    </row>
    <row r="144" spans="1:18" x14ac:dyDescent="0.25">
      <c r="B144" t="s">
        <v>146</v>
      </c>
      <c r="E144" s="87">
        <f>1</f>
        <v>1</v>
      </c>
      <c r="F144" s="30" t="s">
        <v>148</v>
      </c>
    </row>
    <row r="145" spans="3:10" x14ac:dyDescent="0.25">
      <c r="E145" s="30" t="s">
        <v>147</v>
      </c>
    </row>
    <row r="147" spans="3:10" ht="14.4" thickBot="1" x14ac:dyDescent="0.3"/>
    <row r="148" spans="3:10" ht="14.4" thickBot="1" x14ac:dyDescent="0.3">
      <c r="C148" s="81"/>
      <c r="D148" s="128" t="s">
        <v>139</v>
      </c>
      <c r="E148" s="82"/>
      <c r="G148" s="81"/>
      <c r="H148" s="128" t="s">
        <v>140</v>
      </c>
      <c r="I148" s="82"/>
    </row>
    <row r="149" spans="3:10" ht="14.4" thickBot="1" x14ac:dyDescent="0.3">
      <c r="C149" s="18">
        <f t="shared" ref="C149:E151" si="11">D134</f>
        <v>0.58494830041044366</v>
      </c>
      <c r="D149" s="18">
        <f t="shared" si="11"/>
        <v>-2.3168554252449809</v>
      </c>
      <c r="E149" s="80">
        <f t="shared" si="11"/>
        <v>-1.4347595418321273</v>
      </c>
      <c r="G149" s="78">
        <f>(D150*E151)-(D151*E150)</f>
        <v>0.54259152851333226</v>
      </c>
      <c r="H149" s="78">
        <f>(C150*E151)-(C151*E150)</f>
        <v>1.771768372174384</v>
      </c>
      <c r="I149" s="79">
        <f>(C150*D151)-(C151*D150)</f>
        <v>1.2291768436610515</v>
      </c>
    </row>
    <row r="150" spans="3:10" ht="14.4" thickBot="1" x14ac:dyDescent="0.3">
      <c r="C150" s="18">
        <f t="shared" si="11"/>
        <v>0.94475951638958888</v>
      </c>
      <c r="D150" s="18">
        <f t="shared" si="11"/>
        <v>-0.28441732727146274</v>
      </c>
      <c r="E150" s="80">
        <f t="shared" si="11"/>
        <v>-0.82700885578479499</v>
      </c>
      <c r="G150" s="18">
        <f>(D149*E151)-(D151*E149)</f>
        <v>-0.88209588341285361</v>
      </c>
      <c r="H150" s="18">
        <f>(C149*E151)-(C151*E149)</f>
        <v>2.0197078422425712</v>
      </c>
      <c r="I150" s="80">
        <f>(C149*D151)-(C151*D149)</f>
        <v>2.9018037256554248</v>
      </c>
    </row>
    <row r="151" spans="3:10" ht="14.4" thickBot="1" x14ac:dyDescent="0.3">
      <c r="C151" s="77">
        <f t="shared" si="11"/>
        <v>1</v>
      </c>
      <c r="D151" s="77">
        <f t="shared" si="11"/>
        <v>1</v>
      </c>
      <c r="E151" s="76">
        <f t="shared" si="11"/>
        <v>1</v>
      </c>
      <c r="G151" s="77">
        <f>(D149*E150)-(D150*E149)</f>
        <v>1.507989480085524</v>
      </c>
      <c r="H151" s="77">
        <f>(C149*E150)-(C150*E149)</f>
        <v>0.87174530626096725</v>
      </c>
      <c r="I151" s="76">
        <f>(C149*D150)-(C150*D149)</f>
        <v>2.0225017789043203</v>
      </c>
    </row>
    <row r="153" spans="3:10" ht="14.4" thickBot="1" x14ac:dyDescent="0.3"/>
    <row r="154" spans="3:10" ht="14.4" thickBot="1" x14ac:dyDescent="0.3">
      <c r="C154" s="81"/>
      <c r="D154" s="128" t="s">
        <v>141</v>
      </c>
      <c r="E154" s="82"/>
      <c r="G154" s="81"/>
      <c r="H154" s="128" t="s">
        <v>142</v>
      </c>
      <c r="I154" s="82"/>
    </row>
    <row r="155" spans="3:10" ht="14.4" thickBot="1" x14ac:dyDescent="0.3">
      <c r="C155" s="78">
        <f>G149</f>
        <v>0.54259152851333226</v>
      </c>
      <c r="D155" s="78">
        <f>-(H149)</f>
        <v>-1.771768372174384</v>
      </c>
      <c r="E155" s="79">
        <f>I149</f>
        <v>1.2291768436610515</v>
      </c>
      <c r="G155" s="18">
        <f>C155</f>
        <v>0.54259152851333226</v>
      </c>
      <c r="H155" s="18">
        <f>C156</f>
        <v>0.88209588341285361</v>
      </c>
      <c r="I155" s="80">
        <f>C157</f>
        <v>1.507989480085524</v>
      </c>
    </row>
    <row r="156" spans="3:10" ht="14.4" thickBot="1" x14ac:dyDescent="0.3">
      <c r="C156" s="18">
        <f>-G150</f>
        <v>0.88209588341285361</v>
      </c>
      <c r="D156" s="18">
        <f>H150</f>
        <v>2.0197078422425712</v>
      </c>
      <c r="E156" s="80">
        <f>-I150</f>
        <v>-2.9018037256554248</v>
      </c>
      <c r="G156" s="18">
        <f>D155</f>
        <v>-1.771768372174384</v>
      </c>
      <c r="H156" s="18">
        <f>D156</f>
        <v>2.0197078422425712</v>
      </c>
      <c r="I156" s="80">
        <f>D157</f>
        <v>-0.87174530626096725</v>
      </c>
    </row>
    <row r="157" spans="3:10" ht="14.4" thickBot="1" x14ac:dyDescent="0.3">
      <c r="C157" s="77">
        <f>G151</f>
        <v>1.507989480085524</v>
      </c>
      <c r="D157" s="77">
        <f>-H151</f>
        <v>-0.87174530626096725</v>
      </c>
      <c r="E157" s="76">
        <f>I151</f>
        <v>2.0225017789043203</v>
      </c>
      <c r="G157" s="77">
        <f>E155</f>
        <v>1.2291768436610515</v>
      </c>
      <c r="H157" s="77">
        <f>E156</f>
        <v>-2.9018037256554248</v>
      </c>
      <c r="I157" s="76">
        <f>E157</f>
        <v>2.0225017789043203</v>
      </c>
    </row>
    <row r="159" spans="3:10" ht="14.4" thickBot="1" x14ac:dyDescent="0.3"/>
    <row r="160" spans="3:10" ht="14.4" thickBot="1" x14ac:dyDescent="0.3">
      <c r="C160" s="81"/>
      <c r="D160" s="88" t="s">
        <v>144</v>
      </c>
      <c r="E160" s="82"/>
      <c r="G160" s="81"/>
      <c r="H160" s="128" t="s">
        <v>143</v>
      </c>
      <c r="I160" s="82"/>
      <c r="J160" t="s">
        <v>70</v>
      </c>
    </row>
    <row r="161" spans="2:14" ht="14.4" thickBot="1" x14ac:dyDescent="0.3">
      <c r="B161" s="87">
        <f>1</f>
        <v>1</v>
      </c>
      <c r="C161" s="89">
        <f t="shared" ref="C161:E163" si="12">G155</f>
        <v>0.54259152851333226</v>
      </c>
      <c r="D161" s="89">
        <f t="shared" si="12"/>
        <v>0.88209588341285361</v>
      </c>
      <c r="E161" s="90">
        <f t="shared" si="12"/>
        <v>1.507989480085524</v>
      </c>
      <c r="G161" s="18">
        <f>(1/B162)*C161</f>
        <v>0.20407798945831149</v>
      </c>
      <c r="H161" s="18">
        <f>(1/B162)*D161</f>
        <v>0.33177140618022943</v>
      </c>
      <c r="I161" s="80">
        <f>(1/B162)*E161</f>
        <v>0.56718073366045263</v>
      </c>
    </row>
    <row r="162" spans="2:14" ht="14.4" thickBot="1" x14ac:dyDescent="0.3">
      <c r="B162" s="30">
        <f>(C149*C155)+(D149*D155)+(E149*E155)</f>
        <v>2.6587459527288777</v>
      </c>
      <c r="C162" s="89">
        <f t="shared" si="12"/>
        <v>-1.771768372174384</v>
      </c>
      <c r="D162" s="89">
        <f t="shared" si="12"/>
        <v>2.0197078422425712</v>
      </c>
      <c r="E162" s="90">
        <f t="shared" si="12"/>
        <v>-0.87174530626096725</v>
      </c>
      <c r="G162" s="18">
        <f>(1/B162)*C162</f>
        <v>-0.6663925037124665</v>
      </c>
      <c r="H162" s="18">
        <f>(1/B162)*D162</f>
        <v>0.75964679520041689</v>
      </c>
      <c r="I162" s="80">
        <f>(1/B162)*E162</f>
        <v>-0.32787837640757939</v>
      </c>
    </row>
    <row r="163" spans="2:14" ht="14.4" thickBot="1" x14ac:dyDescent="0.3">
      <c r="C163" s="91">
        <f t="shared" si="12"/>
        <v>1.2291768436610515</v>
      </c>
      <c r="D163" s="91">
        <f t="shared" si="12"/>
        <v>-2.9018037256554248</v>
      </c>
      <c r="E163" s="92">
        <f t="shared" si="12"/>
        <v>2.0225017789043203</v>
      </c>
      <c r="G163" s="77">
        <f>(1/B162)*C163</f>
        <v>0.46231451425415493</v>
      </c>
      <c r="H163" s="77">
        <f>(1/B162)*D163</f>
        <v>-1.0914182013806464</v>
      </c>
      <c r="I163" s="76">
        <f>(1/B162)*E163</f>
        <v>0.76069764274712648</v>
      </c>
    </row>
    <row r="166" spans="2:14" ht="15" x14ac:dyDescent="0.25">
      <c r="B166" s="132" t="s">
        <v>134</v>
      </c>
    </row>
    <row r="167" spans="2:14" x14ac:dyDescent="0.25">
      <c r="K167" s="66">
        <f>C168</f>
        <v>5</v>
      </c>
    </row>
    <row r="168" spans="2:14" x14ac:dyDescent="0.25">
      <c r="C168" s="66">
        <f>E5</f>
        <v>5</v>
      </c>
      <c r="D168" s="30">
        <f t="shared" ref="D168:F170" si="13">C149</f>
        <v>0.58494830041044366</v>
      </c>
      <c r="E168" s="30">
        <f t="shared" si="13"/>
        <v>-2.3168554252449809</v>
      </c>
      <c r="F168" s="30">
        <f t="shared" si="13"/>
        <v>-1.4347595418321273</v>
      </c>
      <c r="H168" s="30">
        <f t="shared" ref="H168:J170" si="14">D138</f>
        <v>12.5891234504001</v>
      </c>
      <c r="I168" s="30">
        <f t="shared" si="14"/>
        <v>0</v>
      </c>
      <c r="J168" s="30">
        <f t="shared" si="14"/>
        <v>0</v>
      </c>
      <c r="L168" s="30">
        <f t="shared" ref="L168:N170" si="15">G161</f>
        <v>0.20407798945831149</v>
      </c>
      <c r="M168" s="30">
        <f t="shared" si="15"/>
        <v>0.33177140618022943</v>
      </c>
      <c r="N168" s="30">
        <f t="shared" si="15"/>
        <v>0.56718073366045263</v>
      </c>
    </row>
    <row r="169" spans="2:14" x14ac:dyDescent="0.25">
      <c r="B169" s="64" t="s">
        <v>69</v>
      </c>
      <c r="C169" s="30" t="s">
        <v>53</v>
      </c>
      <c r="D169" s="30">
        <f t="shared" si="13"/>
        <v>0.94475951638958888</v>
      </c>
      <c r="E169" s="30">
        <f t="shared" si="13"/>
        <v>-0.28441732727146274</v>
      </c>
      <c r="F169" s="30">
        <f t="shared" si="13"/>
        <v>-0.82700885578479499</v>
      </c>
      <c r="G169" s="65" t="s">
        <v>71</v>
      </c>
      <c r="H169" s="30">
        <f t="shared" si="14"/>
        <v>0</v>
      </c>
      <c r="I169" s="30">
        <f t="shared" si="14"/>
        <v>0.19618174245066289</v>
      </c>
      <c r="J169" s="30">
        <f t="shared" si="14"/>
        <v>0</v>
      </c>
      <c r="K169" s="65" t="s">
        <v>71</v>
      </c>
      <c r="L169" s="30">
        <f t="shared" si="15"/>
        <v>-0.6663925037124665</v>
      </c>
      <c r="M169" s="30">
        <f t="shared" si="15"/>
        <v>0.75964679520041689</v>
      </c>
      <c r="N169" s="30">
        <f t="shared" si="15"/>
        <v>-0.32787837640757939</v>
      </c>
    </row>
    <row r="170" spans="2:14" x14ac:dyDescent="0.25">
      <c r="D170" s="30">
        <f t="shared" si="13"/>
        <v>1</v>
      </c>
      <c r="E170" s="30">
        <f t="shared" si="13"/>
        <v>1</v>
      </c>
      <c r="F170" s="30">
        <f t="shared" si="13"/>
        <v>1</v>
      </c>
      <c r="H170" s="30">
        <f t="shared" si="14"/>
        <v>0</v>
      </c>
      <c r="I170" s="30">
        <f t="shared" si="14"/>
        <v>0</v>
      </c>
      <c r="J170" s="30">
        <f t="shared" si="14"/>
        <v>1.2146948071492396</v>
      </c>
      <c r="L170" s="30">
        <f t="shared" si="15"/>
        <v>0.46231451425415493</v>
      </c>
      <c r="M170" s="30">
        <f t="shared" si="15"/>
        <v>-1.0914182013806464</v>
      </c>
      <c r="N170" s="30">
        <f t="shared" si="15"/>
        <v>0.76069764274712648</v>
      </c>
    </row>
    <row r="172" spans="2:14" x14ac:dyDescent="0.25">
      <c r="C172" s="30" t="s">
        <v>53</v>
      </c>
      <c r="D172" s="30">
        <f t="shared" ref="D172:F174" si="16">D168</f>
        <v>0.58494830041044366</v>
      </c>
      <c r="E172" s="30">
        <f t="shared" si="16"/>
        <v>-2.3168554252449809</v>
      </c>
      <c r="F172" s="30">
        <f t="shared" si="16"/>
        <v>-1.4347595418321273</v>
      </c>
      <c r="H172" s="30">
        <f>H168^K167</f>
        <v>316211.35525626992</v>
      </c>
      <c r="I172" s="30">
        <f>I168</f>
        <v>0</v>
      </c>
      <c r="J172" s="30">
        <f>J168</f>
        <v>0</v>
      </c>
      <c r="L172" s="30">
        <f t="shared" ref="L172:N174" si="17">L168</f>
        <v>0.20407798945831149</v>
      </c>
      <c r="M172" s="30">
        <f t="shared" si="17"/>
        <v>0.33177140618022943</v>
      </c>
      <c r="N172" s="30">
        <f t="shared" si="17"/>
        <v>0.56718073366045263</v>
      </c>
    </row>
    <row r="173" spans="2:14" x14ac:dyDescent="0.25">
      <c r="D173" s="30">
        <f t="shared" si="16"/>
        <v>0.94475951638958888</v>
      </c>
      <c r="E173" s="30">
        <f t="shared" si="16"/>
        <v>-0.28441732727146274</v>
      </c>
      <c r="F173" s="30">
        <f t="shared" si="16"/>
        <v>-0.82700885578479499</v>
      </c>
      <c r="G173" s="65" t="s">
        <v>71</v>
      </c>
      <c r="H173" s="30">
        <f>H169</f>
        <v>0</v>
      </c>
      <c r="I173" s="30">
        <f>I169^K167</f>
        <v>2.9059821191139347E-4</v>
      </c>
      <c r="J173" s="30">
        <f>J169</f>
        <v>0</v>
      </c>
      <c r="K173" s="65" t="s">
        <v>71</v>
      </c>
      <c r="L173" s="30">
        <f t="shared" si="17"/>
        <v>-0.6663925037124665</v>
      </c>
      <c r="M173" s="30">
        <f t="shared" si="17"/>
        <v>0.75964679520041689</v>
      </c>
      <c r="N173" s="30">
        <f t="shared" si="17"/>
        <v>-0.32787837640757939</v>
      </c>
    </row>
    <row r="174" spans="2:14" x14ac:dyDescent="0.25">
      <c r="D174" s="30">
        <f t="shared" si="16"/>
        <v>1</v>
      </c>
      <c r="E174" s="30">
        <f t="shared" si="16"/>
        <v>1</v>
      </c>
      <c r="F174" s="30">
        <f t="shared" si="16"/>
        <v>1</v>
      </c>
      <c r="H174" s="30">
        <f>H170</f>
        <v>0</v>
      </c>
      <c r="I174" s="30">
        <f>I170</f>
        <v>0</v>
      </c>
      <c r="J174" s="30">
        <f>J170^K167</f>
        <v>2.6444531319863862</v>
      </c>
      <c r="L174" s="30">
        <f t="shared" si="17"/>
        <v>0.46231451425415493</v>
      </c>
      <c r="M174" s="30">
        <f t="shared" si="17"/>
        <v>-1.0914182013806464</v>
      </c>
      <c r="N174" s="30">
        <f t="shared" si="17"/>
        <v>0.76069764274712648</v>
      </c>
    </row>
    <row r="176" spans="2:14" x14ac:dyDescent="0.25">
      <c r="C176" s="30" t="s">
        <v>53</v>
      </c>
      <c r="D176">
        <f t="shared" ref="D176:F178" si="18">D172</f>
        <v>0.58494830041044366</v>
      </c>
      <c r="E176">
        <f t="shared" si="18"/>
        <v>-2.3168554252449809</v>
      </c>
      <c r="F176">
        <f t="shared" si="18"/>
        <v>-1.4347595418321273</v>
      </c>
      <c r="H176" s="30">
        <f>(H172*L172)+(I172*L173)+(J172*L174)</f>
        <v>64531.777624587441</v>
      </c>
      <c r="I176" s="30">
        <f>(H172*M172)+(I172*M173)+(J172*M174)</f>
        <v>104909.88598352876</v>
      </c>
      <c r="J176" s="30">
        <f>(H172*N172)+(I172*N173)+(J172*N174)</f>
        <v>179348.98846601721</v>
      </c>
    </row>
    <row r="177" spans="2:10" x14ac:dyDescent="0.25">
      <c r="D177" s="30">
        <f t="shared" si="18"/>
        <v>0.94475951638958888</v>
      </c>
      <c r="E177" s="30">
        <f t="shared" si="18"/>
        <v>-0.28441732727146274</v>
      </c>
      <c r="F177" s="30">
        <f t="shared" si="18"/>
        <v>-0.82700885578479499</v>
      </c>
      <c r="G177" s="65" t="s">
        <v>71</v>
      </c>
      <c r="H177" s="30">
        <f>(H173*L172)+(I173*L173)+(J173*L174)</f>
        <v>-1.9365247000999939E-4</v>
      </c>
      <c r="I177" s="30">
        <f>(H173*M172)+(I173*M173)+(J173*M174)</f>
        <v>2.2075200036946168E-4</v>
      </c>
      <c r="J177" s="30">
        <f>(H173*N172)+(I173*N173)+(J173*N174)</f>
        <v>-9.5280869908453386E-5</v>
      </c>
    </row>
    <row r="178" spans="2:10" x14ac:dyDescent="0.25">
      <c r="D178" s="30">
        <f t="shared" si="18"/>
        <v>1</v>
      </c>
      <c r="E178" s="30">
        <f t="shared" si="18"/>
        <v>1</v>
      </c>
      <c r="F178" s="30">
        <f t="shared" si="18"/>
        <v>1</v>
      </c>
      <c r="H178" s="30">
        <f>(H174*L172)+(I174*L173)+(J174*L174)</f>
        <v>1.2225690651821648</v>
      </c>
      <c r="I178" s="30">
        <f>(H174*M172)+(I174*M173)+(J174*M174)</f>
        <v>-2.8862042809479989</v>
      </c>
      <c r="J178" s="30">
        <f>(H174*N172)+(I174*N173)+(J174*N174)</f>
        <v>2.0116292638572997</v>
      </c>
    </row>
    <row r="179" spans="2:10" x14ac:dyDescent="0.25">
      <c r="C179" s="66">
        <f>C168</f>
        <v>5</v>
      </c>
    </row>
    <row r="180" spans="2:10" x14ac:dyDescent="0.25">
      <c r="B180" s="64" t="s">
        <v>69</v>
      </c>
      <c r="C180" s="30" t="s">
        <v>53</v>
      </c>
      <c r="D180" s="22">
        <f>(D176*H176)+(E176*H177)+(F176*H178)</f>
        <v>37746.00000000008</v>
      </c>
      <c r="E180" s="22">
        <f>(D176*I176)+(E176*I177)+(F176*I178)</f>
        <v>61370.999999999869</v>
      </c>
      <c r="F180" s="22">
        <f>(D176*J176)+(E176*J177)+(F176*J178)</f>
        <v>104907.00000000009</v>
      </c>
    </row>
    <row r="181" spans="2:10" x14ac:dyDescent="0.25">
      <c r="D181" s="22">
        <f>(D177*H176)+(E177*H177)+(F177*H178)</f>
        <v>60966.000000000131</v>
      </c>
      <c r="E181" s="22">
        <f>(D177*I176)+(E177*I177)+(F177*I178)</f>
        <v>99116.999999999796</v>
      </c>
      <c r="F181" s="22">
        <f>(D177*J176)+(E177*J177)+(F177*J178)</f>
        <v>169440.00000000012</v>
      </c>
    </row>
    <row r="182" spans="2:10" x14ac:dyDescent="0.25">
      <c r="D182" s="22">
        <f>(D178*H176)+(E178*H177)+(F178*H178)</f>
        <v>64533.000000000153</v>
      </c>
      <c r="E182" s="22">
        <f>(D178*I176)+(E178*I177)+(F178*I178)</f>
        <v>104906.99999999981</v>
      </c>
      <c r="F182" s="22">
        <f>(D178*J176)+(E178*J177)+(F178*J178)</f>
        <v>179351.0000000002</v>
      </c>
    </row>
  </sheetData>
  <pageMargins left="0.7" right="0.7" top="0.75" bottom="0.75" header="0.3" footer="0.3"/>
  <pageSetup orientation="portrait" r:id="rId1"/>
  <ignoredErrors>
    <ignoredError sqref="D28 C96 J96 Q96 P106:R106 I106:K106 B106:D106 D155 E156 D157 C156 I173 E139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6B97DC50399D44A8A7D4C9992F9DC6" ma:contentTypeVersion="5" ma:contentTypeDescription="Create a new document." ma:contentTypeScope="" ma:versionID="2c9d5696c59606a950292b6f0b6b803b">
  <xsd:schema xmlns:xsd="http://www.w3.org/2001/XMLSchema" xmlns:xs="http://www.w3.org/2001/XMLSchema" xmlns:p="http://schemas.microsoft.com/office/2006/metadata/properties" xmlns:ns3="1ea2eb44-8d5f-496a-b515-c2f2725ad10b" targetNamespace="http://schemas.microsoft.com/office/2006/metadata/properties" ma:root="true" ma:fieldsID="ba6f762c57871a811147c9b26e8ca7aa" ns3:_="">
    <xsd:import namespace="1ea2eb44-8d5f-496a-b515-c2f2725ad10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2eb44-8d5f-496a-b515-c2f2725ad10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1DA76B-F0DD-43A0-AE2B-6A881F2A9A6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1ea2eb44-8d5f-496a-b515-c2f2725ad10b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87B022-6304-4FD0-9EEF-46FA2026F8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88C0BA-43F9-444D-A7DE-1F6BC0CE7CD3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  <ds:schemaRef ds:uri="1ea2eb44-8d5f-496a-b515-c2f2725ad10b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 DETAILS</vt:lpstr>
      <vt:lpstr>EIGENVALUES &amp; EIGENVECTORS</vt:lpstr>
      <vt:lpstr>2 BY 2 MATRIX</vt:lpstr>
      <vt:lpstr>3 BY 3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Beedassy</dc:creator>
  <cp:lastModifiedBy>Beedassy Nirvana Luxmi</cp:lastModifiedBy>
  <dcterms:created xsi:type="dcterms:W3CDTF">2024-08-20T16:52:43Z</dcterms:created>
  <dcterms:modified xsi:type="dcterms:W3CDTF">2024-09-29T11:13:07Z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0x010100146B97DC50399D44A8A7D4C9992F9DC6</vt:lpwstr>
  </property>
</Properties>
</file>