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 AMBON\Desktop\husni ridho\"/>
    </mc:Choice>
  </mc:AlternateContent>
  <xr:revisionPtr revIDLastSave="0" documentId="13_ncr:1_{56209DD3-AF4C-43CA-B7F9-409D348FBD37}" xr6:coauthVersionLast="47" xr6:coauthVersionMax="47" xr10:uidLastSave="{00000000-0000-0000-0000-000000000000}"/>
  <bookViews>
    <workbookView xWindow="-120" yWindow="-120" windowWidth="29040" windowHeight="16440" xr2:uid="{A14C2828-CA48-4C69-A559-0F28638394E1}"/>
  </bookViews>
  <sheets>
    <sheet name="Ger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21" i="1"/>
  <c r="J22" i="1"/>
  <c r="J23" i="1"/>
  <c r="G6" i="1"/>
  <c r="G7" i="1"/>
  <c r="H7" i="1" s="1"/>
  <c r="G8" i="1"/>
  <c r="G9" i="1"/>
  <c r="H9" i="1" s="1"/>
  <c r="G10" i="1"/>
  <c r="G11" i="1"/>
  <c r="H11" i="1" s="1"/>
  <c r="G12" i="1"/>
  <c r="G13" i="1"/>
  <c r="H13" i="1" s="1"/>
  <c r="G14" i="1"/>
  <c r="G15" i="1"/>
  <c r="H15" i="1" s="1"/>
  <c r="G16" i="1"/>
  <c r="G17" i="1"/>
  <c r="H17" i="1" s="1"/>
  <c r="G18" i="1"/>
  <c r="G19" i="1"/>
  <c r="H19" i="1" s="1"/>
  <c r="G5" i="1"/>
  <c r="E20" i="1"/>
  <c r="E21" i="1"/>
  <c r="E22" i="1"/>
  <c r="E23" i="1"/>
  <c r="D23" i="1"/>
  <c r="D22" i="1"/>
  <c r="D21" i="1"/>
  <c r="D20" i="1"/>
  <c r="C23" i="1"/>
  <c r="C22" i="1"/>
  <c r="C21" i="1"/>
  <c r="C20" i="1"/>
  <c r="F6" i="1"/>
  <c r="K6" i="1" s="1"/>
  <c r="F7" i="1"/>
  <c r="J7" i="1" s="1"/>
  <c r="F8" i="1"/>
  <c r="K8" i="1" s="1"/>
  <c r="F9" i="1"/>
  <c r="J9" i="1" s="1"/>
  <c r="F10" i="1"/>
  <c r="K10" i="1" s="1"/>
  <c r="F11" i="1"/>
  <c r="J11" i="1" s="1"/>
  <c r="F12" i="1"/>
  <c r="K12" i="1" s="1"/>
  <c r="F13" i="1"/>
  <c r="J13" i="1" s="1"/>
  <c r="F14" i="1"/>
  <c r="K14" i="1" s="1"/>
  <c r="F15" i="1"/>
  <c r="J15" i="1" s="1"/>
  <c r="F16" i="1"/>
  <c r="K16" i="1" s="1"/>
  <c r="F17" i="1"/>
  <c r="J17" i="1" s="1"/>
  <c r="F18" i="1"/>
  <c r="K18" i="1" s="1"/>
  <c r="F19" i="1"/>
  <c r="J19" i="1" s="1"/>
  <c r="F5" i="1"/>
  <c r="F23" i="1" s="1"/>
  <c r="G20" i="1" l="1"/>
  <c r="H18" i="1"/>
  <c r="I18" i="1" s="1"/>
  <c r="H14" i="1"/>
  <c r="I14" i="1" s="1"/>
  <c r="H10" i="1"/>
  <c r="I10" i="1" s="1"/>
  <c r="H6" i="1"/>
  <c r="I6" i="1" s="1"/>
  <c r="K17" i="1"/>
  <c r="K13" i="1"/>
  <c r="K9" i="1"/>
  <c r="H5" i="1"/>
  <c r="H16" i="1"/>
  <c r="I16" i="1" s="1"/>
  <c r="H12" i="1"/>
  <c r="I12" i="1" s="1"/>
  <c r="H8" i="1"/>
  <c r="I8" i="1" s="1"/>
  <c r="K19" i="1"/>
  <c r="K15" i="1"/>
  <c r="K11" i="1"/>
  <c r="K7" i="1"/>
  <c r="I19" i="1"/>
  <c r="I17" i="1"/>
  <c r="I15" i="1"/>
  <c r="I13" i="1"/>
  <c r="I11" i="1"/>
  <c r="I9" i="1"/>
  <c r="I7" i="1"/>
  <c r="J5" i="1"/>
  <c r="J18" i="1"/>
  <c r="J16" i="1"/>
  <c r="J14" i="1"/>
  <c r="J12" i="1"/>
  <c r="J10" i="1"/>
  <c r="J8" i="1"/>
  <c r="J6" i="1"/>
  <c r="F20" i="1"/>
  <c r="F22" i="1"/>
  <c r="G23" i="1"/>
  <c r="G21" i="1"/>
  <c r="I5" i="1"/>
  <c r="K5" i="1"/>
  <c r="F21" i="1"/>
  <c r="G22" i="1"/>
  <c r="H21" i="1" l="1"/>
  <c r="H22" i="1"/>
  <c r="H23" i="1"/>
  <c r="H20" i="1"/>
  <c r="K20" i="1"/>
  <c r="K22" i="1"/>
  <c r="K21" i="1"/>
  <c r="K23" i="1"/>
  <c r="I20" i="1"/>
  <c r="I22" i="1"/>
  <c r="I21" i="1"/>
  <c r="I23" i="1"/>
</calcChain>
</file>

<file path=xl/sharedStrings.xml><?xml version="1.0" encoding="utf-8"?>
<sst xmlns="http://schemas.openxmlformats.org/spreadsheetml/2006/main" count="41" uniqueCount="37">
  <si>
    <t>No.</t>
  </si>
  <si>
    <t>Nama Home Industri</t>
  </si>
  <si>
    <t>Jumlah Produksi (PCS)</t>
  </si>
  <si>
    <t>Baju</t>
  </si>
  <si>
    <t>Celana</t>
  </si>
  <si>
    <t>Jaket</t>
  </si>
  <si>
    <t>Total produksi (PCS)</t>
  </si>
  <si>
    <t>Nilai Produksi</t>
  </si>
  <si>
    <t>Biaya</t>
  </si>
  <si>
    <t>Presentase Produksi Jaket (%)</t>
  </si>
  <si>
    <t>Presentase Produksi Celana (%)</t>
  </si>
  <si>
    <t>TOTAL</t>
  </si>
  <si>
    <t>RATA-RATA</t>
  </si>
  <si>
    <t>NILAI MAXIMUM</t>
  </si>
  <si>
    <t>NILAI MINIMUM</t>
  </si>
  <si>
    <t>CV. Indogrosir</t>
  </si>
  <si>
    <t>CV. Alfamidi</t>
  </si>
  <si>
    <t>CV. Sinar Utama</t>
  </si>
  <si>
    <t>CV. Maju Sejahtera</t>
  </si>
  <si>
    <t>CV. Anugrah</t>
  </si>
  <si>
    <t>CV. Indomaret</t>
  </si>
  <si>
    <t>CV. Latuhalat</t>
  </si>
  <si>
    <t>CV. Lateri</t>
  </si>
  <si>
    <t>CV. Passo</t>
  </si>
  <si>
    <t>CV. Tulehu</t>
  </si>
  <si>
    <t>CV. Kuda Mati</t>
  </si>
  <si>
    <t>CV. Gunung Nona</t>
  </si>
  <si>
    <t>CV. Berkah Abadi</t>
  </si>
  <si>
    <t>CV. Wamena</t>
  </si>
  <si>
    <t>CV. Salon Ayu</t>
  </si>
  <si>
    <t>Harga Jual Rata-Rata</t>
  </si>
  <si>
    <t>Bahan</t>
  </si>
  <si>
    <t>Penjahit</t>
  </si>
  <si>
    <t>DATA PRODUKSI GERMENT DI KECAMATAN BAGUALA, KOTA AMBON</t>
  </si>
  <si>
    <t>Februari - Maret 2021</t>
  </si>
  <si>
    <t>Keuntungan (+Insentif 250)</t>
  </si>
  <si>
    <t>Khusni Ridho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</si>
</sst>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5" formatCode="_-&quot;Rp&quot;* #,##0_-;\-&quot;Rp&quot;* #,##0_-;_-&quot;Rp&quot;* &quot;-&quot;??_-;_-@_-"/>
    <numFmt numFmtId="177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5" fontId="0" fillId="0" borderId="1" xfId="0" applyNumberFormat="1" applyBorder="1"/>
    <xf numFmtId="9" fontId="0" fillId="0" borderId="1" xfId="0" applyNumberFormat="1" applyBorder="1"/>
    <xf numFmtId="9" fontId="0" fillId="0" borderId="1" xfId="2" applyFont="1" applyBorder="1"/>
    <xf numFmtId="9" fontId="0" fillId="2" borderId="1" xfId="2" applyFont="1" applyFill="1" applyBorder="1"/>
    <xf numFmtId="44" fontId="0" fillId="2" borderId="1" xfId="1" applyFont="1" applyFill="1" applyBorder="1"/>
    <xf numFmtId="10" fontId="0" fillId="2" borderId="1" xfId="2" applyNumberFormat="1" applyFont="1" applyFill="1" applyBorder="1"/>
    <xf numFmtId="10" fontId="0" fillId="2" borderId="1" xfId="0" applyNumberFormat="1" applyFill="1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0" fontId="2" fillId="0" borderId="0" xfId="0" applyFont="1"/>
  </cellXfs>
  <cellStyles count="3">
    <cellStyle name="Mata Uang" xfId="1" builtinId="4"/>
    <cellStyle name="Normal" xfId="0" builtinId="0"/>
    <cellStyle name="Persen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1218-C52B-4E8C-A6DA-EA13AF6C10EE}">
  <sheetPr>
    <pageSetUpPr fitToPage="1"/>
  </sheetPr>
  <dimension ref="A1:K28"/>
  <sheetViews>
    <sheetView tabSelected="1" workbookViewId="0">
      <selection activeCell="J29" sqref="J29"/>
    </sheetView>
  </sheetViews>
  <sheetFormatPr defaultRowHeight="15" x14ac:dyDescent="0.25"/>
  <cols>
    <col min="1" max="1" width="6.7109375" customWidth="1"/>
    <col min="2" max="2" width="22" customWidth="1"/>
    <col min="3" max="3" width="14" bestFit="1" customWidth="1"/>
    <col min="6" max="6" width="18.28515625" customWidth="1"/>
    <col min="7" max="8" width="20" customWidth="1"/>
    <col min="9" max="9" width="18.42578125" customWidth="1"/>
    <col min="10" max="10" width="16.28515625" customWidth="1"/>
    <col min="11" max="11" width="15.28515625" customWidth="1"/>
  </cols>
  <sheetData>
    <row r="1" spans="1:11" ht="27.75" customHeight="1" x14ac:dyDescent="0.25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6.25" customHeight="1" x14ac:dyDescent="0.25">
      <c r="A2" s="15" t="s">
        <v>34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27.75" customHeight="1" x14ac:dyDescent="0.25">
      <c r="A3" s="18" t="s">
        <v>0</v>
      </c>
      <c r="B3" s="18" t="s">
        <v>1</v>
      </c>
      <c r="C3" s="20" t="s">
        <v>2</v>
      </c>
      <c r="D3" s="21"/>
      <c r="E3" s="22"/>
      <c r="F3" s="16" t="s">
        <v>6</v>
      </c>
      <c r="G3" s="18" t="s">
        <v>7</v>
      </c>
      <c r="H3" s="18" t="s">
        <v>8</v>
      </c>
      <c r="I3" s="16" t="s">
        <v>35</v>
      </c>
      <c r="J3" s="16" t="s">
        <v>10</v>
      </c>
      <c r="K3" s="16" t="s">
        <v>9</v>
      </c>
    </row>
    <row r="4" spans="1:11" ht="17.25" customHeight="1" x14ac:dyDescent="0.25">
      <c r="A4" s="19"/>
      <c r="B4" s="19"/>
      <c r="C4" s="4" t="s">
        <v>3</v>
      </c>
      <c r="D4" s="4" t="s">
        <v>4</v>
      </c>
      <c r="E4" s="4" t="s">
        <v>5</v>
      </c>
      <c r="F4" s="17"/>
      <c r="G4" s="19"/>
      <c r="H4" s="19"/>
      <c r="I4" s="17"/>
      <c r="J4" s="17"/>
      <c r="K4" s="17"/>
    </row>
    <row r="5" spans="1:11" x14ac:dyDescent="0.25">
      <c r="A5" s="1">
        <v>1</v>
      </c>
      <c r="B5" s="2" t="s">
        <v>15</v>
      </c>
      <c r="C5" s="1">
        <v>120</v>
      </c>
      <c r="D5" s="1">
        <v>379</v>
      </c>
      <c r="E5" s="1">
        <v>37</v>
      </c>
      <c r="F5" s="1">
        <f>C5+D5+E5</f>
        <v>536</v>
      </c>
      <c r="G5" s="7">
        <f>(C5*$C$26)+(D5*$C$27)+(E5*$C$28)</f>
        <v>67700000</v>
      </c>
      <c r="H5" s="7">
        <f>G5*$G$26+G5*$G$27</f>
        <v>60253000</v>
      </c>
      <c r="I5" s="7">
        <f>G5-H5+250*F5</f>
        <v>7581000</v>
      </c>
      <c r="J5" s="9">
        <f>D5/F5</f>
        <v>0.70708955223880599</v>
      </c>
      <c r="K5" s="9">
        <f>E5/F5</f>
        <v>6.9029850746268662E-2</v>
      </c>
    </row>
    <row r="6" spans="1:11" x14ac:dyDescent="0.25">
      <c r="A6" s="1">
        <v>2</v>
      </c>
      <c r="B6" s="2" t="s">
        <v>16</v>
      </c>
      <c r="C6" s="1">
        <v>361</v>
      </c>
      <c r="D6" s="1">
        <v>437</v>
      </c>
      <c r="E6" s="1">
        <v>66</v>
      </c>
      <c r="F6" s="1">
        <f t="shared" ref="F6:F19" si="0">C6+D6+E6</f>
        <v>864</v>
      </c>
      <c r="G6" s="7">
        <f>(C6*$C$26)+(D6*$C$27)+(E6*$C$28)</f>
        <v>105575000</v>
      </c>
      <c r="H6" s="7">
        <f>G6*$G$26+G6*$G$27</f>
        <v>93961750</v>
      </c>
      <c r="I6" s="7">
        <f t="shared" ref="I6:I19" si="1">G6-H6+250*F6</f>
        <v>11829250</v>
      </c>
      <c r="J6" s="9">
        <f t="shared" ref="J6:K19" si="2">D6/F6</f>
        <v>0.50578703703703709</v>
      </c>
      <c r="K6" s="9">
        <f t="shared" ref="K6:K19" si="3">E6/F6</f>
        <v>7.6388888888888895E-2</v>
      </c>
    </row>
    <row r="7" spans="1:11" x14ac:dyDescent="0.25">
      <c r="A7" s="1">
        <v>3</v>
      </c>
      <c r="B7" s="2" t="s">
        <v>17</v>
      </c>
      <c r="C7" s="1">
        <v>192</v>
      </c>
      <c r="D7" s="1">
        <v>689</v>
      </c>
      <c r="E7" s="1">
        <v>123</v>
      </c>
      <c r="F7" s="1">
        <f t="shared" si="0"/>
        <v>1004</v>
      </c>
      <c r="G7" s="7">
        <f>(C7*$C$26)+(D7*$C$27)+(E7*$C$28)</f>
        <v>133000000</v>
      </c>
      <c r="H7" s="7">
        <f>G7*$G$26+G7*$G$27</f>
        <v>118370000</v>
      </c>
      <c r="I7" s="7">
        <f t="shared" si="1"/>
        <v>14881000</v>
      </c>
      <c r="J7" s="9">
        <f t="shared" si="2"/>
        <v>0.68625498007968122</v>
      </c>
      <c r="K7" s="9">
        <f t="shared" si="3"/>
        <v>0.12250996015936255</v>
      </c>
    </row>
    <row r="8" spans="1:11" x14ac:dyDescent="0.25">
      <c r="A8" s="1">
        <v>4</v>
      </c>
      <c r="B8" s="2" t="s">
        <v>18</v>
      </c>
      <c r="C8" s="1">
        <v>123</v>
      </c>
      <c r="D8" s="1">
        <v>456</v>
      </c>
      <c r="E8" s="1">
        <v>789</v>
      </c>
      <c r="F8" s="1">
        <f t="shared" si="0"/>
        <v>1368</v>
      </c>
      <c r="G8" s="7">
        <f>(C8*$C$26)+(D8*$C$27)+(E8*$C$28)</f>
        <v>246825000</v>
      </c>
      <c r="H8" s="7">
        <f>G8*$G$26+G8*$G$27</f>
        <v>219674250</v>
      </c>
      <c r="I8" s="7">
        <f t="shared" si="1"/>
        <v>27492750</v>
      </c>
      <c r="J8" s="9">
        <f t="shared" si="2"/>
        <v>0.33333333333333331</v>
      </c>
      <c r="K8" s="9">
        <f t="shared" si="3"/>
        <v>0.57675438596491224</v>
      </c>
    </row>
    <row r="9" spans="1:11" x14ac:dyDescent="0.25">
      <c r="A9" s="1">
        <v>5</v>
      </c>
      <c r="B9" s="2" t="s">
        <v>19</v>
      </c>
      <c r="C9" s="1">
        <v>157</v>
      </c>
      <c r="D9" s="1">
        <v>78</v>
      </c>
      <c r="E9" s="1">
        <v>167</v>
      </c>
      <c r="F9" s="1">
        <f t="shared" si="0"/>
        <v>402</v>
      </c>
      <c r="G9" s="7">
        <f>(C9*$C$26)+(D9*$C$27)+(E9*$C$28)</f>
        <v>63025000</v>
      </c>
      <c r="H9" s="7">
        <f>G9*$G$26+G9*$G$27</f>
        <v>56092250</v>
      </c>
      <c r="I9" s="7">
        <f t="shared" si="1"/>
        <v>7033250</v>
      </c>
      <c r="J9" s="9">
        <f t="shared" si="2"/>
        <v>0.19402985074626866</v>
      </c>
      <c r="K9" s="9">
        <f t="shared" si="3"/>
        <v>0.4154228855721393</v>
      </c>
    </row>
    <row r="10" spans="1:11" x14ac:dyDescent="0.25">
      <c r="A10" s="1">
        <v>6</v>
      </c>
      <c r="B10" s="2" t="s">
        <v>20</v>
      </c>
      <c r="C10" s="1">
        <v>15</v>
      </c>
      <c r="D10" s="1">
        <v>257</v>
      </c>
      <c r="E10" s="1">
        <v>178</v>
      </c>
      <c r="F10" s="1">
        <f t="shared" si="0"/>
        <v>450</v>
      </c>
      <c r="G10" s="7">
        <f>(C10*$C$26)+(D10*$C$27)+(E10*$C$28)</f>
        <v>73675000</v>
      </c>
      <c r="H10" s="7">
        <f>G10*$G$26+G10*$G$27</f>
        <v>65570750</v>
      </c>
      <c r="I10" s="7">
        <f t="shared" si="1"/>
        <v>8216750</v>
      </c>
      <c r="J10" s="9">
        <f t="shared" si="2"/>
        <v>0.57111111111111112</v>
      </c>
      <c r="K10" s="9">
        <f t="shared" si="3"/>
        <v>0.39555555555555555</v>
      </c>
    </row>
    <row r="11" spans="1:11" x14ac:dyDescent="0.25">
      <c r="A11" s="1">
        <v>7</v>
      </c>
      <c r="B11" s="2" t="s">
        <v>21</v>
      </c>
      <c r="C11" s="1">
        <v>135</v>
      </c>
      <c r="D11" s="1">
        <v>222</v>
      </c>
      <c r="E11" s="1">
        <v>1</v>
      </c>
      <c r="F11" s="1">
        <f t="shared" si="0"/>
        <v>358</v>
      </c>
      <c r="G11" s="7">
        <f>(C11*$C$26)+(D11*$C$27)+(E11*$C$28)</f>
        <v>41475000</v>
      </c>
      <c r="H11" s="7">
        <f>G11*$G$26+G11*$G$27</f>
        <v>36912750</v>
      </c>
      <c r="I11" s="7">
        <f t="shared" si="1"/>
        <v>4651750</v>
      </c>
      <c r="J11" s="9">
        <f t="shared" si="2"/>
        <v>0.62011173184357538</v>
      </c>
      <c r="K11" s="9">
        <f t="shared" si="3"/>
        <v>2.7932960893854749E-3</v>
      </c>
    </row>
    <row r="12" spans="1:11" x14ac:dyDescent="0.25">
      <c r="A12" s="1">
        <v>8</v>
      </c>
      <c r="B12" s="2" t="s">
        <v>22</v>
      </c>
      <c r="C12" s="1">
        <v>126</v>
      </c>
      <c r="D12" s="1">
        <v>325</v>
      </c>
      <c r="E12" s="1">
        <v>84</v>
      </c>
      <c r="F12" s="1">
        <f t="shared" si="0"/>
        <v>535</v>
      </c>
      <c r="G12" s="7">
        <f>(C12*$C$26)+(D12*$C$27)+(E12*$C$28)</f>
        <v>72125000</v>
      </c>
      <c r="H12" s="7">
        <f>G12*$G$26+G12*$G$27</f>
        <v>64191250</v>
      </c>
      <c r="I12" s="7">
        <f t="shared" si="1"/>
        <v>8067500</v>
      </c>
      <c r="J12" s="9">
        <f t="shared" si="2"/>
        <v>0.60747663551401865</v>
      </c>
      <c r="K12" s="9">
        <f t="shared" si="3"/>
        <v>0.15700934579439252</v>
      </c>
    </row>
    <row r="13" spans="1:11" x14ac:dyDescent="0.25">
      <c r="A13" s="1">
        <v>9</v>
      </c>
      <c r="B13" s="2" t="s">
        <v>23</v>
      </c>
      <c r="C13" s="1">
        <v>188</v>
      </c>
      <c r="D13" s="1">
        <v>654</v>
      </c>
      <c r="E13" s="1">
        <v>47</v>
      </c>
      <c r="F13" s="1">
        <f t="shared" si="0"/>
        <v>889</v>
      </c>
      <c r="G13" s="7">
        <f>(C13*$C$26)+(D13*$C$27)+(E13*$C$28)</f>
        <v>111125000</v>
      </c>
      <c r="H13" s="7">
        <f>G13*$G$26+G13*$G$27</f>
        <v>98901250</v>
      </c>
      <c r="I13" s="7">
        <f t="shared" si="1"/>
        <v>12446000</v>
      </c>
      <c r="J13" s="9">
        <f t="shared" si="2"/>
        <v>0.73565804274465696</v>
      </c>
      <c r="K13" s="9">
        <f t="shared" si="3"/>
        <v>5.2868391451068614E-2</v>
      </c>
    </row>
    <row r="14" spans="1:11" x14ac:dyDescent="0.25">
      <c r="A14" s="1">
        <v>10</v>
      </c>
      <c r="B14" s="2" t="s">
        <v>24</v>
      </c>
      <c r="C14" s="1">
        <v>143</v>
      </c>
      <c r="D14" s="1">
        <v>632</v>
      </c>
      <c r="E14" s="1">
        <v>90</v>
      </c>
      <c r="F14" s="1">
        <f t="shared" si="0"/>
        <v>865</v>
      </c>
      <c r="G14" s="7">
        <f>(C14*$C$26)+(D14*$C$27)+(E14*$C$28)</f>
        <v>113550000</v>
      </c>
      <c r="H14" s="7">
        <f>G14*$G$26+G14*$G$27</f>
        <v>101059500</v>
      </c>
      <c r="I14" s="7">
        <f t="shared" si="1"/>
        <v>12706750</v>
      </c>
      <c r="J14" s="9">
        <f t="shared" si="2"/>
        <v>0.73063583815028899</v>
      </c>
      <c r="K14" s="9">
        <f t="shared" si="3"/>
        <v>0.10404624277456648</v>
      </c>
    </row>
    <row r="15" spans="1:11" x14ac:dyDescent="0.25">
      <c r="A15" s="1">
        <v>11</v>
      </c>
      <c r="B15" s="2" t="s">
        <v>26</v>
      </c>
      <c r="C15" s="1">
        <v>231</v>
      </c>
      <c r="D15" s="1">
        <v>454</v>
      </c>
      <c r="E15" s="1">
        <v>88</v>
      </c>
      <c r="F15" s="1">
        <f t="shared" si="0"/>
        <v>773</v>
      </c>
      <c r="G15" s="7">
        <f>(C15*$C$26)+(D15*$C$27)+(E15*$C$28)</f>
        <v>99650000</v>
      </c>
      <c r="H15" s="7">
        <f>G15*$G$26+G15*$G$27</f>
        <v>88688500</v>
      </c>
      <c r="I15" s="7">
        <f t="shared" si="1"/>
        <v>11154750</v>
      </c>
      <c r="J15" s="9">
        <f t="shared" si="2"/>
        <v>0.58732212160413977</v>
      </c>
      <c r="K15" s="9">
        <f t="shared" si="3"/>
        <v>0.11384217335058215</v>
      </c>
    </row>
    <row r="16" spans="1:11" x14ac:dyDescent="0.25">
      <c r="A16" s="1">
        <v>12</v>
      </c>
      <c r="B16" s="2" t="s">
        <v>25</v>
      </c>
      <c r="C16" s="1">
        <v>189</v>
      </c>
      <c r="D16" s="1">
        <v>444</v>
      </c>
      <c r="E16" s="1">
        <v>58</v>
      </c>
      <c r="F16" s="1">
        <f t="shared" si="0"/>
        <v>691</v>
      </c>
      <c r="G16" s="7">
        <f>(C16*$C$26)+(D16*$C$27)+(E16*$C$28)</f>
        <v>87450000</v>
      </c>
      <c r="H16" s="7">
        <f>G16*$G$26+G16*$G$27</f>
        <v>77830500</v>
      </c>
      <c r="I16" s="7">
        <f t="shared" si="1"/>
        <v>9792250</v>
      </c>
      <c r="J16" s="9">
        <f t="shared" si="2"/>
        <v>0.6425470332850941</v>
      </c>
      <c r="K16" s="9">
        <f t="shared" si="3"/>
        <v>8.3936324167872653E-2</v>
      </c>
    </row>
    <row r="17" spans="1:11" x14ac:dyDescent="0.25">
      <c r="A17" s="1">
        <v>13</v>
      </c>
      <c r="B17" s="2" t="s">
        <v>27</v>
      </c>
      <c r="C17" s="1">
        <v>282</v>
      </c>
      <c r="D17" s="1">
        <v>699</v>
      </c>
      <c r="E17" s="1">
        <v>177</v>
      </c>
      <c r="F17" s="1">
        <f t="shared" si="0"/>
        <v>1158</v>
      </c>
      <c r="G17" s="7">
        <f>(C17*$C$26)+(D17*$C$27)+(E17*$C$28)</f>
        <v>155400000</v>
      </c>
      <c r="H17" s="7">
        <f>G17*$G$26+G17*$G$27</f>
        <v>138306000</v>
      </c>
      <c r="I17" s="7">
        <f t="shared" si="1"/>
        <v>17383500</v>
      </c>
      <c r="J17" s="9">
        <f t="shared" si="2"/>
        <v>0.60362694300518138</v>
      </c>
      <c r="K17" s="9">
        <f t="shared" si="3"/>
        <v>0.15284974093264247</v>
      </c>
    </row>
    <row r="18" spans="1:11" x14ac:dyDescent="0.25">
      <c r="A18" s="1">
        <v>14</v>
      </c>
      <c r="B18" s="2" t="s">
        <v>28</v>
      </c>
      <c r="C18" s="1">
        <v>175</v>
      </c>
      <c r="D18" s="1">
        <v>731</v>
      </c>
      <c r="E18" s="1">
        <v>121</v>
      </c>
      <c r="F18" s="1">
        <f t="shared" si="0"/>
        <v>1027</v>
      </c>
      <c r="G18" s="7">
        <f>(C18*$C$26)+(D18*$C$27)+(E18*$C$28)</f>
        <v>136100000</v>
      </c>
      <c r="H18" s="7">
        <f>G18*$G$26+G18*$G$27</f>
        <v>121129000</v>
      </c>
      <c r="I18" s="7">
        <f t="shared" si="1"/>
        <v>15227750</v>
      </c>
      <c r="J18" s="9">
        <f t="shared" si="2"/>
        <v>0.71178188899707884</v>
      </c>
      <c r="K18" s="9">
        <f t="shared" si="3"/>
        <v>0.11781888997078871</v>
      </c>
    </row>
    <row r="19" spans="1:11" x14ac:dyDescent="0.25">
      <c r="A19" s="1">
        <v>15</v>
      </c>
      <c r="B19" s="2" t="s">
        <v>29</v>
      </c>
      <c r="C19" s="1">
        <v>678</v>
      </c>
      <c r="D19" s="27">
        <v>65</v>
      </c>
      <c r="E19" s="27">
        <v>106</v>
      </c>
      <c r="F19" s="1">
        <f t="shared" si="0"/>
        <v>849</v>
      </c>
      <c r="G19" s="7">
        <f>(C19*$C$26)+(D19*$C$27)+(E19*$C$28)</f>
        <v>99775000</v>
      </c>
      <c r="H19" s="7">
        <f>G19*$G$26+G19*$G$27</f>
        <v>88799750</v>
      </c>
      <c r="I19" s="7">
        <f t="shared" si="1"/>
        <v>11187500</v>
      </c>
      <c r="J19" s="9">
        <f t="shared" si="2"/>
        <v>7.656065959952886E-2</v>
      </c>
      <c r="K19" s="9">
        <f t="shared" si="3"/>
        <v>0.1248527679623086</v>
      </c>
    </row>
    <row r="20" spans="1:11" x14ac:dyDescent="0.25">
      <c r="A20" s="23" t="s">
        <v>11</v>
      </c>
      <c r="B20" s="24"/>
      <c r="C20" s="25">
        <f>SUM(C5:C19)</f>
        <v>3115</v>
      </c>
      <c r="D20" s="3">
        <f>SUM(D5:D19)</f>
        <v>6522</v>
      </c>
      <c r="E20" s="3">
        <f>SUM(E5:E19)</f>
        <v>2132</v>
      </c>
      <c r="F20" s="26">
        <f>SUM(F5:F19)</f>
        <v>11769</v>
      </c>
      <c r="G20" s="11">
        <f>SUM(G5:G19)</f>
        <v>1606450000</v>
      </c>
      <c r="H20" s="11">
        <f>SUM(H5:H19)</f>
        <v>1429740500</v>
      </c>
      <c r="I20" s="10">
        <f>SUM(I5:I19)</f>
        <v>179651750</v>
      </c>
      <c r="J20" s="12">
        <f>SUM(J5:J19)</f>
        <v>8.3133267592898008</v>
      </c>
      <c r="K20" s="13">
        <f>SUM(K5:K19)</f>
        <v>2.5656786993807352</v>
      </c>
    </row>
    <row r="21" spans="1:11" x14ac:dyDescent="0.25">
      <c r="A21" s="23" t="s">
        <v>12</v>
      </c>
      <c r="B21" s="24"/>
      <c r="C21" s="28">
        <f>AVERAGE(C5:C19)</f>
        <v>207.66666666666666</v>
      </c>
      <c r="D21" s="3">
        <f>AVERAGE(D5:D19)</f>
        <v>434.8</v>
      </c>
      <c r="E21" s="3">
        <f>AVERAGE(E5:E19)</f>
        <v>142.13333333333333</v>
      </c>
      <c r="F21" s="26">
        <f>AVERAGE(F5:F19)</f>
        <v>784.6</v>
      </c>
      <c r="G21" s="11">
        <f t="shared" ref="G21:I21" si="4">AVERAGE(G5:G19)</f>
        <v>107096666.66666667</v>
      </c>
      <c r="H21" s="11">
        <f t="shared" si="4"/>
        <v>95316033.333333328</v>
      </c>
      <c r="I21" s="11">
        <f t="shared" si="4"/>
        <v>11976783.333333334</v>
      </c>
      <c r="J21" s="13">
        <f>AVERAGE(J5:J19)</f>
        <v>0.55422178395265342</v>
      </c>
      <c r="K21" s="13">
        <f>AVERAGE(K5:K19)</f>
        <v>0.17104524662538234</v>
      </c>
    </row>
    <row r="22" spans="1:11" x14ac:dyDescent="0.25">
      <c r="A22" s="23" t="s">
        <v>13</v>
      </c>
      <c r="B22" s="24"/>
      <c r="C22" s="25">
        <f>MAX(C5:C19)</f>
        <v>678</v>
      </c>
      <c r="D22" s="3">
        <f>MAX(D5:D19)</f>
        <v>731</v>
      </c>
      <c r="E22" s="3">
        <f>MAX(E5:E19)</f>
        <v>789</v>
      </c>
      <c r="F22" s="26">
        <f>MAX(F5:F19)</f>
        <v>1368</v>
      </c>
      <c r="G22" s="11">
        <f t="shared" ref="G22:I22" si="5">MAX(G5:G19)</f>
        <v>246825000</v>
      </c>
      <c r="H22" s="11">
        <f t="shared" si="5"/>
        <v>219674250</v>
      </c>
      <c r="I22" s="11">
        <f t="shared" si="5"/>
        <v>27492750</v>
      </c>
      <c r="J22" s="13">
        <f>MAX(J5:J19)</f>
        <v>0.73565804274465696</v>
      </c>
      <c r="K22" s="13">
        <f>MAX(K5:K19)</f>
        <v>0.57675438596491224</v>
      </c>
    </row>
    <row r="23" spans="1:11" x14ac:dyDescent="0.25">
      <c r="A23" s="23" t="s">
        <v>14</v>
      </c>
      <c r="B23" s="24"/>
      <c r="C23" s="25">
        <f>MIN(C5:C19)</f>
        <v>15</v>
      </c>
      <c r="D23" s="3">
        <f>MIN(D5:D19)</f>
        <v>65</v>
      </c>
      <c r="E23" s="3">
        <f>MIN(E5:E19)</f>
        <v>1</v>
      </c>
      <c r="F23" s="26">
        <f>MIN(F5:F19)</f>
        <v>358</v>
      </c>
      <c r="G23" s="11">
        <f t="shared" ref="G23:I23" si="6">MIN(G5:G19)</f>
        <v>41475000</v>
      </c>
      <c r="H23" s="11">
        <f t="shared" si="6"/>
        <v>36912750</v>
      </c>
      <c r="I23" s="11">
        <f t="shared" si="6"/>
        <v>4651750</v>
      </c>
      <c r="J23" s="13">
        <f>MIN(J5:J19)</f>
        <v>7.656065959952886E-2</v>
      </c>
      <c r="K23" s="13">
        <f>MIN(K5:K19)</f>
        <v>2.7932960893854749E-3</v>
      </c>
    </row>
    <row r="25" spans="1:11" x14ac:dyDescent="0.25">
      <c r="B25" s="5" t="s">
        <v>30</v>
      </c>
      <c r="C25" s="6"/>
      <c r="F25" s="5" t="s">
        <v>8</v>
      </c>
      <c r="G25" s="6"/>
    </row>
    <row r="26" spans="1:11" x14ac:dyDescent="0.25">
      <c r="B26" s="2" t="s">
        <v>3</v>
      </c>
      <c r="C26" s="7">
        <v>100000</v>
      </c>
      <c r="F26" s="2" t="s">
        <v>31</v>
      </c>
      <c r="G26" s="8">
        <v>0.37</v>
      </c>
      <c r="I26" s="29" t="s">
        <v>36</v>
      </c>
    </row>
    <row r="27" spans="1:11" x14ac:dyDescent="0.25">
      <c r="B27" s="2" t="s">
        <v>4</v>
      </c>
      <c r="C27" s="7">
        <v>125000</v>
      </c>
      <c r="F27" s="2" t="s">
        <v>32</v>
      </c>
      <c r="G27" s="8">
        <v>0.52</v>
      </c>
    </row>
    <row r="28" spans="1:11" x14ac:dyDescent="0.25">
      <c r="B28" s="2" t="s">
        <v>5</v>
      </c>
      <c r="C28" s="7">
        <v>225000</v>
      </c>
    </row>
  </sheetData>
  <mergeCells count="17">
    <mergeCell ref="B25:C25"/>
    <mergeCell ref="F25:G25"/>
    <mergeCell ref="A1:K1"/>
    <mergeCell ref="A2:K2"/>
    <mergeCell ref="B3:B4"/>
    <mergeCell ref="A3:A4"/>
    <mergeCell ref="A20:B20"/>
    <mergeCell ref="A21:B21"/>
    <mergeCell ref="A22:B22"/>
    <mergeCell ref="A23:B23"/>
    <mergeCell ref="C3:E3"/>
    <mergeCell ref="K3:K4"/>
    <mergeCell ref="J3:J4"/>
    <mergeCell ref="I3:I4"/>
    <mergeCell ref="H3:H4"/>
    <mergeCell ref="G3:G4"/>
    <mergeCell ref="F3:F4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89" orientation="landscape" horizontalDpi="4294967294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Germent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AMBON</dc:creator>
  <cp:lastModifiedBy>BLK AMBON</cp:lastModifiedBy>
  <cp:lastPrinted>2021-07-06T01:46:05Z</cp:lastPrinted>
  <dcterms:created xsi:type="dcterms:W3CDTF">2021-07-05T23:41:14Z</dcterms:created>
  <dcterms:modified xsi:type="dcterms:W3CDTF">2021-07-06T01:46:14Z</dcterms:modified>
</cp:coreProperties>
</file>