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RAV\Desktop\"/>
    </mc:Choice>
  </mc:AlternateContent>
  <xr:revisionPtr revIDLastSave="0" documentId="13_ncr:1_{990BBDD5-026F-46FC-8F44-E6D8D9D55AE3}" xr6:coauthVersionLast="40" xr6:coauthVersionMax="40" xr10:uidLastSave="{00000000-0000-0000-0000-000000000000}"/>
  <bookViews>
    <workbookView xWindow="0" yWindow="0" windowWidth="19200" windowHeight="6910" activeTab="2" xr2:uid="{A7C43804-D054-456D-8218-5836F9526C08}"/>
  </bookViews>
  <sheets>
    <sheet name="B2" sheetId="1" r:id="rId1"/>
    <sheet name="Справочник" sheetId="2" r:id="rId2"/>
    <sheet name="Расчёт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3" l="1"/>
  <c r="M14" i="3" s="1"/>
  <c r="I14" i="3"/>
  <c r="J14" i="3"/>
  <c r="K14" i="3"/>
  <c r="H14" i="3"/>
  <c r="G14" i="3"/>
  <c r="F14" i="3"/>
  <c r="M13" i="3"/>
  <c r="M12" i="3"/>
  <c r="M11" i="3"/>
  <c r="M10" i="3"/>
  <c r="M9" i="3"/>
  <c r="M8" i="3"/>
  <c r="L13" i="3"/>
  <c r="L12" i="3"/>
  <c r="L11" i="3"/>
  <c r="L10" i="3"/>
  <c r="L9" i="3"/>
  <c r="L8" i="3"/>
  <c r="K13" i="3"/>
  <c r="K12" i="3"/>
  <c r="K11" i="3"/>
  <c r="K10" i="3"/>
  <c r="K9" i="3"/>
  <c r="K8" i="3"/>
  <c r="J13" i="3"/>
  <c r="J12" i="3"/>
  <c r="J11" i="3"/>
  <c r="J10" i="3"/>
  <c r="J9" i="3"/>
  <c r="J8" i="3"/>
  <c r="I13" i="3"/>
  <c r="I12" i="3"/>
  <c r="I11" i="3"/>
  <c r="I10" i="3"/>
  <c r="I9" i="3"/>
  <c r="I8" i="3"/>
  <c r="H13" i="3"/>
  <c r="H12" i="3"/>
  <c r="H11" i="3"/>
  <c r="H10" i="3"/>
  <c r="H9" i="3"/>
  <c r="H8" i="3"/>
  <c r="G13" i="3"/>
  <c r="G12" i="3"/>
  <c r="G11" i="3"/>
  <c r="G10" i="3"/>
  <c r="G9" i="3"/>
  <c r="G8" i="3"/>
  <c r="F8" i="3"/>
  <c r="F13" i="3"/>
  <c r="F12" i="3"/>
  <c r="F11" i="3"/>
  <c r="F10" i="3"/>
  <c r="F9" i="3"/>
  <c r="L11" i="1" l="1"/>
  <c r="L10" i="1"/>
  <c r="L9" i="1"/>
  <c r="L8" i="1"/>
  <c r="L7" i="1"/>
  <c r="K7" i="1"/>
  <c r="K9" i="1"/>
  <c r="K8" i="1"/>
  <c r="K11" i="1"/>
  <c r="K10" i="1"/>
  <c r="J11" i="1"/>
  <c r="J10" i="1"/>
  <c r="J9" i="1"/>
  <c r="J8" i="1"/>
  <c r="J7" i="1"/>
  <c r="I11" i="1"/>
  <c r="I10" i="1"/>
  <c r="I9" i="1"/>
  <c r="I8" i="1"/>
  <c r="I7" i="1"/>
  <c r="H11" i="1"/>
  <c r="H10" i="1"/>
  <c r="H9" i="1"/>
  <c r="H8" i="1"/>
  <c r="H7" i="1"/>
  <c r="H6" i="1"/>
  <c r="I6" i="1" s="1"/>
  <c r="J6" i="1" l="1"/>
  <c r="K6" i="1" s="1"/>
  <c r="L6" i="1" s="1"/>
</calcChain>
</file>

<file path=xl/sharedStrings.xml><?xml version="1.0" encoding="utf-8"?>
<sst xmlns="http://schemas.openxmlformats.org/spreadsheetml/2006/main" count="80" uniqueCount="70">
  <si>
    <t>Расчётно-платежная ведемость</t>
  </si>
  <si>
    <t>за_______месяц</t>
  </si>
  <si>
    <t>201_год</t>
  </si>
  <si>
    <t>№  п/п</t>
  </si>
  <si>
    <t>Фамилия</t>
  </si>
  <si>
    <t>Имя</t>
  </si>
  <si>
    <t>Отчество</t>
  </si>
  <si>
    <t>Должность</t>
  </si>
  <si>
    <t>Начислено</t>
  </si>
  <si>
    <t>Оклад</t>
  </si>
  <si>
    <t>Премия(%)</t>
  </si>
  <si>
    <t>Итого</t>
  </si>
  <si>
    <t>Удержано</t>
  </si>
  <si>
    <t>Итого к выдаче</t>
  </si>
  <si>
    <t>Иванов</t>
  </si>
  <si>
    <t>Иван</t>
  </si>
  <si>
    <t>Вачильевич</t>
  </si>
  <si>
    <t>Инженер</t>
  </si>
  <si>
    <t>Подоходный налог(13%)</t>
  </si>
  <si>
    <t>Олег</t>
  </si>
  <si>
    <t>Вещий</t>
  </si>
  <si>
    <t>Игоревич</t>
  </si>
  <si>
    <t>Программист</t>
  </si>
  <si>
    <t>Пенсионный фонд (1%)</t>
  </si>
  <si>
    <t>Смирнова</t>
  </si>
  <si>
    <t>Алевтина</t>
  </si>
  <si>
    <t>Георгиевна</t>
  </si>
  <si>
    <t>Зав. Отделом</t>
  </si>
  <si>
    <t>Васильев</t>
  </si>
  <si>
    <t>Василий</t>
  </si>
  <si>
    <t>Каренина</t>
  </si>
  <si>
    <t xml:space="preserve">Анна </t>
  </si>
  <si>
    <t>Сергеевна</t>
  </si>
  <si>
    <t>Секретарь</t>
  </si>
  <si>
    <t>Князев</t>
  </si>
  <si>
    <t>Игорь</t>
  </si>
  <si>
    <t>Олегович</t>
  </si>
  <si>
    <t>Оператор</t>
  </si>
  <si>
    <t>Директор</t>
  </si>
  <si>
    <t>Гл. Бухгалтер</t>
  </si>
  <si>
    <t>__________________</t>
  </si>
  <si>
    <t>Петров Г.П.</t>
  </si>
  <si>
    <t>Фёдоров М.Я.</t>
  </si>
  <si>
    <t>Расчётник</t>
  </si>
  <si>
    <t>Комова В.Г.</t>
  </si>
  <si>
    <t>Подходный налог НДФЛ</t>
  </si>
  <si>
    <t>Пенсионный налог ПФ</t>
  </si>
  <si>
    <t>Больничный лист</t>
  </si>
  <si>
    <t>ТК№9</t>
  </si>
  <si>
    <t>Меяц:</t>
  </si>
  <si>
    <t>Отдел:</t>
  </si>
  <si>
    <t>Сентябрь, 2017</t>
  </si>
  <si>
    <t>Кол-ва рабочих дней</t>
  </si>
  <si>
    <t>Ведомость начисления з/платы сотрудников</t>
  </si>
  <si>
    <t>Код</t>
  </si>
  <si>
    <t>ФИО</t>
  </si>
  <si>
    <t>Премия</t>
  </si>
  <si>
    <t>Дней по больничному</t>
  </si>
  <si>
    <t>Итого:</t>
  </si>
  <si>
    <t>Кнопкин Д.Б.</t>
  </si>
  <si>
    <t>Хомзин Г.Д.</t>
  </si>
  <si>
    <t>Рябчикова С.С.</t>
  </si>
  <si>
    <t>Топоров Г.Г.</t>
  </si>
  <si>
    <t>Витяев А.К.</t>
  </si>
  <si>
    <t>По рабочим дням</t>
  </si>
  <si>
    <t>По больничниму</t>
  </si>
  <si>
    <t>Удержания</t>
  </si>
  <si>
    <t>НДФЛ</t>
  </si>
  <si>
    <t>ПФ</t>
  </si>
  <si>
    <t>Сумма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</si>
</sst>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0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thick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thick">
        <color indexed="64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 style="medium">
        <color theme="2" tint="-0.499984740745262"/>
      </right>
      <top style="thick">
        <color auto="1"/>
      </top>
      <bottom style="thick">
        <color auto="1"/>
      </bottom>
      <diagonal/>
    </border>
    <border>
      <left style="medium">
        <color theme="2" tint="-0.499984740745262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5" fillId="2" borderId="33" xfId="1" applyNumberFormat="1" applyFont="1" applyBorder="1" applyAlignment="1">
      <alignment horizontal="right"/>
    </xf>
    <xf numFmtId="2" fontId="5" fillId="2" borderId="23" xfId="1" applyNumberFormat="1" applyFont="1" applyBorder="1" applyAlignment="1">
      <alignment horizontal="right"/>
    </xf>
    <xf numFmtId="2" fontId="5" fillId="2" borderId="30" xfId="1" applyNumberFormat="1" applyFont="1" applyBorder="1" applyAlignment="1">
      <alignment horizontal="right"/>
    </xf>
    <xf numFmtId="2" fontId="5" fillId="2" borderId="34" xfId="1" applyNumberFormat="1" applyFont="1" applyBorder="1" applyAlignment="1">
      <alignment horizontal="right"/>
    </xf>
    <xf numFmtId="2" fontId="5" fillId="2" borderId="19" xfId="1" applyNumberFormat="1" applyFont="1" applyBorder="1"/>
    <xf numFmtId="2" fontId="5" fillId="2" borderId="31" xfId="1" applyNumberFormat="1" applyFont="1" applyBorder="1"/>
    <xf numFmtId="2" fontId="5" fillId="2" borderId="34" xfId="1" applyNumberFormat="1" applyFont="1" applyBorder="1"/>
    <xf numFmtId="2" fontId="5" fillId="2" borderId="35" xfId="1" applyNumberFormat="1" applyFont="1" applyBorder="1"/>
    <xf numFmtId="2" fontId="5" fillId="2" borderId="27" xfId="1" applyNumberFormat="1" applyFont="1" applyBorder="1"/>
    <xf numFmtId="2" fontId="5" fillId="2" borderId="32" xfId="1" applyNumberFormat="1" applyFont="1" applyBorder="1"/>
    <xf numFmtId="2" fontId="6" fillId="2" borderId="25" xfId="1" applyNumberFormat="1" applyFont="1" applyBorder="1" applyAlignment="1">
      <alignment horizontal="right" shrinkToFit="1"/>
    </xf>
    <xf numFmtId="2" fontId="6" fillId="2" borderId="26" xfId="1" applyNumberFormat="1" applyFont="1" applyBorder="1"/>
    <xf numFmtId="2" fontId="6" fillId="2" borderId="29" xfId="1" applyNumberFormat="1" applyFont="1" applyBorder="1"/>
    <xf numFmtId="0" fontId="2" fillId="0" borderId="5" xfId="0" applyFont="1" applyBorder="1" applyAlignment="1">
      <alignment horizontal="center" vertical="center"/>
    </xf>
    <xf numFmtId="9" fontId="0" fillId="0" borderId="36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0" applyNumberFormat="1" applyBorder="1"/>
    <xf numFmtId="0" fontId="0" fillId="0" borderId="41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2" fontId="5" fillId="2" borderId="16" xfId="1" applyNumberFormat="1" applyFont="1" applyBorder="1"/>
    <xf numFmtId="2" fontId="5" fillId="2" borderId="43" xfId="1" applyNumberFormat="1" applyFont="1" applyBorder="1"/>
    <xf numFmtId="2" fontId="6" fillId="2" borderId="17" xfId="1" applyNumberFormat="1" applyFont="1" applyBorder="1"/>
    <xf numFmtId="165" fontId="0" fillId="0" borderId="23" xfId="0" applyNumberFormat="1" applyBorder="1"/>
    <xf numFmtId="0" fontId="0" fillId="0" borderId="33" xfId="0" applyBorder="1"/>
    <xf numFmtId="165" fontId="0" fillId="0" borderId="19" xfId="0" applyNumberFormat="1" applyBorder="1"/>
    <xf numFmtId="0" fontId="0" fillId="0" borderId="34" xfId="0" applyBorder="1"/>
    <xf numFmtId="165" fontId="0" fillId="0" borderId="5" xfId="0" applyNumberFormat="1" applyBorder="1"/>
    <xf numFmtId="0" fontId="0" fillId="0" borderId="42" xfId="0" applyBorder="1"/>
    <xf numFmtId="0" fontId="0" fillId="0" borderId="36" xfId="0" applyBorder="1"/>
    <xf numFmtId="2" fontId="5" fillId="2" borderId="23" xfId="1" applyNumberFormat="1" applyFont="1" applyBorder="1"/>
    <xf numFmtId="2" fontId="5" fillId="2" borderId="24" xfId="1" applyNumberFormat="1" applyFont="1" applyBorder="1"/>
    <xf numFmtId="2" fontId="5" fillId="2" borderId="0" xfId="1" applyNumberFormat="1" applyFont="1" applyBorder="1"/>
    <xf numFmtId="2" fontId="5" fillId="2" borderId="5" xfId="1" applyNumberFormat="1" applyFont="1" applyBorder="1"/>
    <xf numFmtId="2" fontId="5" fillId="2" borderId="42" xfId="1" applyNumberFormat="1" applyFont="1" applyBorder="1"/>
    <xf numFmtId="2" fontId="6" fillId="2" borderId="8" xfId="1" applyNumberFormat="1" applyFont="1" applyBorder="1"/>
    <xf numFmtId="2" fontId="6" fillId="2" borderId="9" xfId="1" applyNumberFormat="1" applyFont="1" applyBorder="1"/>
    <xf numFmtId="2" fontId="6" fillId="2" borderId="3" xfId="1" applyNumberFormat="1" applyFont="1" applyBorder="1"/>
    <xf numFmtId="2" fontId="5" fillId="2" borderId="33" xfId="1" applyNumberFormat="1" applyFont="1" applyBorder="1"/>
    <xf numFmtId="2" fontId="5" fillId="2" borderId="36" xfId="1" applyNumberFormat="1" applyFont="1" applyBorder="1"/>
    <xf numFmtId="0" fontId="2" fillId="0" borderId="44" xfId="0" applyFont="1" applyBorder="1" applyAlignment="1">
      <alignment horizontal="center" vertical="center" wrapText="1"/>
    </xf>
    <xf numFmtId="2" fontId="5" fillId="2" borderId="45" xfId="1" applyNumberFormat="1" applyFont="1" applyBorder="1"/>
    <xf numFmtId="2" fontId="5" fillId="2" borderId="46" xfId="1" applyNumberFormat="1" applyFont="1" applyBorder="1"/>
    <xf numFmtId="2" fontId="5" fillId="2" borderId="44" xfId="1" applyNumberFormat="1" applyFont="1" applyBorder="1"/>
    <xf numFmtId="2" fontId="5" fillId="2" borderId="47" xfId="1" applyNumberFormat="1" applyFont="1" applyBorder="1"/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4" xfId="0" applyBorder="1"/>
    <xf numFmtId="9" fontId="0" fillId="0" borderId="45" xfId="0" applyNumberFormat="1" applyBorder="1"/>
    <xf numFmtId="9" fontId="0" fillId="0" borderId="46" xfId="0" applyNumberFormat="1" applyBorder="1"/>
    <xf numFmtId="9" fontId="0" fillId="0" borderId="44" xfId="0" applyNumberFormat="1" applyBorder="1"/>
    <xf numFmtId="2" fontId="5" fillId="2" borderId="48" xfId="1" applyNumberFormat="1" applyFont="1" applyBorder="1"/>
    <xf numFmtId="2" fontId="5" fillId="2" borderId="49" xfId="1" applyNumberFormat="1" applyFont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ABDC-940D-493D-9626-8BD7C973AD73}">
  <dimension ref="A1:O14"/>
  <sheetViews>
    <sheetView workbookViewId="0">
      <selection activeCell="N9" sqref="N9"/>
    </sheetView>
  </sheetViews>
  <sheetFormatPr defaultRowHeight="14.5" x14ac:dyDescent="0.35"/>
  <cols>
    <col min="1" max="1" width="4.26953125" customWidth="1"/>
    <col min="2" max="2" width="11.7265625" customWidth="1"/>
    <col min="3" max="3" width="9.1796875" customWidth="1"/>
    <col min="4" max="4" width="12.08984375" customWidth="1"/>
    <col min="5" max="5" width="13.81640625" customWidth="1"/>
    <col min="6" max="6" width="8.54296875" customWidth="1"/>
    <col min="7" max="7" width="10.54296875" customWidth="1"/>
    <col min="8" max="8" width="13" customWidth="1"/>
    <col min="9" max="9" width="11.81640625" customWidth="1"/>
    <col min="10" max="10" width="12.36328125" customWidth="1"/>
  </cols>
  <sheetData>
    <row r="1" spans="1:15" ht="21" customHeight="1" x14ac:dyDescent="0.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21" customHeight="1" x14ac:dyDescent="0.5">
      <c r="A2" s="2"/>
      <c r="B2" s="2"/>
      <c r="C2" s="2"/>
      <c r="D2" s="2"/>
      <c r="E2" s="45" t="s">
        <v>1</v>
      </c>
      <c r="F2" s="46"/>
      <c r="G2" s="46"/>
      <c r="H2" s="2"/>
      <c r="I2" s="45" t="s">
        <v>2</v>
      </c>
      <c r="J2" s="47"/>
      <c r="K2" s="47"/>
      <c r="L2" s="2"/>
      <c r="M2" s="2"/>
      <c r="N2" s="2"/>
      <c r="O2" s="2"/>
    </row>
    <row r="3" spans="1:15" ht="30" customHeight="1" thickBo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2"/>
    </row>
    <row r="4" spans="1:15" ht="30" customHeight="1" thickTop="1" thickBot="1" x14ac:dyDescent="0.4">
      <c r="A4" s="54" t="s">
        <v>3</v>
      </c>
      <c r="B4" s="56" t="s">
        <v>4</v>
      </c>
      <c r="C4" s="58" t="s">
        <v>5</v>
      </c>
      <c r="D4" s="60" t="s">
        <v>6</v>
      </c>
      <c r="E4" s="62" t="s">
        <v>7</v>
      </c>
      <c r="F4" s="48" t="s">
        <v>8</v>
      </c>
      <c r="G4" s="64"/>
      <c r="H4" s="65"/>
      <c r="I4" s="48" t="s">
        <v>12</v>
      </c>
      <c r="J4" s="49"/>
      <c r="K4" s="50"/>
      <c r="L4" s="51" t="s">
        <v>13</v>
      </c>
    </row>
    <row r="5" spans="1:15" ht="30" customHeight="1" thickTop="1" thickBot="1" x14ac:dyDescent="0.4">
      <c r="A5" s="55"/>
      <c r="B5" s="57"/>
      <c r="C5" s="59"/>
      <c r="D5" s="61"/>
      <c r="E5" s="63"/>
      <c r="F5" s="8" t="s">
        <v>9</v>
      </c>
      <c r="G5" s="9" t="s">
        <v>10</v>
      </c>
      <c r="H5" s="13" t="s">
        <v>11</v>
      </c>
      <c r="I5" s="10" t="s">
        <v>23</v>
      </c>
      <c r="J5" s="11" t="s">
        <v>18</v>
      </c>
      <c r="K5" s="12" t="s">
        <v>11</v>
      </c>
      <c r="L5" s="52"/>
    </row>
    <row r="6" spans="1:15" ht="15" thickTop="1" x14ac:dyDescent="0.35">
      <c r="A6" s="5">
        <v>1</v>
      </c>
      <c r="B6" s="14" t="s">
        <v>14</v>
      </c>
      <c r="C6" s="19" t="s">
        <v>15</v>
      </c>
      <c r="D6" s="15" t="s">
        <v>16</v>
      </c>
      <c r="E6" s="22" t="s">
        <v>17</v>
      </c>
      <c r="F6" s="14">
        <v>3850</v>
      </c>
      <c r="G6" s="19">
        <v>40</v>
      </c>
      <c r="H6" s="25">
        <f t="shared" ref="H6:H11" si="0">(F6 * G6) / 100 + F6</f>
        <v>5390</v>
      </c>
      <c r="I6" s="26">
        <f t="shared" ref="I6:I11" si="1">H6 / 100</f>
        <v>53.9</v>
      </c>
      <c r="J6" s="27">
        <f t="shared" ref="J6:J11" si="2">(H6 * 13) / 100</f>
        <v>700.7</v>
      </c>
      <c r="K6" s="25">
        <f t="shared" ref="K6:K11" si="3">J6 + I6</f>
        <v>754.6</v>
      </c>
      <c r="L6" s="35">
        <f>H6-K6</f>
        <v>4635.3999999999996</v>
      </c>
    </row>
    <row r="7" spans="1:15" x14ac:dyDescent="0.35">
      <c r="A7" s="6">
        <v>2</v>
      </c>
      <c r="B7" s="16" t="s">
        <v>20</v>
      </c>
      <c r="C7" s="20" t="s">
        <v>19</v>
      </c>
      <c r="D7" s="4" t="s">
        <v>21</v>
      </c>
      <c r="E7" s="23" t="s">
        <v>22</v>
      </c>
      <c r="F7" s="16">
        <v>5700</v>
      </c>
      <c r="G7" s="20">
        <v>60</v>
      </c>
      <c r="H7" s="28">
        <f t="shared" si="0"/>
        <v>9120</v>
      </c>
      <c r="I7" s="29">
        <f t="shared" si="1"/>
        <v>91.2</v>
      </c>
      <c r="J7" s="30">
        <f t="shared" si="2"/>
        <v>1185.5999999999999</v>
      </c>
      <c r="K7" s="28">
        <f t="shared" si="3"/>
        <v>1276.8</v>
      </c>
      <c r="L7" s="36">
        <f t="shared" ref="L7:L11" si="4">H7-K7</f>
        <v>7843.2</v>
      </c>
    </row>
    <row r="8" spans="1:15" x14ac:dyDescent="0.35">
      <c r="A8" s="6">
        <v>3</v>
      </c>
      <c r="B8" s="16" t="s">
        <v>24</v>
      </c>
      <c r="C8" s="20" t="s">
        <v>25</v>
      </c>
      <c r="D8" s="4" t="s">
        <v>26</v>
      </c>
      <c r="E8" s="23" t="s">
        <v>27</v>
      </c>
      <c r="F8" s="16">
        <v>5200</v>
      </c>
      <c r="G8" s="20">
        <v>101</v>
      </c>
      <c r="H8" s="31">
        <f t="shared" si="0"/>
        <v>10452</v>
      </c>
      <c r="I8" s="29">
        <f t="shared" si="1"/>
        <v>104.52</v>
      </c>
      <c r="J8" s="30">
        <f t="shared" si="2"/>
        <v>1358.76</v>
      </c>
      <c r="K8" s="31">
        <f t="shared" si="3"/>
        <v>1463.28</v>
      </c>
      <c r="L8" s="36">
        <f t="shared" si="4"/>
        <v>8988.7199999999993</v>
      </c>
    </row>
    <row r="9" spans="1:15" x14ac:dyDescent="0.35">
      <c r="A9" s="6">
        <v>4</v>
      </c>
      <c r="B9" s="16" t="s">
        <v>28</v>
      </c>
      <c r="C9" s="20" t="s">
        <v>29</v>
      </c>
      <c r="D9" s="4" t="s">
        <v>16</v>
      </c>
      <c r="E9" s="23" t="s">
        <v>17</v>
      </c>
      <c r="F9" s="16">
        <v>3050</v>
      </c>
      <c r="G9" s="20">
        <v>42</v>
      </c>
      <c r="H9" s="31">
        <f t="shared" si="0"/>
        <v>4331</v>
      </c>
      <c r="I9" s="29">
        <f t="shared" si="1"/>
        <v>43.31</v>
      </c>
      <c r="J9" s="30">
        <f t="shared" si="2"/>
        <v>563.03</v>
      </c>
      <c r="K9" s="31">
        <f t="shared" si="3"/>
        <v>606.33999999999992</v>
      </c>
      <c r="L9" s="36">
        <f t="shared" si="4"/>
        <v>3724.66</v>
      </c>
    </row>
    <row r="10" spans="1:15" x14ac:dyDescent="0.35">
      <c r="A10" s="6">
        <v>5</v>
      </c>
      <c r="B10" s="16" t="s">
        <v>30</v>
      </c>
      <c r="C10" s="20" t="s">
        <v>31</v>
      </c>
      <c r="D10" s="4" t="s">
        <v>32</v>
      </c>
      <c r="E10" s="23" t="s">
        <v>33</v>
      </c>
      <c r="F10" s="16">
        <v>3000</v>
      </c>
      <c r="G10" s="20">
        <v>10</v>
      </c>
      <c r="H10" s="31">
        <f t="shared" si="0"/>
        <v>3300</v>
      </c>
      <c r="I10" s="29">
        <f t="shared" si="1"/>
        <v>33</v>
      </c>
      <c r="J10" s="30">
        <f t="shared" si="2"/>
        <v>429</v>
      </c>
      <c r="K10" s="31">
        <f t="shared" si="3"/>
        <v>462</v>
      </c>
      <c r="L10" s="36">
        <f t="shared" si="4"/>
        <v>2838</v>
      </c>
    </row>
    <row r="11" spans="1:15" ht="15" thickBot="1" x14ac:dyDescent="0.4">
      <c r="A11" s="7">
        <v>6</v>
      </c>
      <c r="B11" s="17" t="s">
        <v>34</v>
      </c>
      <c r="C11" s="21" t="s">
        <v>35</v>
      </c>
      <c r="D11" s="18" t="s">
        <v>36</v>
      </c>
      <c r="E11" s="24" t="s">
        <v>37</v>
      </c>
      <c r="F11" s="17">
        <v>2900</v>
      </c>
      <c r="G11" s="21">
        <v>19</v>
      </c>
      <c r="H11" s="32">
        <f t="shared" si="0"/>
        <v>3451</v>
      </c>
      <c r="I11" s="33">
        <f t="shared" si="1"/>
        <v>34.51</v>
      </c>
      <c r="J11" s="34">
        <f t="shared" si="2"/>
        <v>448.63</v>
      </c>
      <c r="K11" s="32">
        <f t="shared" si="3"/>
        <v>483.14</v>
      </c>
      <c r="L11" s="37">
        <f t="shared" si="4"/>
        <v>2967.86</v>
      </c>
    </row>
    <row r="12" spans="1:15" ht="15" thickTop="1" x14ac:dyDescent="0.35"/>
    <row r="13" spans="1:15" x14ac:dyDescent="0.35">
      <c r="E13" t="s">
        <v>38</v>
      </c>
      <c r="F13" s="53" t="s">
        <v>40</v>
      </c>
      <c r="G13" s="47"/>
      <c r="H13" t="s">
        <v>41</v>
      </c>
    </row>
    <row r="14" spans="1:15" x14ac:dyDescent="0.35">
      <c r="E14" t="s">
        <v>39</v>
      </c>
      <c r="F14" s="53" t="s">
        <v>40</v>
      </c>
      <c r="G14" s="47"/>
      <c r="H14" t="s">
        <v>42</v>
      </c>
    </row>
  </sheetData>
  <mergeCells count="13">
    <mergeCell ref="F13:G13"/>
    <mergeCell ref="F14:G14"/>
    <mergeCell ref="A4:A5"/>
    <mergeCell ref="B4:B5"/>
    <mergeCell ref="C4:C5"/>
    <mergeCell ref="D4:D5"/>
    <mergeCell ref="E4:E5"/>
    <mergeCell ref="F4:H4"/>
    <mergeCell ref="A1:O1"/>
    <mergeCell ref="E2:G2"/>
    <mergeCell ref="I2:K2"/>
    <mergeCell ref="I4:K4"/>
    <mergeCell ref="L4:L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D634-C08E-40AF-B9BA-3EBC656111FA}">
  <dimension ref="A2:B7"/>
  <sheetViews>
    <sheetView workbookViewId="0">
      <selection activeCell="C4" sqref="C4"/>
    </sheetView>
  </sheetViews>
  <sheetFormatPr defaultRowHeight="14.5" x14ac:dyDescent="0.35"/>
  <cols>
    <col min="1" max="1" width="22.81640625" customWidth="1"/>
    <col min="2" max="2" width="18.54296875" customWidth="1"/>
  </cols>
  <sheetData>
    <row r="2" spans="1:2" ht="15" thickBot="1" x14ac:dyDescent="0.4"/>
    <row r="3" spans="1:2" ht="15.5" thickTop="1" thickBot="1" x14ac:dyDescent="0.4">
      <c r="A3" s="40" t="s">
        <v>43</v>
      </c>
      <c r="B3" s="41" t="s">
        <v>44</v>
      </c>
    </row>
    <row r="4" spans="1:2" ht="15" thickBot="1" x14ac:dyDescent="0.4">
      <c r="A4" s="42" t="s">
        <v>45</v>
      </c>
      <c r="B4" s="43">
        <v>0.13</v>
      </c>
    </row>
    <row r="5" spans="1:2" ht="15" thickBot="1" x14ac:dyDescent="0.4">
      <c r="A5" s="42" t="s">
        <v>46</v>
      </c>
      <c r="B5" s="43">
        <v>0.01</v>
      </c>
    </row>
    <row r="6" spans="1:2" ht="15" thickBot="1" x14ac:dyDescent="0.4">
      <c r="A6" s="44" t="s">
        <v>47</v>
      </c>
      <c r="B6" s="39">
        <v>0.75</v>
      </c>
    </row>
    <row r="7" spans="1:2" ht="15" thickTop="1" x14ac:dyDescent="0.35"/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2F5E-35E5-42F5-884F-241FD889EAE0}">
  <dimension ref="A1:M15"/>
  <sheetViews>
    <sheetView tabSelected="1" workbookViewId="0">
      <selection activeCell="G3" sqref="G3"/>
    </sheetView>
  </sheetViews>
  <sheetFormatPr defaultRowHeight="14.5" x14ac:dyDescent="0.35"/>
  <cols>
    <col min="1" max="1" width="19" customWidth="1"/>
    <col min="2" max="2" width="13.54296875" customWidth="1"/>
    <col min="4" max="4" width="7.6328125" customWidth="1"/>
    <col min="6" max="6" width="11.36328125" customWidth="1"/>
    <col min="11" max="11" width="7.7265625" customWidth="1"/>
  </cols>
  <sheetData>
    <row r="1" spans="1:13" x14ac:dyDescent="0.35">
      <c r="A1" t="s">
        <v>50</v>
      </c>
      <c r="B1" t="s">
        <v>48</v>
      </c>
    </row>
    <row r="2" spans="1:13" x14ac:dyDescent="0.35">
      <c r="A2" t="s">
        <v>49</v>
      </c>
      <c r="B2" t="s">
        <v>51</v>
      </c>
    </row>
    <row r="3" spans="1:13" x14ac:dyDescent="0.35">
      <c r="A3" t="s">
        <v>52</v>
      </c>
      <c r="B3">
        <v>26</v>
      </c>
    </row>
    <row r="5" spans="1:13" ht="15" thickBot="1" x14ac:dyDescent="0.4">
      <c r="A5" s="53" t="s">
        <v>53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45" customHeight="1" thickTop="1" x14ac:dyDescent="0.35">
      <c r="A6" s="71" t="s">
        <v>54</v>
      </c>
      <c r="B6" s="108" t="s">
        <v>55</v>
      </c>
      <c r="C6" s="70" t="s">
        <v>9</v>
      </c>
      <c r="D6" s="108" t="s">
        <v>56</v>
      </c>
      <c r="E6" s="72" t="s">
        <v>57</v>
      </c>
      <c r="F6" s="70" t="s">
        <v>8</v>
      </c>
      <c r="G6" s="66"/>
      <c r="H6" s="66"/>
      <c r="I6" s="67"/>
      <c r="J6" s="71" t="s">
        <v>66</v>
      </c>
      <c r="K6" s="70"/>
      <c r="L6" s="76"/>
      <c r="M6" s="77" t="s">
        <v>69</v>
      </c>
    </row>
    <row r="7" spans="1:13" ht="45" customHeight="1" thickBot="1" x14ac:dyDescent="0.4">
      <c r="A7" s="73"/>
      <c r="B7" s="109"/>
      <c r="C7" s="74"/>
      <c r="D7" s="109"/>
      <c r="E7" s="75"/>
      <c r="F7" s="68" t="s">
        <v>64</v>
      </c>
      <c r="G7" s="102" t="s">
        <v>65</v>
      </c>
      <c r="H7" s="107" t="s">
        <v>56</v>
      </c>
      <c r="I7" s="69" t="s">
        <v>11</v>
      </c>
      <c r="J7" s="38" t="s">
        <v>67</v>
      </c>
      <c r="K7" s="107" t="s">
        <v>68</v>
      </c>
      <c r="L7" s="69" t="s">
        <v>11</v>
      </c>
      <c r="M7" s="78"/>
    </row>
    <row r="8" spans="1:13" ht="15" thickTop="1" x14ac:dyDescent="0.35">
      <c r="A8" s="85">
        <v>7</v>
      </c>
      <c r="B8" s="110" t="s">
        <v>59</v>
      </c>
      <c r="C8" s="15">
        <v>4500</v>
      </c>
      <c r="D8" s="113">
        <v>0.47</v>
      </c>
      <c r="E8" s="86">
        <v>3</v>
      </c>
      <c r="F8" s="92">
        <f>(C8 / B3) * (B3 - E8)</f>
        <v>3980.7692307692305</v>
      </c>
      <c r="G8" s="103">
        <f>((C8 / B3) * (E8) * (Справочник!B6)) / 100%</f>
        <v>389.42307692307691</v>
      </c>
      <c r="H8" s="103">
        <f>(C8*D8) / 100%</f>
        <v>2115</v>
      </c>
      <c r="I8" s="100">
        <f>F8+G8+H8</f>
        <v>6485.1923076923076</v>
      </c>
      <c r="J8" s="93">
        <f>(I8 * Справочник!B4) / 100%</f>
        <v>843.07500000000005</v>
      </c>
      <c r="K8" s="103">
        <f>(I8 * Справочник!B5) / 100%</f>
        <v>64.851923076923072</v>
      </c>
      <c r="L8" s="93">
        <f>J8 + K8</f>
        <v>907.92692307692312</v>
      </c>
      <c r="M8" s="97">
        <f>I8-L8</f>
        <v>5577.2653846153844</v>
      </c>
    </row>
    <row r="9" spans="1:13" x14ac:dyDescent="0.35">
      <c r="A9" s="87">
        <v>9</v>
      </c>
      <c r="B9" s="111" t="s">
        <v>60</v>
      </c>
      <c r="C9" s="4">
        <v>9000</v>
      </c>
      <c r="D9" s="114">
        <v>0.01</v>
      </c>
      <c r="E9" s="88"/>
      <c r="F9" s="29">
        <f>(C9 / B3) * (B3 - E9)</f>
        <v>9000</v>
      </c>
      <c r="G9" s="104">
        <f>((C9 / B3) * (E9) * (Справочник!B6)) / 100%</f>
        <v>0</v>
      </c>
      <c r="H9" s="104">
        <f>(C9*D9) / 100%</f>
        <v>90</v>
      </c>
      <c r="I9" s="31">
        <f>F9+G9+H9</f>
        <v>9090</v>
      </c>
      <c r="J9" s="94">
        <f>(I9 * Справочник!B4) / 100%</f>
        <v>1181.7</v>
      </c>
      <c r="K9" s="104">
        <f>(I9 * Справочник!B5) / 100%</f>
        <v>90.9</v>
      </c>
      <c r="L9" s="94">
        <f>J9 + K9</f>
        <v>1272.6000000000001</v>
      </c>
      <c r="M9" s="98">
        <f>I9-L9</f>
        <v>7817.4</v>
      </c>
    </row>
    <row r="10" spans="1:13" x14ac:dyDescent="0.35">
      <c r="A10" s="87">
        <v>36</v>
      </c>
      <c r="B10" s="111" t="s">
        <v>61</v>
      </c>
      <c r="C10" s="4">
        <v>3478</v>
      </c>
      <c r="D10" s="114">
        <v>0.5</v>
      </c>
      <c r="E10" s="88">
        <v>2</v>
      </c>
      <c r="F10" s="29">
        <f>(C10 / B3) * (B3 - E10)</f>
        <v>3210.4615384615386</v>
      </c>
      <c r="G10" s="104">
        <f>((C10 / B3) * (E10) * (Справочник!B6)) / 100%</f>
        <v>200.65384615384616</v>
      </c>
      <c r="H10" s="104">
        <f>(C10*D10) / 100%</f>
        <v>1739</v>
      </c>
      <c r="I10" s="31">
        <f>F10+G10+H10</f>
        <v>5150.1153846153848</v>
      </c>
      <c r="J10" s="94">
        <f>(I10 * Справочник!B4) / 100%</f>
        <v>669.51499999999999</v>
      </c>
      <c r="K10" s="104">
        <f>(I10 * Справочник!B5) / 100%</f>
        <v>51.501153846153848</v>
      </c>
      <c r="L10" s="94">
        <f>J10 + K10</f>
        <v>721.01615384615388</v>
      </c>
      <c r="M10" s="98">
        <f>I10-L10</f>
        <v>4429.0992307692304</v>
      </c>
    </row>
    <row r="11" spans="1:13" x14ac:dyDescent="0.35">
      <c r="A11" s="87">
        <v>106</v>
      </c>
      <c r="B11" s="111" t="s">
        <v>42</v>
      </c>
      <c r="C11" s="4">
        <v>8176</v>
      </c>
      <c r="D11" s="114">
        <v>0.19</v>
      </c>
      <c r="E11" s="88"/>
      <c r="F11" s="29">
        <f>(C11 / B3) * (B3 - E11)</f>
        <v>8176</v>
      </c>
      <c r="G11" s="104">
        <f>((C11 / B3) * (E11) * (Справочник!B6)) / 100%</f>
        <v>0</v>
      </c>
      <c r="H11" s="104">
        <f>(C11*D11) / 100%</f>
        <v>1553.44</v>
      </c>
      <c r="I11" s="31">
        <f>F11+G11+H11</f>
        <v>9729.44</v>
      </c>
      <c r="J11" s="94">
        <f>(I11 * Справочник!B4) / 100%</f>
        <v>1264.8272000000002</v>
      </c>
      <c r="K11" s="104">
        <f>(I11 * Справочник!B5) / 100%</f>
        <v>97.29440000000001</v>
      </c>
      <c r="L11" s="94">
        <f>J11 + K11</f>
        <v>1362.1216000000002</v>
      </c>
      <c r="M11" s="98">
        <f>I11-L11</f>
        <v>8367.3184000000001</v>
      </c>
    </row>
    <row r="12" spans="1:13" x14ac:dyDescent="0.35">
      <c r="A12" s="87">
        <v>356</v>
      </c>
      <c r="B12" s="111" t="s">
        <v>62</v>
      </c>
      <c r="C12" s="4">
        <v>1867</v>
      </c>
      <c r="D12" s="114">
        <v>0.9</v>
      </c>
      <c r="E12" s="88"/>
      <c r="F12" s="29">
        <f>(C12 / B3) * (B3 - E12)</f>
        <v>1867</v>
      </c>
      <c r="G12" s="104">
        <f>((C12 / B3) * (E12) * (Справочник!B6)) / 100%</f>
        <v>0</v>
      </c>
      <c r="H12" s="104">
        <f>(C12*D12) / 100%</f>
        <v>1680.3</v>
      </c>
      <c r="I12" s="31">
        <f>F12+G12+H12</f>
        <v>3547.3</v>
      </c>
      <c r="J12" s="94">
        <f>(I12 * Справочник!B4) / 100%</f>
        <v>461.14900000000006</v>
      </c>
      <c r="K12" s="104">
        <f>(I12 * Справочник!B5) / 100%</f>
        <v>35.473000000000006</v>
      </c>
      <c r="L12" s="94">
        <f>J12 + K12</f>
        <v>496.62200000000007</v>
      </c>
      <c r="M12" s="98">
        <f>I12-L12</f>
        <v>3050.6779999999999</v>
      </c>
    </row>
    <row r="13" spans="1:13" ht="15" thickBot="1" x14ac:dyDescent="0.4">
      <c r="A13" s="89">
        <v>777</v>
      </c>
      <c r="B13" s="112" t="s">
        <v>63</v>
      </c>
      <c r="C13" s="90">
        <v>7777</v>
      </c>
      <c r="D13" s="115">
        <v>7.0000000000000007E-2</v>
      </c>
      <c r="E13" s="91">
        <v>7</v>
      </c>
      <c r="F13" s="95">
        <f>(C13 / B3) * (B3 - E13)</f>
        <v>5683.1923076923085</v>
      </c>
      <c r="G13" s="105">
        <f>((C13 / B3) * (E13) * (Справочник!B6)) / 100%</f>
        <v>1570.3557692307693</v>
      </c>
      <c r="H13" s="105">
        <f>(C13*D13) / 100%</f>
        <v>544.3900000000001</v>
      </c>
      <c r="I13" s="101">
        <f>F13+G13+H13</f>
        <v>7797.9380769230784</v>
      </c>
      <c r="J13" s="96">
        <f>(I13 * Справочник!B4) / 100%</f>
        <v>1013.7319500000002</v>
      </c>
      <c r="K13" s="105">
        <f>(I13 * Справочник!B5) / 100%</f>
        <v>77.979380769230787</v>
      </c>
      <c r="L13" s="96">
        <f>J13 + K13</f>
        <v>1091.7113307692309</v>
      </c>
      <c r="M13" s="99">
        <f>I13-L13</f>
        <v>6706.2267461538477</v>
      </c>
    </row>
    <row r="14" spans="1:13" ht="15.5" thickTop="1" thickBot="1" x14ac:dyDescent="0.4">
      <c r="A14" s="79" t="s">
        <v>58</v>
      </c>
      <c r="B14" s="80"/>
      <c r="C14" s="80"/>
      <c r="D14" s="80"/>
      <c r="E14" s="81"/>
      <c r="F14" s="82">
        <f>F8+F9+F10+F11+F12+F13</f>
        <v>31917.423076923078</v>
      </c>
      <c r="G14" s="106">
        <f>G8+G9+G10+G11+G12+G13</f>
        <v>2160.4326923076924</v>
      </c>
      <c r="H14" s="106">
        <f>H8+H9+H10+H11+H12+H13</f>
        <v>7722.130000000001</v>
      </c>
      <c r="I14" s="83">
        <f>I8+I9+I10+I11+I12+I13</f>
        <v>41799.985769230778</v>
      </c>
      <c r="J14" s="116">
        <f>J8+J9+J10+J11+J12+J13</f>
        <v>5433.9981500000004</v>
      </c>
      <c r="K14" s="106">
        <f>K8+K9+K10+K11+K12+K13</f>
        <v>417.99985769230773</v>
      </c>
      <c r="L14" s="117">
        <f>L8+L9+L10+L11+L12+L13</f>
        <v>5851.9980076923084</v>
      </c>
      <c r="M14" s="84">
        <f>I14-L14</f>
        <v>35947.987761538468</v>
      </c>
    </row>
    <row r="15" spans="1:13" ht="15" thickTop="1" x14ac:dyDescent="0.35"/>
  </sheetData>
  <mergeCells count="10">
    <mergeCell ref="A14:E14"/>
    <mergeCell ref="F6:I6"/>
    <mergeCell ref="J6:L6"/>
    <mergeCell ref="M6:M7"/>
    <mergeCell ref="A5:M5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B2</vt:lpstr>
      <vt:lpstr>Справочник</vt:lpstr>
      <vt:lpstr>Расчёт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KHUSRAV</dc:creator>
  <cp:lastModifiedBy>KHUSRAV</cp:lastModifiedBy>
  <dcterms:created xsi:type="dcterms:W3CDTF">2018-12-04T03:50:20Z</dcterms:created>
  <dcterms:modified xsi:type="dcterms:W3CDTF">2018-12-04T12:42:46Z</dcterms:modified>
</cp:coreProperties>
</file>