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RAV\Desktop\"/>
    </mc:Choice>
  </mc:AlternateContent>
  <xr:revisionPtr revIDLastSave="0" documentId="13_ncr:1_{1A9267D4-DF57-4B39-A737-1F05FF1A9050}" xr6:coauthVersionLast="40" xr6:coauthVersionMax="40" xr10:uidLastSave="{00000000-0000-0000-0000-000000000000}"/>
  <bookViews>
    <workbookView xWindow="0" yWindow="0" windowWidth="19200" windowHeight="6910" activeTab="5" xr2:uid="{A7C43804-D054-456D-8218-5836F9526C08}"/>
  </bookViews>
  <sheets>
    <sheet name="B2" sheetId="1" r:id="rId1"/>
    <sheet name="Справочник" sheetId="2" r:id="rId2"/>
    <sheet name="Расчёт" sheetId="3" r:id="rId3"/>
    <sheet name="Лист3" sheetId="4" r:id="rId4"/>
    <sheet name="Стипендия" sheetId="6" r:id="rId5"/>
    <sheet name="Турнир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7" l="1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I15" i="7"/>
  <c r="I2" i="7"/>
  <c r="I19" i="7"/>
  <c r="I18" i="7"/>
  <c r="I17" i="7"/>
  <c r="I16" i="7"/>
  <c r="I14" i="7"/>
  <c r="I13" i="7"/>
  <c r="I12" i="7"/>
  <c r="I11" i="7"/>
  <c r="I10" i="7"/>
  <c r="I9" i="7"/>
  <c r="I8" i="7"/>
  <c r="I7" i="7"/>
  <c r="I6" i="7"/>
  <c r="I5" i="7"/>
  <c r="I4" i="7"/>
  <c r="I3" i="7"/>
  <c r="H14" i="6" l="1"/>
  <c r="H13" i="6"/>
  <c r="H12" i="6"/>
  <c r="H10" i="6"/>
  <c r="G18" i="6" l="1"/>
  <c r="G14" i="6"/>
  <c r="F14" i="6"/>
  <c r="F13" i="6"/>
  <c r="F12" i="6"/>
  <c r="F11" i="6"/>
  <c r="G11" i="6" s="1"/>
  <c r="G10" i="6"/>
  <c r="F10" i="6"/>
  <c r="H11" i="6" l="1"/>
  <c r="G16" i="6"/>
  <c r="G13" i="6"/>
  <c r="B20" i="6"/>
  <c r="B21" i="6"/>
  <c r="G12" i="6"/>
  <c r="G15" i="6"/>
  <c r="M13" i="3" l="1"/>
  <c r="M12" i="3"/>
  <c r="M11" i="3"/>
  <c r="M10" i="3"/>
  <c r="M9" i="3"/>
  <c r="L13" i="3"/>
  <c r="L12" i="3"/>
  <c r="L11" i="3"/>
  <c r="L10" i="3"/>
  <c r="L9" i="3"/>
  <c r="K13" i="3"/>
  <c r="K12" i="3"/>
  <c r="K11" i="3"/>
  <c r="K10" i="3"/>
  <c r="K9" i="3"/>
  <c r="J13" i="3"/>
  <c r="J12" i="3"/>
  <c r="J11" i="3"/>
  <c r="J10" i="3"/>
  <c r="J9" i="3"/>
  <c r="I13" i="3"/>
  <c r="I12" i="3"/>
  <c r="I11" i="3"/>
  <c r="I10" i="3"/>
  <c r="I9" i="3"/>
  <c r="H13" i="3"/>
  <c r="H12" i="3"/>
  <c r="H11" i="3"/>
  <c r="H10" i="3"/>
  <c r="H9" i="3"/>
  <c r="H8" i="3"/>
  <c r="H14" i="3" s="1"/>
  <c r="G13" i="3"/>
  <c r="G12" i="3"/>
  <c r="G11" i="3"/>
  <c r="G10" i="3"/>
  <c r="G9" i="3"/>
  <c r="G8" i="3"/>
  <c r="G14" i="3" s="1"/>
  <c r="F8" i="3"/>
  <c r="F13" i="3"/>
  <c r="F12" i="3"/>
  <c r="F11" i="3"/>
  <c r="F10" i="3"/>
  <c r="F9" i="3"/>
  <c r="I8" i="3" l="1"/>
  <c r="I14" i="3" s="1"/>
  <c r="J8" i="3"/>
  <c r="K8" i="3"/>
  <c r="K14" i="3" s="1"/>
  <c r="F14" i="3"/>
  <c r="L11" i="1"/>
  <c r="L10" i="1"/>
  <c r="L9" i="1"/>
  <c r="L8" i="1"/>
  <c r="L7" i="1"/>
  <c r="K7" i="1"/>
  <c r="K9" i="1"/>
  <c r="K8" i="1"/>
  <c r="K11" i="1"/>
  <c r="K10" i="1"/>
  <c r="J11" i="1"/>
  <c r="J10" i="1"/>
  <c r="J9" i="1"/>
  <c r="J8" i="1"/>
  <c r="J7" i="1"/>
  <c r="I11" i="1"/>
  <c r="I10" i="1"/>
  <c r="I9" i="1"/>
  <c r="I8" i="1"/>
  <c r="I7" i="1"/>
  <c r="H11" i="1"/>
  <c r="H10" i="1"/>
  <c r="H9" i="1"/>
  <c r="H8" i="1"/>
  <c r="H7" i="1"/>
  <c r="H6" i="1"/>
  <c r="I6" i="1" s="1"/>
  <c r="J14" i="3" l="1"/>
  <c r="L8" i="3"/>
  <c r="J6" i="1"/>
  <c r="K6" i="1" s="1"/>
  <c r="L6" i="1" s="1"/>
  <c r="L14" i="3" l="1"/>
  <c r="M14" i="3" s="1"/>
  <c r="M8" i="3"/>
</calcChain>
</file>

<file path=xl/sharedStrings.xml><?xml version="1.0" encoding="utf-8"?>
<sst xmlns="http://schemas.openxmlformats.org/spreadsheetml/2006/main" count="133" uniqueCount="122">
  <si>
    <t>Расчётно-платежная ведемость</t>
  </si>
  <si>
    <t>за_______месяц</t>
  </si>
  <si>
    <t>201_год</t>
  </si>
  <si>
    <t>№  п/п</t>
  </si>
  <si>
    <t>Фамилия</t>
  </si>
  <si>
    <t>Имя</t>
  </si>
  <si>
    <t>Отчество</t>
  </si>
  <si>
    <t>Должность</t>
  </si>
  <si>
    <t>Начислено</t>
  </si>
  <si>
    <t>Оклад</t>
  </si>
  <si>
    <t>Премия(%)</t>
  </si>
  <si>
    <t>Итого</t>
  </si>
  <si>
    <t>Удержано</t>
  </si>
  <si>
    <t>Итого к выдаче</t>
  </si>
  <si>
    <t>Иванов</t>
  </si>
  <si>
    <t>Иван</t>
  </si>
  <si>
    <t>Вачильевич</t>
  </si>
  <si>
    <t>Инженер</t>
  </si>
  <si>
    <t>Подоходный налог(13%)</t>
  </si>
  <si>
    <t>Олег</t>
  </si>
  <si>
    <t>Вещий</t>
  </si>
  <si>
    <t>Игоревич</t>
  </si>
  <si>
    <t>Программист</t>
  </si>
  <si>
    <t>Пенсионный фонд (1%)</t>
  </si>
  <si>
    <t>Смирнова</t>
  </si>
  <si>
    <t>Алевтина</t>
  </si>
  <si>
    <t>Георгиевна</t>
  </si>
  <si>
    <t>Зав. Отделом</t>
  </si>
  <si>
    <t>Васильев</t>
  </si>
  <si>
    <t>Василий</t>
  </si>
  <si>
    <t>Каренина</t>
  </si>
  <si>
    <t xml:space="preserve">Анна </t>
  </si>
  <si>
    <t>Сергеевна</t>
  </si>
  <si>
    <t>Секретарь</t>
  </si>
  <si>
    <t>Князев</t>
  </si>
  <si>
    <t>Игорь</t>
  </si>
  <si>
    <t>Олегович</t>
  </si>
  <si>
    <t>Оператор</t>
  </si>
  <si>
    <t>Директор</t>
  </si>
  <si>
    <t>Гл. Бухгалтер</t>
  </si>
  <si>
    <t>__________________</t>
  </si>
  <si>
    <t>Петров Г.П.</t>
  </si>
  <si>
    <t>Фёдоров М.Я.</t>
  </si>
  <si>
    <t>Расчётник</t>
  </si>
  <si>
    <t>Комова В.Г.</t>
  </si>
  <si>
    <t>Подходный налог НДФЛ</t>
  </si>
  <si>
    <t>Пенсионный налог ПФ</t>
  </si>
  <si>
    <t>Больничный лист</t>
  </si>
  <si>
    <t>ТК№9</t>
  </si>
  <si>
    <t>Меяц:</t>
  </si>
  <si>
    <t>Отдел:</t>
  </si>
  <si>
    <t>Сентябрь, 2017</t>
  </si>
  <si>
    <t>Кол-ва рабочих дней</t>
  </si>
  <si>
    <t>Ведомость начисления з/платы сотрудников</t>
  </si>
  <si>
    <t>Код</t>
  </si>
  <si>
    <t>ФИО</t>
  </si>
  <si>
    <t>Премия</t>
  </si>
  <si>
    <t>Дней по больничному</t>
  </si>
  <si>
    <t>Итого:</t>
  </si>
  <si>
    <t>Кнопкин Д.Б.</t>
  </si>
  <si>
    <t>Хомзин Г.Д.</t>
  </si>
  <si>
    <t>Рябчикова С.С.</t>
  </si>
  <si>
    <t>Топоров Г.Г.</t>
  </si>
  <si>
    <t>Витяев А.К.</t>
  </si>
  <si>
    <t>По рабочим дням</t>
  </si>
  <si>
    <t>По больничниму</t>
  </si>
  <si>
    <t>Удержания</t>
  </si>
  <si>
    <t>НДФЛ</t>
  </si>
  <si>
    <t>ПФ</t>
  </si>
  <si>
    <t>Сумма к выдаче</t>
  </si>
  <si>
    <t>Ср.балл</t>
  </si>
  <si>
    <t>Стипендия</t>
  </si>
  <si>
    <t>Равно</t>
  </si>
  <si>
    <t>Больше или равно</t>
  </si>
  <si>
    <t>Менее</t>
  </si>
  <si>
    <t>Начисление стипендии по результатам сессии</t>
  </si>
  <si>
    <t>ФИО студента</t>
  </si>
  <si>
    <t>Оценки по экзаменам</t>
  </si>
  <si>
    <t>Средний балл</t>
  </si>
  <si>
    <t>Рейтинг</t>
  </si>
  <si>
    <t>Высш.мат</t>
  </si>
  <si>
    <t>Физика</t>
  </si>
  <si>
    <t>Химия</t>
  </si>
  <si>
    <t>Философия</t>
  </si>
  <si>
    <t>Симонов О.О.</t>
  </si>
  <si>
    <t>Воронцов А.В.</t>
  </si>
  <si>
    <t>Круглова В.О.</t>
  </si>
  <si>
    <t>Рощина С.С.</t>
  </si>
  <si>
    <t>Пузырь Л.Д.</t>
  </si>
  <si>
    <t>Количество стипендиантов:</t>
  </si>
  <si>
    <t>Количество повышенных стипендий:</t>
  </si>
  <si>
    <t>Дата</t>
  </si>
  <si>
    <t>Максимальный средний балл</t>
  </si>
  <si>
    <t>Минимальный средний балл</t>
  </si>
  <si>
    <t>Место</t>
  </si>
  <si>
    <t>Клуб</t>
  </si>
  <si>
    <t>Игр</t>
  </si>
  <si>
    <t>Выигрыш</t>
  </si>
  <si>
    <t>Ничья</t>
  </si>
  <si>
    <t>Поражение</t>
  </si>
  <si>
    <t>Забитые мячи</t>
  </si>
  <si>
    <t>Пропущенные мячи</t>
  </si>
  <si>
    <t>Разница</t>
  </si>
  <si>
    <t>Очки</t>
  </si>
  <si>
    <t>Спартак</t>
  </si>
  <si>
    <t>Алания</t>
  </si>
  <si>
    <t>Ротор</t>
  </si>
  <si>
    <t>Динамо</t>
  </si>
  <si>
    <t>ЦСКА</t>
  </si>
  <si>
    <t>Локомитов М</t>
  </si>
  <si>
    <t>Балтика</t>
  </si>
  <si>
    <t>Локомитов НН</t>
  </si>
  <si>
    <t>Крылья Советов</t>
  </si>
  <si>
    <t>Зенит</t>
  </si>
  <si>
    <t>Ростьсельмаш</t>
  </si>
  <si>
    <t>Торпедо-Лужники</t>
  </si>
  <si>
    <t>Черноморец</t>
  </si>
  <si>
    <t>КАМАЗ-Чаллы</t>
  </si>
  <si>
    <t>Жемчужина</t>
  </si>
  <si>
    <t>Уралмаш</t>
  </si>
  <si>
    <t>Энергия-Текстильщик</t>
  </si>
  <si>
    <t>Лада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</si>
</sst>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</fills>
  <borders count="83">
    <border>
      <left/>
      <right/>
      <top/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 style="thick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thick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thick">
        <color indexed="64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thick">
        <color indexed="64"/>
      </top>
      <bottom style="thick">
        <color auto="1"/>
      </bottom>
      <diagonal/>
    </border>
    <border>
      <left style="thick">
        <color auto="1"/>
      </left>
      <right style="medium">
        <color theme="2" tint="-0.499984740745262"/>
      </right>
      <top style="thick">
        <color auto="1"/>
      </top>
      <bottom style="thick">
        <color auto="1"/>
      </bottom>
      <diagonal/>
    </border>
    <border>
      <left style="medium">
        <color theme="2" tint="-0.499984740745262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7" fillId="0" borderId="50" applyNumberFormat="0" applyFill="0" applyAlignment="0" applyProtection="0"/>
    <xf numFmtId="0" fontId="8" fillId="0" borderId="0"/>
    <xf numFmtId="0" fontId="10" fillId="3" borderId="81" applyNumberFormat="0" applyFont="0" applyAlignment="0" applyProtection="0"/>
    <xf numFmtId="0" fontId="11" fillId="0" borderId="0" applyNumberFormat="0" applyFill="0" applyBorder="0" applyAlignment="0" applyProtection="0"/>
  </cellStyleXfs>
  <cellXfs count="17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19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5" fillId="2" borderId="33" xfId="1" applyNumberFormat="1" applyFont="1" applyBorder="1" applyAlignment="1">
      <alignment horizontal="right"/>
    </xf>
    <xf numFmtId="2" fontId="5" fillId="2" borderId="23" xfId="1" applyNumberFormat="1" applyFont="1" applyBorder="1" applyAlignment="1">
      <alignment horizontal="right"/>
    </xf>
    <xf numFmtId="2" fontId="5" fillId="2" borderId="30" xfId="1" applyNumberFormat="1" applyFont="1" applyBorder="1" applyAlignment="1">
      <alignment horizontal="right"/>
    </xf>
    <xf numFmtId="2" fontId="5" fillId="2" borderId="34" xfId="1" applyNumberFormat="1" applyFont="1" applyBorder="1" applyAlignment="1">
      <alignment horizontal="right"/>
    </xf>
    <xf numFmtId="2" fontId="5" fillId="2" borderId="19" xfId="1" applyNumberFormat="1" applyFont="1" applyBorder="1"/>
    <xf numFmtId="2" fontId="5" fillId="2" borderId="31" xfId="1" applyNumberFormat="1" applyFont="1" applyBorder="1"/>
    <xf numFmtId="2" fontId="5" fillId="2" borderId="34" xfId="1" applyNumberFormat="1" applyFont="1" applyBorder="1"/>
    <xf numFmtId="2" fontId="5" fillId="2" borderId="35" xfId="1" applyNumberFormat="1" applyFont="1" applyBorder="1"/>
    <xf numFmtId="2" fontId="5" fillId="2" borderId="27" xfId="1" applyNumberFormat="1" applyFont="1" applyBorder="1"/>
    <xf numFmtId="2" fontId="5" fillId="2" borderId="32" xfId="1" applyNumberFormat="1" applyFont="1" applyBorder="1"/>
    <xf numFmtId="2" fontId="6" fillId="2" borderId="25" xfId="1" applyNumberFormat="1" applyFont="1" applyBorder="1" applyAlignment="1">
      <alignment horizontal="right" shrinkToFit="1"/>
    </xf>
    <xf numFmtId="2" fontId="6" fillId="2" borderId="26" xfId="1" applyNumberFormat="1" applyFont="1" applyBorder="1"/>
    <xf numFmtId="2" fontId="6" fillId="2" borderId="29" xfId="1" applyNumberFormat="1" applyFont="1" applyBorder="1"/>
    <xf numFmtId="0" fontId="2" fillId="0" borderId="5" xfId="0" applyFont="1" applyBorder="1" applyAlignment="1">
      <alignment horizontal="center" vertical="center"/>
    </xf>
    <xf numFmtId="9" fontId="0" fillId="0" borderId="36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9" fontId="0" fillId="0" borderId="40" xfId="0" applyNumberFormat="1" applyBorder="1"/>
    <xf numFmtId="0" fontId="0" fillId="0" borderId="41" xfId="0" applyBorder="1"/>
    <xf numFmtId="0" fontId="2" fillId="0" borderId="4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2" fontId="5" fillId="2" borderId="16" xfId="1" applyNumberFormat="1" applyFont="1" applyBorder="1"/>
    <xf numFmtId="2" fontId="5" fillId="2" borderId="43" xfId="1" applyNumberFormat="1" applyFont="1" applyBorder="1"/>
    <xf numFmtId="2" fontId="6" fillId="2" borderId="17" xfId="1" applyNumberFormat="1" applyFont="1" applyBorder="1"/>
    <xf numFmtId="164" fontId="0" fillId="0" borderId="23" xfId="0" applyNumberFormat="1" applyBorder="1"/>
    <xf numFmtId="0" fontId="0" fillId="0" borderId="33" xfId="0" applyBorder="1"/>
    <xf numFmtId="164" fontId="0" fillId="0" borderId="19" xfId="0" applyNumberFormat="1" applyBorder="1"/>
    <xf numFmtId="0" fontId="0" fillId="0" borderId="34" xfId="0" applyBorder="1"/>
    <xf numFmtId="164" fontId="0" fillId="0" borderId="5" xfId="0" applyNumberFormat="1" applyBorder="1"/>
    <xf numFmtId="0" fontId="0" fillId="0" borderId="42" xfId="0" applyBorder="1"/>
    <xf numFmtId="0" fontId="0" fillId="0" borderId="36" xfId="0" applyBorder="1"/>
    <xf numFmtId="2" fontId="5" fillId="2" borderId="23" xfId="1" applyNumberFormat="1" applyFont="1" applyBorder="1"/>
    <xf numFmtId="2" fontId="5" fillId="2" borderId="24" xfId="1" applyNumberFormat="1" applyFont="1" applyBorder="1"/>
    <xf numFmtId="2" fontId="5" fillId="2" borderId="0" xfId="1" applyNumberFormat="1" applyFont="1" applyBorder="1"/>
    <xf numFmtId="2" fontId="5" fillId="2" borderId="5" xfId="1" applyNumberFormat="1" applyFont="1" applyBorder="1"/>
    <xf numFmtId="2" fontId="5" fillId="2" borderId="42" xfId="1" applyNumberFormat="1" applyFont="1" applyBorder="1"/>
    <xf numFmtId="2" fontId="6" fillId="2" borderId="8" xfId="1" applyNumberFormat="1" applyFont="1" applyBorder="1"/>
    <xf numFmtId="2" fontId="6" fillId="2" borderId="9" xfId="1" applyNumberFormat="1" applyFont="1" applyBorder="1"/>
    <xf numFmtId="2" fontId="6" fillId="2" borderId="3" xfId="1" applyNumberFormat="1" applyFont="1" applyBorder="1"/>
    <xf numFmtId="2" fontId="5" fillId="2" borderId="33" xfId="1" applyNumberFormat="1" applyFont="1" applyBorder="1"/>
    <xf numFmtId="2" fontId="5" fillId="2" borderId="36" xfId="1" applyNumberFormat="1" applyFont="1" applyBorder="1"/>
    <xf numFmtId="0" fontId="2" fillId="0" borderId="44" xfId="0" applyFont="1" applyBorder="1" applyAlignment="1">
      <alignment horizontal="center" vertical="center" wrapText="1"/>
    </xf>
    <xf numFmtId="2" fontId="5" fillId="2" borderId="45" xfId="1" applyNumberFormat="1" applyFont="1" applyBorder="1"/>
    <xf numFmtId="2" fontId="5" fillId="2" borderId="46" xfId="1" applyNumberFormat="1" applyFont="1" applyBorder="1"/>
    <xf numFmtId="2" fontId="5" fillId="2" borderId="44" xfId="1" applyNumberFormat="1" applyFont="1" applyBorder="1"/>
    <xf numFmtId="2" fontId="5" fillId="2" borderId="47" xfId="1" applyNumberFormat="1" applyFont="1" applyBorder="1"/>
    <xf numFmtId="0" fontId="2" fillId="0" borderId="44" xfId="0" applyFont="1" applyBorder="1" applyAlignment="1">
      <alignment horizontal="center" vertical="center"/>
    </xf>
    <xf numFmtId="0" fontId="0" fillId="0" borderId="45" xfId="0" applyBorder="1"/>
    <xf numFmtId="0" fontId="0" fillId="0" borderId="46" xfId="0" applyBorder="1"/>
    <xf numFmtId="0" fontId="0" fillId="0" borderId="44" xfId="0" applyBorder="1"/>
    <xf numFmtId="9" fontId="0" fillId="0" borderId="45" xfId="0" applyNumberFormat="1" applyBorder="1"/>
    <xf numFmtId="9" fontId="0" fillId="0" borderId="46" xfId="0" applyNumberFormat="1" applyBorder="1"/>
    <xf numFmtId="9" fontId="0" fillId="0" borderId="44" xfId="0" applyNumberFormat="1" applyBorder="1"/>
    <xf numFmtId="2" fontId="5" fillId="2" borderId="48" xfId="1" applyNumberFormat="1" applyFont="1" applyBorder="1"/>
    <xf numFmtId="2" fontId="5" fillId="2" borderId="49" xfId="1" applyNumberFormat="1" applyFont="1" applyBorder="1"/>
    <xf numFmtId="0" fontId="0" fillId="0" borderId="74" xfId="0" applyBorder="1"/>
    <xf numFmtId="0" fontId="0" fillId="0" borderId="56" xfId="0" applyBorder="1"/>
    <xf numFmtId="0" fontId="9" fillId="0" borderId="71" xfId="0" applyFont="1" applyBorder="1"/>
    <xf numFmtId="0" fontId="0" fillId="0" borderId="73" xfId="0" applyBorder="1"/>
    <xf numFmtId="0" fontId="0" fillId="0" borderId="75" xfId="0" applyBorder="1"/>
    <xf numFmtId="0" fontId="9" fillId="0" borderId="72" xfId="0" applyFont="1" applyBorder="1" applyAlignment="1">
      <alignment wrapText="1"/>
    </xf>
    <xf numFmtId="0" fontId="0" fillId="0" borderId="69" xfId="0" applyBorder="1"/>
    <xf numFmtId="0" fontId="0" fillId="0" borderId="71" xfId="0" applyBorder="1"/>
    <xf numFmtId="0" fontId="9" fillId="0" borderId="72" xfId="0" applyFont="1" applyBorder="1"/>
    <xf numFmtId="0" fontId="0" fillId="0" borderId="70" xfId="0" applyBorder="1"/>
    <xf numFmtId="0" fontId="0" fillId="0" borderId="76" xfId="0" applyBorder="1"/>
    <xf numFmtId="0" fontId="0" fillId="0" borderId="77" xfId="0" applyBorder="1"/>
    <xf numFmtId="0" fontId="0" fillId="0" borderId="68" xfId="0" applyBorder="1" applyAlignment="1">
      <alignment horizontal="center"/>
    </xf>
    <xf numFmtId="0" fontId="0" fillId="0" borderId="54" xfId="0" applyBorder="1"/>
    <xf numFmtId="0" fontId="0" fillId="0" borderId="58" xfId="0" applyBorder="1"/>
    <xf numFmtId="0" fontId="0" fillId="0" borderId="78" xfId="0" applyBorder="1"/>
    <xf numFmtId="0" fontId="0" fillId="0" borderId="67" xfId="0" applyBorder="1"/>
    <xf numFmtId="0" fontId="0" fillId="0" borderId="52" xfId="0" applyBorder="1"/>
    <xf numFmtId="0" fontId="0" fillId="0" borderId="59" xfId="0" applyBorder="1"/>
    <xf numFmtId="0" fontId="0" fillId="0" borderId="68" xfId="0" applyBorder="1"/>
    <xf numFmtId="14" fontId="0" fillId="0" borderId="0" xfId="0" applyNumberFormat="1"/>
    <xf numFmtId="0" fontId="0" fillId="3" borderId="81" xfId="4" applyFont="1"/>
    <xf numFmtId="0" fontId="0" fillId="3" borderId="81" xfId="4" applyFont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/>
    </xf>
    <xf numFmtId="0" fontId="0" fillId="0" borderId="43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2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1" xfId="0" applyBorder="1" applyAlignment="1">
      <alignment horizontal="right"/>
    </xf>
    <xf numFmtId="0" fontId="0" fillId="0" borderId="55" xfId="0" applyBorder="1" applyAlignment="1">
      <alignment horizontal="right"/>
    </xf>
    <xf numFmtId="0" fontId="0" fillId="0" borderId="63" xfId="0" applyBorder="1" applyAlignment="1">
      <alignment horizontal="right"/>
    </xf>
    <xf numFmtId="0" fontId="0" fillId="0" borderId="53" xfId="0" applyBorder="1" applyAlignment="1">
      <alignment horizontal="right"/>
    </xf>
    <xf numFmtId="0" fontId="0" fillId="0" borderId="56" xfId="0" applyBorder="1" applyAlignment="1">
      <alignment horizontal="right"/>
    </xf>
    <xf numFmtId="0" fontId="0" fillId="0" borderId="62" xfId="0" applyBorder="1" applyAlignment="1">
      <alignment horizontal="right"/>
    </xf>
    <xf numFmtId="0" fontId="7" fillId="0" borderId="50" xfId="2" applyAlignment="1">
      <alignment horizontal="center"/>
    </xf>
    <xf numFmtId="0" fontId="0" fillId="0" borderId="57" xfId="0" applyBorder="1" applyAlignment="1">
      <alignment horizontal="center" wrapText="1"/>
    </xf>
    <xf numFmtId="0" fontId="0" fillId="0" borderId="59" xfId="0" applyBorder="1" applyAlignment="1">
      <alignment horizontal="center" wrapText="1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4" xfId="0" applyBorder="1" applyAlignment="1">
      <alignment horizontal="center" wrapText="1"/>
    </xf>
    <xf numFmtId="0" fontId="0" fillId="0" borderId="65" xfId="0" applyBorder="1" applyAlignment="1">
      <alignment horizontal="center" wrapText="1"/>
    </xf>
    <xf numFmtId="0" fontId="0" fillId="0" borderId="60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2" fillId="0" borderId="23" xfId="0" applyFont="1" applyBorder="1"/>
    <xf numFmtId="0" fontId="2" fillId="0" borderId="24" xfId="0" applyFont="1" applyBorder="1"/>
    <xf numFmtId="0" fontId="2" fillId="0" borderId="33" xfId="0" applyFont="1" applyBorder="1"/>
    <xf numFmtId="0" fontId="0" fillId="0" borderId="5" xfId="0" applyBorder="1"/>
    <xf numFmtId="0" fontId="0" fillId="0" borderId="42" xfId="0" applyNumberFormat="1" applyBorder="1"/>
    <xf numFmtId="0" fontId="0" fillId="0" borderId="34" xfId="0" applyNumberFormat="1" applyBorder="1"/>
    <xf numFmtId="0" fontId="0" fillId="0" borderId="36" xfId="0" applyNumberFormat="1" applyBorder="1"/>
    <xf numFmtId="0" fontId="0" fillId="0" borderId="16" xfId="0" applyBorder="1"/>
    <xf numFmtId="0" fontId="0" fillId="0" borderId="43" xfId="0" applyBorder="1"/>
    <xf numFmtId="0" fontId="0" fillId="0" borderId="17" xfId="0" applyNumberFormat="1" applyBorder="1"/>
    <xf numFmtId="0" fontId="0" fillId="0" borderId="82" xfId="0" applyBorder="1"/>
    <xf numFmtId="0" fontId="0" fillId="0" borderId="3" xfId="0" applyBorder="1"/>
    <xf numFmtId="0" fontId="0" fillId="0" borderId="17" xfId="0" applyBorder="1"/>
    <xf numFmtId="0" fontId="5" fillId="0" borderId="9" xfId="5" applyFont="1" applyBorder="1"/>
  </cellXfs>
  <cellStyles count="6">
    <cellStyle name="Гиперссылка" xfId="5" builtinId="8"/>
    <cellStyle name="Заголовок 3" xfId="2" builtinId="18"/>
    <cellStyle name="Нейтральный" xfId="1" builtinId="28"/>
    <cellStyle name="Обычный" xfId="0" builtinId="0"/>
    <cellStyle name="Обычный 2" xfId="3" xr:uid="{9A6C6439-33CA-4746-A89A-9F764E9695CC}"/>
    <cellStyle name="Примечание" xfId="4" builtinId="10"/>
  </cellStyles>
  <dxfs count="45">
    <dxf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Расчёт!$B$8</c:f>
              <c:strCache>
                <c:ptCount val="1"/>
                <c:pt idx="0">
                  <c:v>Кнопкин Д.Б.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Расчёт!$F$7:$H$7</c:f>
              <c:strCache>
                <c:ptCount val="3"/>
                <c:pt idx="0">
                  <c:v>По рабочим дням</c:v>
                </c:pt>
                <c:pt idx="1">
                  <c:v>По больничниму</c:v>
                </c:pt>
                <c:pt idx="2">
                  <c:v>Премия</c:v>
                </c:pt>
              </c:strCache>
            </c:strRef>
          </c:cat>
          <c:val>
            <c:numRef>
              <c:f>Расчёт!$F$8:$H$8</c:f>
              <c:numCache>
                <c:formatCode>0.00</c:formatCode>
                <c:ptCount val="3"/>
                <c:pt idx="0">
                  <c:v>3980.7692307692305</c:v>
                </c:pt>
                <c:pt idx="1">
                  <c:v>389.42307692307691</c:v>
                </c:pt>
                <c:pt idx="2">
                  <c:v>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0-4984-AFCD-46B60492A332}"/>
            </c:ext>
          </c:extLst>
        </c:ser>
        <c:ser>
          <c:idx val="1"/>
          <c:order val="1"/>
          <c:tx>
            <c:strRef>
              <c:f>Расчёт!$B$9</c:f>
              <c:strCache>
                <c:ptCount val="1"/>
                <c:pt idx="0">
                  <c:v>Хомзин Г.Д.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Расчёт!$F$7:$H$7</c:f>
              <c:strCache>
                <c:ptCount val="3"/>
                <c:pt idx="0">
                  <c:v>По рабочим дням</c:v>
                </c:pt>
                <c:pt idx="1">
                  <c:v>По больничниму</c:v>
                </c:pt>
                <c:pt idx="2">
                  <c:v>Премия</c:v>
                </c:pt>
              </c:strCache>
            </c:strRef>
          </c:cat>
          <c:val>
            <c:numRef>
              <c:f>Расчёт!$F$9:$H$9</c:f>
              <c:numCache>
                <c:formatCode>0.00</c:formatCode>
                <c:ptCount val="3"/>
                <c:pt idx="0">
                  <c:v>9000</c:v>
                </c:pt>
                <c:pt idx="1">
                  <c:v>0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0-4984-AFCD-46B60492A332}"/>
            </c:ext>
          </c:extLst>
        </c:ser>
        <c:ser>
          <c:idx val="2"/>
          <c:order val="2"/>
          <c:tx>
            <c:strRef>
              <c:f>Расчёт!$B$10</c:f>
              <c:strCache>
                <c:ptCount val="1"/>
                <c:pt idx="0">
                  <c:v>Рябчикова С.С.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Расчёт!$F$7:$H$7</c:f>
              <c:strCache>
                <c:ptCount val="3"/>
                <c:pt idx="0">
                  <c:v>По рабочим дням</c:v>
                </c:pt>
                <c:pt idx="1">
                  <c:v>По больничниму</c:v>
                </c:pt>
                <c:pt idx="2">
                  <c:v>Премия</c:v>
                </c:pt>
              </c:strCache>
            </c:strRef>
          </c:cat>
          <c:val>
            <c:numRef>
              <c:f>Расчёт!$F$10:$H$10</c:f>
              <c:numCache>
                <c:formatCode>0.00</c:formatCode>
                <c:ptCount val="3"/>
                <c:pt idx="0">
                  <c:v>3210.4615384615386</c:v>
                </c:pt>
                <c:pt idx="1">
                  <c:v>200.65384615384616</c:v>
                </c:pt>
                <c:pt idx="2">
                  <c:v>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0-4984-AFCD-46B60492A332}"/>
            </c:ext>
          </c:extLst>
        </c:ser>
        <c:ser>
          <c:idx val="3"/>
          <c:order val="3"/>
          <c:tx>
            <c:strRef>
              <c:f>Расчёт!$B$11</c:f>
              <c:strCache>
                <c:ptCount val="1"/>
                <c:pt idx="0">
                  <c:v>Фёдоров М.Я.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Расчёт!$F$7:$H$7</c:f>
              <c:strCache>
                <c:ptCount val="3"/>
                <c:pt idx="0">
                  <c:v>По рабочим дням</c:v>
                </c:pt>
                <c:pt idx="1">
                  <c:v>По больничниму</c:v>
                </c:pt>
                <c:pt idx="2">
                  <c:v>Премия</c:v>
                </c:pt>
              </c:strCache>
            </c:strRef>
          </c:cat>
          <c:val>
            <c:numRef>
              <c:f>Расчёт!$F$11:$H$11</c:f>
              <c:numCache>
                <c:formatCode>0.00</c:formatCode>
                <c:ptCount val="3"/>
                <c:pt idx="0">
                  <c:v>8176</c:v>
                </c:pt>
                <c:pt idx="1">
                  <c:v>0</c:v>
                </c:pt>
                <c:pt idx="2">
                  <c:v>1553.44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60-4984-AFCD-46B60492A332}"/>
            </c:ext>
          </c:extLst>
        </c:ser>
        <c:ser>
          <c:idx val="4"/>
          <c:order val="4"/>
          <c:tx>
            <c:strRef>
              <c:f>Расчёт!$B$12</c:f>
              <c:strCache>
                <c:ptCount val="1"/>
                <c:pt idx="0">
                  <c:v>Топоров Г.Г.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Расчёт!$F$7:$H$7</c:f>
              <c:strCache>
                <c:ptCount val="3"/>
                <c:pt idx="0">
                  <c:v>По рабочим дням</c:v>
                </c:pt>
                <c:pt idx="1">
                  <c:v>По больничниму</c:v>
                </c:pt>
                <c:pt idx="2">
                  <c:v>Премия</c:v>
                </c:pt>
              </c:strCache>
            </c:strRef>
          </c:cat>
          <c:val>
            <c:numRef>
              <c:f>Расчёт!$F$12:$H$12</c:f>
              <c:numCache>
                <c:formatCode>0.00</c:formatCode>
                <c:ptCount val="3"/>
                <c:pt idx="0">
                  <c:v>1867</c:v>
                </c:pt>
                <c:pt idx="1">
                  <c:v>0</c:v>
                </c:pt>
                <c:pt idx="2">
                  <c:v>1680.3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60-4984-AFCD-46B60492A332}"/>
            </c:ext>
          </c:extLst>
        </c:ser>
        <c:ser>
          <c:idx val="5"/>
          <c:order val="5"/>
          <c:tx>
            <c:strRef>
              <c:f>Расчёт!$B$13</c:f>
              <c:strCache>
                <c:ptCount val="1"/>
                <c:pt idx="0">
                  <c:v>Витяев А.К.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Расчёт!$F$7:$H$7</c:f>
              <c:strCache>
                <c:ptCount val="3"/>
                <c:pt idx="0">
                  <c:v>По рабочим дням</c:v>
                </c:pt>
                <c:pt idx="1">
                  <c:v>По больничниму</c:v>
                </c:pt>
                <c:pt idx="2">
                  <c:v>Премия</c:v>
                </c:pt>
              </c:strCache>
            </c:strRef>
          </c:cat>
          <c:val>
            <c:numRef>
              <c:f>Расчёт!$F$13:$H$13</c:f>
              <c:numCache>
                <c:formatCode>0.00</c:formatCode>
                <c:ptCount val="3"/>
                <c:pt idx="0">
                  <c:v>5683.1923076923085</c:v>
                </c:pt>
                <c:pt idx="1">
                  <c:v>1570.3557692307693</c:v>
                </c:pt>
                <c:pt idx="2">
                  <c:v>544.3900000000001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60-4984-AFCD-46B60492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9411256"/>
        <c:axId val="529411896"/>
      </c:barChart>
      <c:catAx>
        <c:axId val="529411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411896"/>
        <c:crosses val="autoZero"/>
        <c:auto val="1"/>
        <c:lblAlgn val="ctr"/>
        <c:lblOffset val="100"/>
        <c:noMultiLvlLbl val="0"/>
      </c:catAx>
      <c:valAx>
        <c:axId val="52941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41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1</xdr:row>
      <xdr:rowOff>158750</xdr:rowOff>
    </xdr:from>
    <xdr:to>
      <xdr:col>15</xdr:col>
      <xdr:colOff>393700</xdr:colOff>
      <xdr:row>16</xdr:row>
      <xdr:rowOff>139700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59A278A-C199-48CD-A8EC-62D0F7D34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ru.wikipedia.org/wiki/%D0%A1%D0%BF%D0%B0%D1%80%D1%82%D0%B0%D0%BA_(%D1%84%D1%83%D1%82%D0%B1%D0%BE%D0%BB%D1%8C%D0%BD%D1%8B%D0%B9_%D0%BA%D0%BB%D1%83%D0%B1,_%D0%92%D0%BB%D0%B0%D0%B4%D0%B8%D0%BA%D0%B0%D0%B2%D0%BA%D0%B0%D0%B7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ABDC-940D-493D-9626-8BD7C973AD73}">
  <dimension ref="A1:O14"/>
  <sheetViews>
    <sheetView workbookViewId="0">
      <selection activeCell="N9" sqref="N9"/>
    </sheetView>
  </sheetViews>
  <sheetFormatPr defaultRowHeight="14.5" x14ac:dyDescent="0.35"/>
  <cols>
    <col min="1" max="1" width="4.26953125" customWidth="1"/>
    <col min="2" max="2" width="11.7265625" customWidth="1"/>
    <col min="3" max="3" width="9.1796875" customWidth="1"/>
    <col min="4" max="4" width="12.08984375" customWidth="1"/>
    <col min="5" max="5" width="13.81640625" customWidth="1"/>
    <col min="6" max="6" width="8.54296875" customWidth="1"/>
    <col min="7" max="7" width="10.54296875" customWidth="1"/>
    <col min="8" max="8" width="13" customWidth="1"/>
    <col min="9" max="9" width="11.81640625" customWidth="1"/>
    <col min="10" max="10" width="12.36328125" customWidth="1"/>
  </cols>
  <sheetData>
    <row r="1" spans="1:15" ht="21" customHeight="1" x14ac:dyDescent="0.5">
      <c r="A1" s="119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</row>
    <row r="2" spans="1:15" ht="21" customHeight="1" x14ac:dyDescent="0.5">
      <c r="A2" s="2"/>
      <c r="B2" s="2"/>
      <c r="C2" s="2"/>
      <c r="D2" s="2"/>
      <c r="E2" s="119" t="s">
        <v>1</v>
      </c>
      <c r="F2" s="120"/>
      <c r="G2" s="120"/>
      <c r="H2" s="2"/>
      <c r="I2" s="119" t="s">
        <v>2</v>
      </c>
      <c r="J2" s="105"/>
      <c r="K2" s="105"/>
      <c r="L2" s="2"/>
      <c r="M2" s="2"/>
      <c r="N2" s="2"/>
      <c r="O2" s="2"/>
    </row>
    <row r="3" spans="1:15" ht="30" customHeight="1" thickBot="1" x14ac:dyDescent="0.55000000000000004">
      <c r="A3" s="1"/>
      <c r="B3" s="1"/>
      <c r="C3" s="2"/>
      <c r="D3" s="2"/>
      <c r="E3" s="2"/>
      <c r="F3" s="2"/>
      <c r="G3" s="2"/>
      <c r="H3" s="2"/>
      <c r="I3" s="2"/>
      <c r="J3" s="2"/>
      <c r="K3" s="3"/>
      <c r="L3" s="2"/>
      <c r="M3" s="2"/>
      <c r="N3" s="2"/>
      <c r="O3" s="2"/>
    </row>
    <row r="4" spans="1:15" ht="30" customHeight="1" thickTop="1" thickBot="1" x14ac:dyDescent="0.4">
      <c r="A4" s="106" t="s">
        <v>3</v>
      </c>
      <c r="B4" s="108" t="s">
        <v>4</v>
      </c>
      <c r="C4" s="110" t="s">
        <v>5</v>
      </c>
      <c r="D4" s="112" t="s">
        <v>6</v>
      </c>
      <c r="E4" s="114" t="s">
        <v>7</v>
      </c>
      <c r="F4" s="116" t="s">
        <v>8</v>
      </c>
      <c r="G4" s="117"/>
      <c r="H4" s="118"/>
      <c r="I4" s="116" t="s">
        <v>12</v>
      </c>
      <c r="J4" s="121"/>
      <c r="K4" s="122"/>
      <c r="L4" s="123" t="s">
        <v>13</v>
      </c>
    </row>
    <row r="5" spans="1:15" ht="30" customHeight="1" thickTop="1" thickBot="1" x14ac:dyDescent="0.4">
      <c r="A5" s="107"/>
      <c r="B5" s="109"/>
      <c r="C5" s="111"/>
      <c r="D5" s="113"/>
      <c r="E5" s="115"/>
      <c r="F5" s="8" t="s">
        <v>9</v>
      </c>
      <c r="G5" s="9" t="s">
        <v>10</v>
      </c>
      <c r="H5" s="13" t="s">
        <v>11</v>
      </c>
      <c r="I5" s="10" t="s">
        <v>23</v>
      </c>
      <c r="J5" s="11" t="s">
        <v>18</v>
      </c>
      <c r="K5" s="12" t="s">
        <v>11</v>
      </c>
      <c r="L5" s="124"/>
    </row>
    <row r="6" spans="1:15" ht="15" thickTop="1" x14ac:dyDescent="0.35">
      <c r="A6" s="5">
        <v>1</v>
      </c>
      <c r="B6" s="14" t="s">
        <v>14</v>
      </c>
      <c r="C6" s="19" t="s">
        <v>15</v>
      </c>
      <c r="D6" s="15" t="s">
        <v>16</v>
      </c>
      <c r="E6" s="22" t="s">
        <v>17</v>
      </c>
      <c r="F6" s="14">
        <v>3850</v>
      </c>
      <c r="G6" s="19">
        <v>40</v>
      </c>
      <c r="H6" s="25">
        <f t="shared" ref="H6:H11" si="0">(F6 * G6) / 100 + F6</f>
        <v>5390</v>
      </c>
      <c r="I6" s="26">
        <f t="shared" ref="I6:I11" si="1">H6 / 100</f>
        <v>53.9</v>
      </c>
      <c r="J6" s="27">
        <f t="shared" ref="J6:J11" si="2">(H6 * 13) / 100</f>
        <v>700.7</v>
      </c>
      <c r="K6" s="25">
        <f t="shared" ref="K6:K11" si="3">J6 + I6</f>
        <v>754.6</v>
      </c>
      <c r="L6" s="35">
        <f>H6-K6</f>
        <v>4635.3999999999996</v>
      </c>
    </row>
    <row r="7" spans="1:15" x14ac:dyDescent="0.35">
      <c r="A7" s="6">
        <v>2</v>
      </c>
      <c r="B7" s="16" t="s">
        <v>20</v>
      </c>
      <c r="C7" s="20" t="s">
        <v>19</v>
      </c>
      <c r="D7" s="4" t="s">
        <v>21</v>
      </c>
      <c r="E7" s="23" t="s">
        <v>22</v>
      </c>
      <c r="F7" s="16">
        <v>5700</v>
      </c>
      <c r="G7" s="20">
        <v>60</v>
      </c>
      <c r="H7" s="28">
        <f t="shared" si="0"/>
        <v>9120</v>
      </c>
      <c r="I7" s="29">
        <f t="shared" si="1"/>
        <v>91.2</v>
      </c>
      <c r="J7" s="30">
        <f t="shared" si="2"/>
        <v>1185.5999999999999</v>
      </c>
      <c r="K7" s="28">
        <f t="shared" si="3"/>
        <v>1276.8</v>
      </c>
      <c r="L7" s="36">
        <f t="shared" ref="L7:L11" si="4">H7-K7</f>
        <v>7843.2</v>
      </c>
    </row>
    <row r="8" spans="1:15" x14ac:dyDescent="0.35">
      <c r="A8" s="6">
        <v>3</v>
      </c>
      <c r="B8" s="16" t="s">
        <v>24</v>
      </c>
      <c r="C8" s="20" t="s">
        <v>25</v>
      </c>
      <c r="D8" s="4" t="s">
        <v>26</v>
      </c>
      <c r="E8" s="23" t="s">
        <v>27</v>
      </c>
      <c r="F8" s="16">
        <v>5200</v>
      </c>
      <c r="G8" s="20">
        <v>101</v>
      </c>
      <c r="H8" s="31">
        <f t="shared" si="0"/>
        <v>10452</v>
      </c>
      <c r="I8" s="29">
        <f t="shared" si="1"/>
        <v>104.52</v>
      </c>
      <c r="J8" s="30">
        <f t="shared" si="2"/>
        <v>1358.76</v>
      </c>
      <c r="K8" s="31">
        <f t="shared" si="3"/>
        <v>1463.28</v>
      </c>
      <c r="L8" s="36">
        <f t="shared" si="4"/>
        <v>8988.7199999999993</v>
      </c>
    </row>
    <row r="9" spans="1:15" x14ac:dyDescent="0.35">
      <c r="A9" s="6">
        <v>4</v>
      </c>
      <c r="B9" s="16" t="s">
        <v>28</v>
      </c>
      <c r="C9" s="20" t="s">
        <v>29</v>
      </c>
      <c r="D9" s="4" t="s">
        <v>16</v>
      </c>
      <c r="E9" s="23" t="s">
        <v>17</v>
      </c>
      <c r="F9" s="16">
        <v>3050</v>
      </c>
      <c r="G9" s="20">
        <v>42</v>
      </c>
      <c r="H9" s="31">
        <f t="shared" si="0"/>
        <v>4331</v>
      </c>
      <c r="I9" s="29">
        <f t="shared" si="1"/>
        <v>43.31</v>
      </c>
      <c r="J9" s="30">
        <f t="shared" si="2"/>
        <v>563.03</v>
      </c>
      <c r="K9" s="31">
        <f t="shared" si="3"/>
        <v>606.33999999999992</v>
      </c>
      <c r="L9" s="36">
        <f t="shared" si="4"/>
        <v>3724.66</v>
      </c>
    </row>
    <row r="10" spans="1:15" x14ac:dyDescent="0.35">
      <c r="A10" s="6">
        <v>5</v>
      </c>
      <c r="B10" s="16" t="s">
        <v>30</v>
      </c>
      <c r="C10" s="20" t="s">
        <v>31</v>
      </c>
      <c r="D10" s="4" t="s">
        <v>32</v>
      </c>
      <c r="E10" s="23" t="s">
        <v>33</v>
      </c>
      <c r="F10" s="16">
        <v>3000</v>
      </c>
      <c r="G10" s="20">
        <v>10</v>
      </c>
      <c r="H10" s="31">
        <f t="shared" si="0"/>
        <v>3300</v>
      </c>
      <c r="I10" s="29">
        <f t="shared" si="1"/>
        <v>33</v>
      </c>
      <c r="J10" s="30">
        <f t="shared" si="2"/>
        <v>429</v>
      </c>
      <c r="K10" s="31">
        <f t="shared" si="3"/>
        <v>462</v>
      </c>
      <c r="L10" s="36">
        <f t="shared" si="4"/>
        <v>2838</v>
      </c>
    </row>
    <row r="11" spans="1:15" ht="15" thickBot="1" x14ac:dyDescent="0.4">
      <c r="A11" s="7">
        <v>6</v>
      </c>
      <c r="B11" s="17" t="s">
        <v>34</v>
      </c>
      <c r="C11" s="21" t="s">
        <v>35</v>
      </c>
      <c r="D11" s="18" t="s">
        <v>36</v>
      </c>
      <c r="E11" s="24" t="s">
        <v>37</v>
      </c>
      <c r="F11" s="17">
        <v>2900</v>
      </c>
      <c r="G11" s="21">
        <v>19</v>
      </c>
      <c r="H11" s="32">
        <f t="shared" si="0"/>
        <v>3451</v>
      </c>
      <c r="I11" s="33">
        <f t="shared" si="1"/>
        <v>34.51</v>
      </c>
      <c r="J11" s="34">
        <f t="shared" si="2"/>
        <v>448.63</v>
      </c>
      <c r="K11" s="32">
        <f t="shared" si="3"/>
        <v>483.14</v>
      </c>
      <c r="L11" s="37">
        <f t="shared" si="4"/>
        <v>2967.86</v>
      </c>
    </row>
    <row r="12" spans="1:15" ht="15" thickTop="1" x14ac:dyDescent="0.35"/>
    <row r="13" spans="1:15" x14ac:dyDescent="0.35">
      <c r="E13" t="s">
        <v>38</v>
      </c>
      <c r="F13" s="104" t="s">
        <v>40</v>
      </c>
      <c r="G13" s="105"/>
      <c r="H13" t="s">
        <v>41</v>
      </c>
    </row>
    <row r="14" spans="1:15" x14ac:dyDescent="0.35">
      <c r="E14" t="s">
        <v>39</v>
      </c>
      <c r="F14" s="104" t="s">
        <v>40</v>
      </c>
      <c r="G14" s="105"/>
      <c r="H14" t="s">
        <v>42</v>
      </c>
    </row>
  </sheetData>
  <mergeCells count="13">
    <mergeCell ref="A1:O1"/>
    <mergeCell ref="E2:G2"/>
    <mergeCell ref="I2:K2"/>
    <mergeCell ref="I4:K4"/>
    <mergeCell ref="L4:L5"/>
    <mergeCell ref="F13:G13"/>
    <mergeCell ref="F14:G14"/>
    <mergeCell ref="A4:A5"/>
    <mergeCell ref="B4:B5"/>
    <mergeCell ref="C4:C5"/>
    <mergeCell ref="D4:D5"/>
    <mergeCell ref="E4:E5"/>
    <mergeCell ref="F4:H4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D634-C08E-40AF-B9BA-3EBC656111FA}">
  <dimension ref="A2:B7"/>
  <sheetViews>
    <sheetView workbookViewId="0">
      <selection activeCell="B10" sqref="B10"/>
    </sheetView>
  </sheetViews>
  <sheetFormatPr defaultRowHeight="14.5" x14ac:dyDescent="0.35"/>
  <cols>
    <col min="1" max="1" width="22.81640625" customWidth="1"/>
    <col min="2" max="2" width="18.54296875" customWidth="1"/>
  </cols>
  <sheetData>
    <row r="2" spans="1:2" ht="15" thickBot="1" x14ac:dyDescent="0.4"/>
    <row r="3" spans="1:2" ht="15.5" thickTop="1" thickBot="1" x14ac:dyDescent="0.4">
      <c r="A3" s="40" t="s">
        <v>43</v>
      </c>
      <c r="B3" s="41" t="s">
        <v>44</v>
      </c>
    </row>
    <row r="4" spans="1:2" ht="15" thickBot="1" x14ac:dyDescent="0.4">
      <c r="A4" s="42" t="s">
        <v>45</v>
      </c>
      <c r="B4" s="43">
        <v>0.13</v>
      </c>
    </row>
    <row r="5" spans="1:2" ht="15" thickBot="1" x14ac:dyDescent="0.4">
      <c r="A5" s="42" t="s">
        <v>46</v>
      </c>
      <c r="B5" s="43">
        <v>0.01</v>
      </c>
    </row>
    <row r="6" spans="1:2" ht="15" thickBot="1" x14ac:dyDescent="0.4">
      <c r="A6" s="44" t="s">
        <v>47</v>
      </c>
      <c r="B6" s="39">
        <v>0.75</v>
      </c>
    </row>
    <row r="7" spans="1:2" ht="15" thickTop="1" x14ac:dyDescent="0.35"/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F2F5E-35E5-42F5-884F-241FD889EAE0}">
  <dimension ref="A1:M15"/>
  <sheetViews>
    <sheetView workbookViewId="0">
      <selection activeCell="I8" sqref="I8"/>
    </sheetView>
  </sheetViews>
  <sheetFormatPr defaultRowHeight="14.5" x14ac:dyDescent="0.35"/>
  <cols>
    <col min="1" max="1" width="19" customWidth="1"/>
    <col min="2" max="2" width="13.54296875" customWidth="1"/>
    <col min="4" max="4" width="7.6328125" customWidth="1"/>
    <col min="6" max="6" width="11.36328125" customWidth="1"/>
    <col min="11" max="11" width="7.7265625" customWidth="1"/>
  </cols>
  <sheetData>
    <row r="1" spans="1:13" x14ac:dyDescent="0.35">
      <c r="A1" t="s">
        <v>50</v>
      </c>
      <c r="B1" t="s">
        <v>48</v>
      </c>
    </row>
    <row r="2" spans="1:13" x14ac:dyDescent="0.35">
      <c r="A2" t="s">
        <v>49</v>
      </c>
      <c r="B2" t="s">
        <v>51</v>
      </c>
    </row>
    <row r="3" spans="1:13" x14ac:dyDescent="0.35">
      <c r="A3" t="s">
        <v>52</v>
      </c>
      <c r="B3">
        <v>26</v>
      </c>
    </row>
    <row r="5" spans="1:13" ht="15" thickBot="1" x14ac:dyDescent="0.4">
      <c r="A5" s="104" t="s">
        <v>53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</row>
    <row r="6" spans="1:13" ht="45" customHeight="1" thickTop="1" x14ac:dyDescent="0.35">
      <c r="A6" s="131" t="s">
        <v>54</v>
      </c>
      <c r="B6" s="136" t="s">
        <v>55</v>
      </c>
      <c r="C6" s="128" t="s">
        <v>9</v>
      </c>
      <c r="D6" s="136" t="s">
        <v>56</v>
      </c>
      <c r="E6" s="139" t="s">
        <v>57</v>
      </c>
      <c r="F6" s="128" t="s">
        <v>8</v>
      </c>
      <c r="G6" s="129"/>
      <c r="H6" s="129"/>
      <c r="I6" s="130"/>
      <c r="J6" s="131" t="s">
        <v>66</v>
      </c>
      <c r="K6" s="128"/>
      <c r="L6" s="132"/>
      <c r="M6" s="133" t="s">
        <v>69</v>
      </c>
    </row>
    <row r="7" spans="1:13" ht="45" customHeight="1" thickBot="1" x14ac:dyDescent="0.4">
      <c r="A7" s="135"/>
      <c r="B7" s="137"/>
      <c r="C7" s="138"/>
      <c r="D7" s="137"/>
      <c r="E7" s="140"/>
      <c r="F7" s="45" t="s">
        <v>64</v>
      </c>
      <c r="G7" s="67" t="s">
        <v>65</v>
      </c>
      <c r="H7" s="72" t="s">
        <v>56</v>
      </c>
      <c r="I7" s="46" t="s">
        <v>11</v>
      </c>
      <c r="J7" s="38" t="s">
        <v>67</v>
      </c>
      <c r="K7" s="72" t="s">
        <v>68</v>
      </c>
      <c r="L7" s="46" t="s">
        <v>11</v>
      </c>
      <c r="M7" s="134"/>
    </row>
    <row r="8" spans="1:13" ht="15" thickTop="1" x14ac:dyDescent="0.35">
      <c r="A8" s="50">
        <v>7</v>
      </c>
      <c r="B8" s="73" t="s">
        <v>59</v>
      </c>
      <c r="C8" s="15">
        <v>4500</v>
      </c>
      <c r="D8" s="76">
        <v>0.47</v>
      </c>
      <c r="E8" s="51">
        <v>3</v>
      </c>
      <c r="F8" s="57">
        <f>(C8 / B3) * (B3 - E8)</f>
        <v>3980.7692307692305</v>
      </c>
      <c r="G8" s="68">
        <f>((C8 / B3) * (E8) * (Справочник!B6)) / 100%</f>
        <v>389.42307692307691</v>
      </c>
      <c r="H8" s="68">
        <f t="shared" ref="H8:H13" si="0">(C8*D8) / 100%</f>
        <v>2115</v>
      </c>
      <c r="I8" s="65">
        <f t="shared" ref="I8:I13" si="1">F8+G8+H8</f>
        <v>6485.1923076923076</v>
      </c>
      <c r="J8" s="58">
        <f>(I8 * Справочник!B4) / 100%</f>
        <v>843.07500000000005</v>
      </c>
      <c r="K8" s="68">
        <f>(I8 * Справочник!B5) / 100%</f>
        <v>64.851923076923072</v>
      </c>
      <c r="L8" s="58">
        <f t="shared" ref="L8:L13" si="2">J8 + K8</f>
        <v>907.92692307692312</v>
      </c>
      <c r="M8" s="62">
        <f t="shared" ref="M8:M14" si="3">I8-L8</f>
        <v>5577.2653846153844</v>
      </c>
    </row>
    <row r="9" spans="1:13" x14ac:dyDescent="0.35">
      <c r="A9" s="52">
        <v>9</v>
      </c>
      <c r="B9" s="74" t="s">
        <v>60</v>
      </c>
      <c r="C9" s="4">
        <v>9000</v>
      </c>
      <c r="D9" s="77">
        <v>0.01</v>
      </c>
      <c r="E9" s="53"/>
      <c r="F9" s="29">
        <f>(C9 / B3) * (B3 - E9)</f>
        <v>9000</v>
      </c>
      <c r="G9" s="69">
        <f>((C9 / B3) * (E9) * (Справочник!B6)) / 100%</f>
        <v>0</v>
      </c>
      <c r="H9" s="69">
        <f t="shared" si="0"/>
        <v>90</v>
      </c>
      <c r="I9" s="31">
        <f t="shared" si="1"/>
        <v>9090</v>
      </c>
      <c r="J9" s="59">
        <f>(I9 * Справочник!B4) / 100%</f>
        <v>1181.7</v>
      </c>
      <c r="K9" s="69">
        <f>(I9 * Справочник!B5) / 100%</f>
        <v>90.9</v>
      </c>
      <c r="L9" s="59">
        <f t="shared" si="2"/>
        <v>1272.6000000000001</v>
      </c>
      <c r="M9" s="63">
        <f t="shared" si="3"/>
        <v>7817.4</v>
      </c>
    </row>
    <row r="10" spans="1:13" x14ac:dyDescent="0.35">
      <c r="A10" s="52">
        <v>36</v>
      </c>
      <c r="B10" s="74" t="s">
        <v>61</v>
      </c>
      <c r="C10" s="4">
        <v>3478</v>
      </c>
      <c r="D10" s="77">
        <v>0.5</v>
      </c>
      <c r="E10" s="53">
        <v>2</v>
      </c>
      <c r="F10" s="29">
        <f>(C10 / B3) * (B3 - E10)</f>
        <v>3210.4615384615386</v>
      </c>
      <c r="G10" s="69">
        <f>((C10 / B3) * (E10) * (Справочник!B6)) / 100%</f>
        <v>200.65384615384616</v>
      </c>
      <c r="H10" s="69">
        <f t="shared" si="0"/>
        <v>1739</v>
      </c>
      <c r="I10" s="31">
        <f t="shared" si="1"/>
        <v>5150.1153846153848</v>
      </c>
      <c r="J10" s="59">
        <f>(I10 * Справочник!B4) / 100%</f>
        <v>669.51499999999999</v>
      </c>
      <c r="K10" s="69">
        <f>(I10 * Справочник!B5) / 100%</f>
        <v>51.501153846153848</v>
      </c>
      <c r="L10" s="59">
        <f t="shared" si="2"/>
        <v>721.01615384615388</v>
      </c>
      <c r="M10" s="63">
        <f t="shared" si="3"/>
        <v>4429.0992307692304</v>
      </c>
    </row>
    <row r="11" spans="1:13" x14ac:dyDescent="0.35">
      <c r="A11" s="52">
        <v>106</v>
      </c>
      <c r="B11" s="74" t="s">
        <v>42</v>
      </c>
      <c r="C11" s="4">
        <v>8176</v>
      </c>
      <c r="D11" s="77">
        <v>0.19</v>
      </c>
      <c r="E11" s="53"/>
      <c r="F11" s="29">
        <f>(C11 / B3) * (B3 - E11)</f>
        <v>8176</v>
      </c>
      <c r="G11" s="69">
        <f>((C11 / B3) * (E11) * (Справочник!B6)) / 100%</f>
        <v>0</v>
      </c>
      <c r="H11" s="69">
        <f t="shared" si="0"/>
        <v>1553.44</v>
      </c>
      <c r="I11" s="31">
        <f t="shared" si="1"/>
        <v>9729.44</v>
      </c>
      <c r="J11" s="59">
        <f>(I11 * Справочник!B4) / 100%</f>
        <v>1264.8272000000002</v>
      </c>
      <c r="K11" s="69">
        <f>(I11 * Справочник!B5) / 100%</f>
        <v>97.29440000000001</v>
      </c>
      <c r="L11" s="59">
        <f t="shared" si="2"/>
        <v>1362.1216000000002</v>
      </c>
      <c r="M11" s="63">
        <f t="shared" si="3"/>
        <v>8367.3184000000001</v>
      </c>
    </row>
    <row r="12" spans="1:13" x14ac:dyDescent="0.35">
      <c r="A12" s="52">
        <v>356</v>
      </c>
      <c r="B12" s="74" t="s">
        <v>62</v>
      </c>
      <c r="C12" s="4">
        <v>1867</v>
      </c>
      <c r="D12" s="77">
        <v>0.9</v>
      </c>
      <c r="E12" s="53"/>
      <c r="F12" s="29">
        <f>(C12 / B3) * (B3 - E12)</f>
        <v>1867</v>
      </c>
      <c r="G12" s="69">
        <f>((C12 / B3) * (E12) * (Справочник!B6)) / 100%</f>
        <v>0</v>
      </c>
      <c r="H12" s="69">
        <f t="shared" si="0"/>
        <v>1680.3</v>
      </c>
      <c r="I12" s="31">
        <f t="shared" si="1"/>
        <v>3547.3</v>
      </c>
      <c r="J12" s="59">
        <f>(I12 * Справочник!B4) / 100%</f>
        <v>461.14900000000006</v>
      </c>
      <c r="K12" s="69">
        <f>(I12 * Справочник!B5) / 100%</f>
        <v>35.473000000000006</v>
      </c>
      <c r="L12" s="59">
        <f t="shared" si="2"/>
        <v>496.62200000000007</v>
      </c>
      <c r="M12" s="63">
        <f t="shared" si="3"/>
        <v>3050.6779999999999</v>
      </c>
    </row>
    <row r="13" spans="1:13" ht="15" thickBot="1" x14ac:dyDescent="0.4">
      <c r="A13" s="54">
        <v>777</v>
      </c>
      <c r="B13" s="75" t="s">
        <v>63</v>
      </c>
      <c r="C13" s="55">
        <v>7777</v>
      </c>
      <c r="D13" s="78">
        <v>7.0000000000000007E-2</v>
      </c>
      <c r="E13" s="56">
        <v>7</v>
      </c>
      <c r="F13" s="60">
        <f>(C13 / B3) * (B3 - E13)</f>
        <v>5683.1923076923085</v>
      </c>
      <c r="G13" s="70">
        <f>((C13 / B3) * (E13) * (Справочник!B6)) / 100%</f>
        <v>1570.3557692307693</v>
      </c>
      <c r="H13" s="70">
        <f t="shared" si="0"/>
        <v>544.3900000000001</v>
      </c>
      <c r="I13" s="66">
        <f t="shared" si="1"/>
        <v>7797.9380769230784</v>
      </c>
      <c r="J13" s="61">
        <f>(I13 * Справочник!B4) / 100%</f>
        <v>1013.7319500000002</v>
      </c>
      <c r="K13" s="70">
        <f>(I13 * Справочник!B5) / 100%</f>
        <v>77.979380769230787</v>
      </c>
      <c r="L13" s="61">
        <f t="shared" si="2"/>
        <v>1091.7113307692309</v>
      </c>
      <c r="M13" s="64">
        <f t="shared" si="3"/>
        <v>6706.2267461538477</v>
      </c>
    </row>
    <row r="14" spans="1:13" ht="15.5" thickTop="1" thickBot="1" x14ac:dyDescent="0.4">
      <c r="A14" s="125" t="s">
        <v>58</v>
      </c>
      <c r="B14" s="126"/>
      <c r="C14" s="126"/>
      <c r="D14" s="126"/>
      <c r="E14" s="127"/>
      <c r="F14" s="47">
        <f t="shared" ref="F14:L14" si="4">F8+F9+F10+F11+F12+F13</f>
        <v>31917.423076923078</v>
      </c>
      <c r="G14" s="71">
        <f t="shared" si="4"/>
        <v>2160.4326923076924</v>
      </c>
      <c r="H14" s="71">
        <f t="shared" si="4"/>
        <v>7722.130000000001</v>
      </c>
      <c r="I14" s="48">
        <f t="shared" si="4"/>
        <v>41799.985769230778</v>
      </c>
      <c r="J14" s="79">
        <f t="shared" si="4"/>
        <v>5433.9981500000004</v>
      </c>
      <c r="K14" s="71">
        <f t="shared" si="4"/>
        <v>417.99985769230773</v>
      </c>
      <c r="L14" s="80">
        <f t="shared" si="4"/>
        <v>5851.9980076923084</v>
      </c>
      <c r="M14" s="49">
        <f t="shared" si="3"/>
        <v>35947.987761538468</v>
      </c>
    </row>
    <row r="15" spans="1:13" ht="15" thickTop="1" x14ac:dyDescent="0.35"/>
  </sheetData>
  <mergeCells count="10">
    <mergeCell ref="A14:E14"/>
    <mergeCell ref="F6:I6"/>
    <mergeCell ref="J6:L6"/>
    <mergeCell ref="M6:M7"/>
    <mergeCell ref="A5:M5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0D02-FF8C-4BFC-A012-1C3A308659FB}">
  <dimension ref="A1"/>
  <sheetViews>
    <sheetView workbookViewId="0">
      <selection activeCell="C8" sqref="C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7DB7-1814-4A32-A041-5D6C7DE2B6F8}">
  <dimension ref="A1:H21"/>
  <sheetViews>
    <sheetView topLeftCell="A3" workbookViewId="0">
      <selection activeCell="G10" sqref="G10"/>
    </sheetView>
  </sheetViews>
  <sheetFormatPr defaultRowHeight="14.5" x14ac:dyDescent="0.35"/>
  <cols>
    <col min="1" max="1" width="29.54296875" customWidth="1"/>
    <col min="2" max="2" width="13.90625" customWidth="1"/>
    <col min="5" max="5" width="13.81640625" customWidth="1"/>
    <col min="6" max="6" width="10.1796875" customWidth="1"/>
    <col min="7" max="7" width="14.453125" customWidth="1"/>
  </cols>
  <sheetData>
    <row r="1" spans="1:8" ht="15" thickBot="1" x14ac:dyDescent="0.4">
      <c r="A1" s="4"/>
      <c r="B1" s="81" t="s">
        <v>70</v>
      </c>
      <c r="C1" s="82" t="s">
        <v>71</v>
      </c>
    </row>
    <row r="2" spans="1:8" x14ac:dyDescent="0.35">
      <c r="A2" s="83" t="s">
        <v>72</v>
      </c>
      <c r="B2" s="84">
        <v>5</v>
      </c>
      <c r="C2" s="85">
        <v>1000</v>
      </c>
    </row>
    <row r="3" spans="1:8" x14ac:dyDescent="0.35">
      <c r="A3" s="86" t="s">
        <v>73</v>
      </c>
      <c r="B3" s="87">
        <v>4</v>
      </c>
      <c r="C3" s="88">
        <v>400</v>
      </c>
    </row>
    <row r="4" spans="1:8" ht="15" thickBot="1" x14ac:dyDescent="0.4">
      <c r="A4" s="89" t="s">
        <v>74</v>
      </c>
      <c r="B4" s="90">
        <v>4</v>
      </c>
      <c r="C4" s="91">
        <v>0</v>
      </c>
    </row>
    <row r="6" spans="1:8" ht="15" thickBot="1" x14ac:dyDescent="0.4">
      <c r="A6" s="149" t="s">
        <v>75</v>
      </c>
      <c r="B6" s="149"/>
      <c r="C6" s="149"/>
      <c r="D6" s="149"/>
      <c r="E6" s="149"/>
      <c r="F6" s="149"/>
      <c r="G6" s="149"/>
    </row>
    <row r="7" spans="1:8" ht="15" thickBot="1" x14ac:dyDescent="0.4">
      <c r="H7" s="82"/>
    </row>
    <row r="8" spans="1:8" x14ac:dyDescent="0.35">
      <c r="A8" s="150" t="s">
        <v>76</v>
      </c>
      <c r="B8" s="152" t="s">
        <v>77</v>
      </c>
      <c r="C8" s="153"/>
      <c r="D8" s="153"/>
      <c r="E8" s="154"/>
      <c r="F8" s="155" t="s">
        <v>78</v>
      </c>
      <c r="G8" s="157" t="s">
        <v>71</v>
      </c>
      <c r="H8" s="141" t="s">
        <v>79</v>
      </c>
    </row>
    <row r="9" spans="1:8" ht="15" thickBot="1" x14ac:dyDescent="0.4">
      <c r="A9" s="151"/>
      <c r="B9" s="92" t="s">
        <v>80</v>
      </c>
      <c r="C9" s="93" t="s">
        <v>81</v>
      </c>
      <c r="D9" s="93" t="s">
        <v>82</v>
      </c>
      <c r="E9" s="94" t="s">
        <v>83</v>
      </c>
      <c r="F9" s="156"/>
      <c r="G9" s="158"/>
      <c r="H9" s="142"/>
    </row>
    <row r="10" spans="1:8" x14ac:dyDescent="0.35">
      <c r="A10" s="95" t="s">
        <v>84</v>
      </c>
      <c r="B10" s="96">
        <v>5</v>
      </c>
      <c r="C10" s="97">
        <v>4</v>
      </c>
      <c r="D10" s="97">
        <v>5</v>
      </c>
      <c r="E10" s="98">
        <v>4</v>
      </c>
      <c r="F10" s="102">
        <f>SUM(B10:E10)/4</f>
        <v>4.5</v>
      </c>
      <c r="G10" s="102">
        <f>IF(F10=5,1000,IF(F10&gt;=4,400,"не начисляется"))</f>
        <v>400</v>
      </c>
      <c r="H10" s="103" t="str">
        <f>ROMAN(RANK(F10,F10:F14))</f>
        <v>II</v>
      </c>
    </row>
    <row r="11" spans="1:8" x14ac:dyDescent="0.35">
      <c r="A11" s="95" t="s">
        <v>85</v>
      </c>
      <c r="B11" s="96">
        <v>3</v>
      </c>
      <c r="C11" s="97">
        <v>3</v>
      </c>
      <c r="D11" s="97">
        <v>4</v>
      </c>
      <c r="E11" s="98">
        <v>3</v>
      </c>
      <c r="F11" s="102">
        <f t="shared" ref="F11:F14" si="0">SUM(B11:E11)/4</f>
        <v>3.25</v>
      </c>
      <c r="G11" s="102" t="str">
        <f t="shared" ref="G11:G14" si="1">IF(F11=5,1000,IF(F11&gt;=4,400,"не начисляется"))</f>
        <v>не начисляется</v>
      </c>
      <c r="H11" s="103" t="str">
        <f t="shared" ref="H11" si="2">ROMAN(RANK(F11,F$10:F$14))</f>
        <v>IV</v>
      </c>
    </row>
    <row r="12" spans="1:8" x14ac:dyDescent="0.35">
      <c r="A12" s="95" t="s">
        <v>86</v>
      </c>
      <c r="B12" s="96">
        <v>3</v>
      </c>
      <c r="C12" s="97">
        <v>3</v>
      </c>
      <c r="D12" s="97">
        <v>3</v>
      </c>
      <c r="E12" s="98">
        <v>4</v>
      </c>
      <c r="F12" s="102">
        <f t="shared" si="0"/>
        <v>3.25</v>
      </c>
      <c r="G12" s="102" t="str">
        <f t="shared" si="1"/>
        <v>не начисляется</v>
      </c>
      <c r="H12" s="103" t="str">
        <f>ROMAN(RANK(F12,F10:F14))</f>
        <v>IV</v>
      </c>
    </row>
    <row r="13" spans="1:8" x14ac:dyDescent="0.35">
      <c r="A13" s="95" t="s">
        <v>87</v>
      </c>
      <c r="B13" s="96">
        <v>4</v>
      </c>
      <c r="C13" s="97">
        <v>5</v>
      </c>
      <c r="D13" s="97">
        <v>4</v>
      </c>
      <c r="E13" s="98">
        <v>4</v>
      </c>
      <c r="F13" s="102">
        <f t="shared" si="0"/>
        <v>4.25</v>
      </c>
      <c r="G13" s="102">
        <f t="shared" si="1"/>
        <v>400</v>
      </c>
      <c r="H13" s="103" t="str">
        <f>ROMAN(RANK(F13,F10:F14))</f>
        <v>III</v>
      </c>
    </row>
    <row r="14" spans="1:8" ht="15" thickBot="1" x14ac:dyDescent="0.4">
      <c r="A14" s="99" t="s">
        <v>88</v>
      </c>
      <c r="B14" s="92">
        <v>5</v>
      </c>
      <c r="C14" s="100">
        <v>5</v>
      </c>
      <c r="D14" s="100">
        <v>5</v>
      </c>
      <c r="E14" s="94">
        <v>5</v>
      </c>
      <c r="F14" s="102">
        <f t="shared" si="0"/>
        <v>5</v>
      </c>
      <c r="G14" s="102">
        <f t="shared" si="1"/>
        <v>1000</v>
      </c>
      <c r="H14" s="103" t="str">
        <f>ROMAN(RANK(F14,F10:F14))</f>
        <v>I</v>
      </c>
    </row>
    <row r="15" spans="1:8" x14ac:dyDescent="0.35">
      <c r="A15" s="143" t="s">
        <v>89</v>
      </c>
      <c r="B15" s="144"/>
      <c r="C15" s="144"/>
      <c r="D15" s="144"/>
      <c r="E15" s="144"/>
      <c r="F15" s="145"/>
      <c r="G15" s="102">
        <f>COUNTIF(G10:G14,400)+COUNTIF(G10:G14,1000)</f>
        <v>3</v>
      </c>
      <c r="H15" s="102"/>
    </row>
    <row r="16" spans="1:8" ht="15" thickBot="1" x14ac:dyDescent="0.4">
      <c r="A16" s="146" t="s">
        <v>90</v>
      </c>
      <c r="B16" s="147"/>
      <c r="C16" s="147"/>
      <c r="D16" s="147"/>
      <c r="E16" s="147"/>
      <c r="F16" s="148"/>
      <c r="G16" s="102">
        <f>COUNTIF(G10:G14,1000)</f>
        <v>1</v>
      </c>
      <c r="H16" s="102"/>
    </row>
    <row r="18" spans="1:7" x14ac:dyDescent="0.35">
      <c r="F18" t="s">
        <v>91</v>
      </c>
      <c r="G18" s="101">
        <f ca="1">TODAY()</f>
        <v>43452</v>
      </c>
    </row>
    <row r="20" spans="1:7" x14ac:dyDescent="0.35">
      <c r="A20" t="s">
        <v>92</v>
      </c>
      <c r="B20">
        <f>MAX(F10:F14)</f>
        <v>5</v>
      </c>
    </row>
    <row r="21" spans="1:7" x14ac:dyDescent="0.35">
      <c r="A21" t="s">
        <v>93</v>
      </c>
      <c r="B21">
        <f>MIN(F10:F14)</f>
        <v>3.25</v>
      </c>
    </row>
  </sheetData>
  <mergeCells count="8">
    <mergeCell ref="H8:H9"/>
    <mergeCell ref="A15:F15"/>
    <mergeCell ref="A16:F16"/>
    <mergeCell ref="A6:G6"/>
    <mergeCell ref="A8:A9"/>
    <mergeCell ref="B8:E8"/>
    <mergeCell ref="F8:F9"/>
    <mergeCell ref="G8:G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48F2B-B5F3-40B3-99B3-677081F82029}">
  <dimension ref="A1:J20"/>
  <sheetViews>
    <sheetView tabSelected="1" topLeftCell="A4" workbookViewId="0">
      <selection activeCell="J14" sqref="J14"/>
    </sheetView>
  </sheetViews>
  <sheetFormatPr defaultRowHeight="14.5" x14ac:dyDescent="0.35"/>
  <cols>
    <col min="2" max="2" width="20.26953125" customWidth="1"/>
    <col min="6" max="6" width="13.26953125" customWidth="1"/>
    <col min="7" max="7" width="16.54296875" customWidth="1"/>
    <col min="8" max="8" width="19" customWidth="1"/>
  </cols>
  <sheetData>
    <row r="1" spans="1:10" ht="15.5" thickTop="1" thickBot="1" x14ac:dyDescent="0.4">
      <c r="A1" s="159" t="s">
        <v>94</v>
      </c>
      <c r="B1" s="160" t="s">
        <v>95</v>
      </c>
      <c r="C1" s="160" t="s">
        <v>96</v>
      </c>
      <c r="D1" s="160" t="s">
        <v>97</v>
      </c>
      <c r="E1" s="160" t="s">
        <v>98</v>
      </c>
      <c r="F1" s="160" t="s">
        <v>99</v>
      </c>
      <c r="G1" s="160" t="s">
        <v>100</v>
      </c>
      <c r="H1" s="160" t="s">
        <v>101</v>
      </c>
      <c r="I1" s="160" t="s">
        <v>102</v>
      </c>
      <c r="J1" s="161" t="s">
        <v>103</v>
      </c>
    </row>
    <row r="2" spans="1:10" ht="15.5" thickTop="1" thickBot="1" x14ac:dyDescent="0.4">
      <c r="A2" s="166">
        <v>1</v>
      </c>
      <c r="B2" s="169" t="s">
        <v>104</v>
      </c>
      <c r="C2" s="167">
        <v>34</v>
      </c>
      <c r="D2" s="169">
        <v>21</v>
      </c>
      <c r="E2" s="167">
        <v>9</v>
      </c>
      <c r="F2" s="169">
        <v>4</v>
      </c>
      <c r="G2" s="167">
        <v>70</v>
      </c>
      <c r="H2" s="169">
        <v>34</v>
      </c>
      <c r="I2" s="168">
        <f>G2-H2</f>
        <v>36</v>
      </c>
      <c r="J2" s="171">
        <f>3*D2+E2</f>
        <v>72</v>
      </c>
    </row>
    <row r="3" spans="1:10" ht="15.5" thickTop="1" thickBot="1" x14ac:dyDescent="0.4">
      <c r="A3" s="16">
        <v>2</v>
      </c>
      <c r="B3" s="172" t="s">
        <v>105</v>
      </c>
      <c r="C3" s="4">
        <v>34</v>
      </c>
      <c r="D3" s="23">
        <v>22</v>
      </c>
      <c r="E3" s="4">
        <v>6</v>
      </c>
      <c r="F3" s="23">
        <v>6</v>
      </c>
      <c r="G3" s="4">
        <v>64</v>
      </c>
      <c r="H3" s="23">
        <v>35</v>
      </c>
      <c r="I3" s="164">
        <f>G3-H3</f>
        <v>29</v>
      </c>
      <c r="J3" s="53">
        <f>3*D3+E3</f>
        <v>72</v>
      </c>
    </row>
    <row r="4" spans="1:10" ht="15.5" thickTop="1" thickBot="1" x14ac:dyDescent="0.4">
      <c r="A4" s="166">
        <v>3</v>
      </c>
      <c r="B4" s="169" t="s">
        <v>106</v>
      </c>
      <c r="C4" s="167">
        <v>34</v>
      </c>
      <c r="D4" s="169">
        <v>21</v>
      </c>
      <c r="E4" s="167">
        <v>7</v>
      </c>
      <c r="F4" s="169">
        <v>6</v>
      </c>
      <c r="G4" s="167">
        <v>58</v>
      </c>
      <c r="H4" s="169">
        <v>27</v>
      </c>
      <c r="I4" s="168">
        <f>G4-H4</f>
        <v>31</v>
      </c>
      <c r="J4" s="171">
        <f>3*D4+E4</f>
        <v>70</v>
      </c>
    </row>
    <row r="5" spans="1:10" ht="15.5" thickTop="1" thickBot="1" x14ac:dyDescent="0.4">
      <c r="A5" s="16">
        <v>4</v>
      </c>
      <c r="B5" s="23" t="s">
        <v>107</v>
      </c>
      <c r="C5" s="4">
        <v>34</v>
      </c>
      <c r="D5" s="23">
        <v>20</v>
      </c>
      <c r="E5" s="4">
        <v>7</v>
      </c>
      <c r="F5" s="23">
        <v>7</v>
      </c>
      <c r="G5" s="4">
        <v>60</v>
      </c>
      <c r="H5" s="23">
        <v>35</v>
      </c>
      <c r="I5" s="164">
        <f>G5-H5</f>
        <v>25</v>
      </c>
      <c r="J5" s="53">
        <f>3*D5+E5</f>
        <v>67</v>
      </c>
    </row>
    <row r="6" spans="1:10" ht="15.5" thickTop="1" thickBot="1" x14ac:dyDescent="0.4">
      <c r="A6" s="166">
        <v>5</v>
      </c>
      <c r="B6" s="169" t="s">
        <v>108</v>
      </c>
      <c r="C6" s="167">
        <v>34</v>
      </c>
      <c r="D6" s="169">
        <v>20</v>
      </c>
      <c r="E6" s="167">
        <v>6</v>
      </c>
      <c r="F6" s="169">
        <v>8</v>
      </c>
      <c r="G6" s="167">
        <v>58</v>
      </c>
      <c r="H6" s="169">
        <v>35</v>
      </c>
      <c r="I6" s="168">
        <f>G6-H6</f>
        <v>23</v>
      </c>
      <c r="J6" s="171">
        <f>3*D6+E6</f>
        <v>66</v>
      </c>
    </row>
    <row r="7" spans="1:10" ht="15.5" thickTop="1" thickBot="1" x14ac:dyDescent="0.4">
      <c r="A7" s="16">
        <v>6</v>
      </c>
      <c r="B7" s="23" t="s">
        <v>109</v>
      </c>
      <c r="C7" s="4">
        <v>34</v>
      </c>
      <c r="D7" s="23">
        <v>15</v>
      </c>
      <c r="E7" s="4">
        <v>10</v>
      </c>
      <c r="F7" s="23">
        <v>9</v>
      </c>
      <c r="G7" s="4">
        <v>46</v>
      </c>
      <c r="H7" s="23">
        <v>31</v>
      </c>
      <c r="I7" s="164">
        <f>G7-H7</f>
        <v>15</v>
      </c>
      <c r="J7" s="53">
        <f>3*D7+E7</f>
        <v>55</v>
      </c>
    </row>
    <row r="8" spans="1:10" ht="15.5" thickTop="1" thickBot="1" x14ac:dyDescent="0.4">
      <c r="A8" s="166">
        <v>7</v>
      </c>
      <c r="B8" s="169" t="s">
        <v>110</v>
      </c>
      <c r="C8" s="167">
        <v>34</v>
      </c>
      <c r="D8" s="169">
        <v>12</v>
      </c>
      <c r="E8" s="167">
        <v>10</v>
      </c>
      <c r="F8" s="169">
        <v>12</v>
      </c>
      <c r="G8" s="167">
        <v>44</v>
      </c>
      <c r="H8" s="169">
        <v>35</v>
      </c>
      <c r="I8" s="168">
        <f>G8-H8</f>
        <v>9</v>
      </c>
      <c r="J8" s="171">
        <f>3*D8+E8</f>
        <v>46</v>
      </c>
    </row>
    <row r="9" spans="1:10" ht="15.5" thickTop="1" thickBot="1" x14ac:dyDescent="0.4">
      <c r="A9" s="16">
        <v>8</v>
      </c>
      <c r="B9" s="23" t="s">
        <v>111</v>
      </c>
      <c r="C9" s="4">
        <v>34</v>
      </c>
      <c r="D9" s="23">
        <v>13</v>
      </c>
      <c r="E9" s="4">
        <v>6</v>
      </c>
      <c r="F9" s="23">
        <v>15</v>
      </c>
      <c r="G9" s="4">
        <v>39</v>
      </c>
      <c r="H9" s="23">
        <v>50</v>
      </c>
      <c r="I9" s="164">
        <f>G9-H9</f>
        <v>-11</v>
      </c>
      <c r="J9" s="53">
        <f>3*D9+E9</f>
        <v>45</v>
      </c>
    </row>
    <row r="10" spans="1:10" ht="15.5" thickTop="1" thickBot="1" x14ac:dyDescent="0.4">
      <c r="A10" s="166">
        <v>9</v>
      </c>
      <c r="B10" s="169" t="s">
        <v>112</v>
      </c>
      <c r="C10" s="167">
        <v>34</v>
      </c>
      <c r="D10" s="169">
        <v>12</v>
      </c>
      <c r="E10" s="167">
        <v>9</v>
      </c>
      <c r="F10" s="169">
        <v>13</v>
      </c>
      <c r="G10" s="167">
        <v>31</v>
      </c>
      <c r="H10" s="169">
        <v>38</v>
      </c>
      <c r="I10" s="168">
        <f>G10-H10</f>
        <v>-7</v>
      </c>
      <c r="J10" s="171">
        <f>3*D10+E10</f>
        <v>45</v>
      </c>
    </row>
    <row r="11" spans="1:10" ht="15.5" thickTop="1" thickBot="1" x14ac:dyDescent="0.4">
      <c r="A11" s="16">
        <v>10</v>
      </c>
      <c r="B11" s="23" t="s">
        <v>113</v>
      </c>
      <c r="C11" s="4">
        <v>34</v>
      </c>
      <c r="D11" s="23">
        <v>13</v>
      </c>
      <c r="E11" s="4">
        <v>4</v>
      </c>
      <c r="F11" s="23">
        <v>17</v>
      </c>
      <c r="G11" s="4">
        <v>32</v>
      </c>
      <c r="H11" s="23">
        <v>37</v>
      </c>
      <c r="I11" s="164">
        <f>G11-H11</f>
        <v>-5</v>
      </c>
      <c r="J11" s="53">
        <f>3*D11+E11</f>
        <v>43</v>
      </c>
    </row>
    <row r="12" spans="1:10" ht="15.5" thickTop="1" thickBot="1" x14ac:dyDescent="0.4">
      <c r="A12" s="166">
        <v>11</v>
      </c>
      <c r="B12" s="169" t="s">
        <v>114</v>
      </c>
      <c r="C12" s="167">
        <v>34</v>
      </c>
      <c r="D12" s="169">
        <v>11</v>
      </c>
      <c r="E12" s="167">
        <v>8</v>
      </c>
      <c r="F12" s="169">
        <v>15</v>
      </c>
      <c r="G12" s="167">
        <v>58</v>
      </c>
      <c r="H12" s="169">
        <v>60</v>
      </c>
      <c r="I12" s="168">
        <f>G12-H12</f>
        <v>-2</v>
      </c>
      <c r="J12" s="171">
        <f>3*D12+E12</f>
        <v>41</v>
      </c>
    </row>
    <row r="13" spans="1:10" ht="15.5" thickTop="1" thickBot="1" x14ac:dyDescent="0.4">
      <c r="A13" s="16">
        <v>12</v>
      </c>
      <c r="B13" s="23" t="s">
        <v>115</v>
      </c>
      <c r="C13" s="4">
        <v>34</v>
      </c>
      <c r="D13" s="23">
        <v>10</v>
      </c>
      <c r="E13" s="4">
        <v>11</v>
      </c>
      <c r="F13" s="23">
        <v>13</v>
      </c>
      <c r="G13" s="4">
        <v>42</v>
      </c>
      <c r="H13" s="23">
        <v>51</v>
      </c>
      <c r="I13" s="164">
        <f>G13-H13</f>
        <v>-9</v>
      </c>
      <c r="J13" s="53">
        <f>3*D13+E13</f>
        <v>41</v>
      </c>
    </row>
    <row r="14" spans="1:10" ht="15.5" thickTop="1" thickBot="1" x14ac:dyDescent="0.4">
      <c r="A14" s="166">
        <v>13</v>
      </c>
      <c r="B14" s="169" t="s">
        <v>116</v>
      </c>
      <c r="C14" s="167">
        <v>34</v>
      </c>
      <c r="D14" s="169">
        <v>11</v>
      </c>
      <c r="E14" s="167">
        <v>6</v>
      </c>
      <c r="F14" s="169">
        <v>17</v>
      </c>
      <c r="G14" s="167">
        <v>38</v>
      </c>
      <c r="H14" s="169">
        <v>51</v>
      </c>
      <c r="I14" s="168">
        <f>G14-H14</f>
        <v>-13</v>
      </c>
      <c r="J14" s="171">
        <f>3*D14+E14</f>
        <v>39</v>
      </c>
    </row>
    <row r="15" spans="1:10" ht="15.5" thickTop="1" thickBot="1" x14ac:dyDescent="0.4">
      <c r="A15" s="16">
        <v>14</v>
      </c>
      <c r="B15" s="23" t="s">
        <v>117</v>
      </c>
      <c r="C15" s="4">
        <v>34</v>
      </c>
      <c r="D15" s="23">
        <v>10</v>
      </c>
      <c r="E15" s="4">
        <v>6</v>
      </c>
      <c r="F15" s="23">
        <v>18</v>
      </c>
      <c r="G15" s="4">
        <v>43</v>
      </c>
      <c r="H15" s="23">
        <v>57</v>
      </c>
      <c r="I15" s="164">
        <f>G15-H15</f>
        <v>-14</v>
      </c>
      <c r="J15" s="53">
        <f>3*D15+E15</f>
        <v>36</v>
      </c>
    </row>
    <row r="16" spans="1:10" ht="15.5" thickTop="1" thickBot="1" x14ac:dyDescent="0.4">
      <c r="A16" s="166">
        <v>15</v>
      </c>
      <c r="B16" s="169" t="s">
        <v>118</v>
      </c>
      <c r="C16" s="167">
        <v>34</v>
      </c>
      <c r="D16" s="169">
        <v>10</v>
      </c>
      <c r="E16" s="167">
        <v>6</v>
      </c>
      <c r="F16" s="169">
        <v>18</v>
      </c>
      <c r="G16" s="167">
        <v>38</v>
      </c>
      <c r="H16" s="169">
        <v>57</v>
      </c>
      <c r="I16" s="168">
        <f>G16-H16</f>
        <v>-19</v>
      </c>
      <c r="J16" s="171">
        <f>3*D16+E16</f>
        <v>36</v>
      </c>
    </row>
    <row r="17" spans="1:10" ht="15.5" thickTop="1" thickBot="1" x14ac:dyDescent="0.4">
      <c r="A17" s="166">
        <v>16</v>
      </c>
      <c r="B17" s="169" t="s">
        <v>119</v>
      </c>
      <c r="C17" s="167">
        <v>34</v>
      </c>
      <c r="D17" s="169">
        <v>8</v>
      </c>
      <c r="E17" s="167">
        <v>9</v>
      </c>
      <c r="F17" s="169">
        <v>17</v>
      </c>
      <c r="G17" s="167">
        <v>38</v>
      </c>
      <c r="H17" s="169">
        <v>57</v>
      </c>
      <c r="I17" s="168">
        <f>G17-H17</f>
        <v>-19</v>
      </c>
      <c r="J17" s="171">
        <f>3*D17+E17</f>
        <v>33</v>
      </c>
    </row>
    <row r="18" spans="1:10" ht="15.5" thickTop="1" thickBot="1" x14ac:dyDescent="0.4">
      <c r="A18" s="162">
        <v>17</v>
      </c>
      <c r="B18" s="170" t="s">
        <v>120</v>
      </c>
      <c r="C18" s="55">
        <v>34</v>
      </c>
      <c r="D18" s="170">
        <v>4</v>
      </c>
      <c r="E18" s="55">
        <v>12</v>
      </c>
      <c r="F18" s="170">
        <v>18</v>
      </c>
      <c r="G18" s="55">
        <v>25</v>
      </c>
      <c r="H18" s="170">
        <v>48</v>
      </c>
      <c r="I18" s="165">
        <f>G18-H18</f>
        <v>-23</v>
      </c>
      <c r="J18" s="56">
        <f>3*D18+E18</f>
        <v>24</v>
      </c>
    </row>
    <row r="19" spans="1:10" ht="15.5" thickTop="1" thickBot="1" x14ac:dyDescent="0.4">
      <c r="A19" s="162">
        <v>18</v>
      </c>
      <c r="B19" s="169" t="s">
        <v>121</v>
      </c>
      <c r="C19" s="55">
        <v>34</v>
      </c>
      <c r="D19" s="169">
        <v>4</v>
      </c>
      <c r="E19" s="55">
        <v>6</v>
      </c>
      <c r="F19" s="170">
        <v>24</v>
      </c>
      <c r="G19" s="55">
        <v>18</v>
      </c>
      <c r="H19" s="170">
        <v>64</v>
      </c>
      <c r="I19" s="163">
        <f>G19-H19</f>
        <v>-46</v>
      </c>
      <c r="J19" s="56">
        <f>3*D19+E19</f>
        <v>18</v>
      </c>
    </row>
    <row r="20" spans="1:10" ht="15" thickTop="1" x14ac:dyDescent="0.35"/>
  </sheetData>
  <conditionalFormatting sqref="I2:I19">
    <cfRule type="top10" dxfId="3" priority="8" rank="3"/>
    <cfRule type="top10" dxfId="2" priority="6" bottom="1" rank="3"/>
  </conditionalFormatting>
  <conditionalFormatting sqref="J2:J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{FCD67A85-31AB-44F6-BC73-2AF78B813534}</x14:id>
        </ext>
      </extLst>
    </cfRule>
  </conditionalFormatting>
  <hyperlinks>
    <hyperlink ref="B3" r:id="rId1" display="https://ru.wikipedia.org/wiki/%D0%A1%D0%BF%D0%B0%D1%80%D1%82%D0%B0%D0%BA_(%D1%84%D1%83%D1%82%D0%B1%D0%BE%D0%BB%D1%8C%D0%BD%D1%8B%D0%B9_%D0%BA%D0%BB%D1%83%D0%B1,_%D0%92%D0%BB%D0%B0%D0%B4%D0%B8%D0%BA%D0%B0%D0%B2%D0%BA%D0%B0%D0%B7)" xr:uid="{97090671-E5FC-4FAB-AE58-81D0F41E0905}"/>
  </hyperlinks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D67A85-31AB-44F6-BC73-2AF78B8135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B2</vt:lpstr>
      <vt:lpstr>Справочник</vt:lpstr>
      <vt:lpstr>Расчёт</vt:lpstr>
      <vt:lpstr>Лист3</vt:lpstr>
      <vt:lpstr>Стипендия</vt:lpstr>
      <vt:lpstr>Турнир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KHUSRAV</dc:creator>
  <cp:lastModifiedBy>KHUSRAV</cp:lastModifiedBy>
  <dcterms:created xsi:type="dcterms:W3CDTF">2018-12-04T03:50:20Z</dcterms:created>
  <dcterms:modified xsi:type="dcterms:W3CDTF">2018-12-18T12:42:29Z</dcterms:modified>
</cp:coreProperties>
</file>