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updateLinks="never" defaultThemeVersion="124226"/>
  <bookViews>
    <workbookView xWindow="360" yWindow="165" windowWidth="16605" windowHeight="9315" firstSheet="1" activeTab="1"/>
  </bookViews>
  <sheets>
    <sheet name="17-9" sheetId="13" state="hidden" r:id="rId1"/>
    <sheet name="برای سالنامه9-16" sheetId="15" r:id="rId2"/>
  </sheets>
  <definedNames>
    <definedName name="_xlnm._FilterDatabase" localSheetId="0" hidden="1">'17-9'!$A$5:$P$199</definedName>
    <definedName name="_xlnm.Print_Area" localSheetId="1">'برای سالنامه9-16'!$A$1:$O$100</definedName>
    <definedName name="_xlnm.Print_Titles" localSheetId="1">'برای سالنامه9-16'!$30:$36</definedName>
  </definedNames>
  <calcPr calcId="144525"/>
</workbook>
</file>

<file path=xl/calcChain.xml><?xml version="1.0" encoding="utf-8"?>
<calcChain xmlns="http://schemas.openxmlformats.org/spreadsheetml/2006/main">
  <c r="B24" i="15" l="1"/>
  <c r="L42" i="15"/>
  <c r="L37" i="15"/>
  <c r="B50" i="15" s="1"/>
  <c r="I66" i="15"/>
  <c r="L17" i="15"/>
  <c r="B25" i="15" s="1"/>
  <c r="L11" i="15"/>
  <c r="I74" i="15"/>
  <c r="I60" i="15"/>
  <c r="I58" i="15"/>
  <c r="I51" i="15"/>
  <c r="I37" i="15"/>
  <c r="I17" i="15"/>
  <c r="I11" i="15"/>
  <c r="I10" i="15" s="1"/>
  <c r="N74" i="15"/>
  <c r="M74" i="15"/>
  <c r="L74" i="15"/>
  <c r="B80" i="15" s="1"/>
  <c r="K74" i="15"/>
  <c r="J74" i="15"/>
  <c r="H74" i="15"/>
  <c r="G74" i="15"/>
  <c r="F74" i="15"/>
  <c r="E74" i="15"/>
  <c r="D74" i="15"/>
  <c r="C74" i="15"/>
  <c r="N66" i="15"/>
  <c r="M66" i="15"/>
  <c r="L66" i="15"/>
  <c r="B71" i="15" s="1"/>
  <c r="K66" i="15"/>
  <c r="J66" i="15"/>
  <c r="H66" i="15"/>
  <c r="G66" i="15"/>
  <c r="F66" i="15"/>
  <c r="E66" i="15"/>
  <c r="D66" i="15"/>
  <c r="C66" i="15"/>
  <c r="N60" i="15"/>
  <c r="M60" i="15"/>
  <c r="L60" i="15"/>
  <c r="B65" i="15" s="1"/>
  <c r="K60" i="15"/>
  <c r="J60" i="15"/>
  <c r="H60" i="15"/>
  <c r="G60" i="15"/>
  <c r="F60" i="15"/>
  <c r="E60" i="15"/>
  <c r="D60" i="15"/>
  <c r="C60" i="15"/>
  <c r="N58" i="15"/>
  <c r="M58" i="15"/>
  <c r="L58" i="15"/>
  <c r="B59" i="15" s="1"/>
  <c r="K58" i="15"/>
  <c r="J58" i="15"/>
  <c r="H58" i="15"/>
  <c r="G58" i="15"/>
  <c r="F58" i="15"/>
  <c r="E58" i="15"/>
  <c r="D58" i="15"/>
  <c r="C58" i="15"/>
  <c r="N51" i="15"/>
  <c r="M51" i="15"/>
  <c r="L51" i="15"/>
  <c r="B56" i="15" s="1"/>
  <c r="K51" i="15"/>
  <c r="J51" i="15"/>
  <c r="H51" i="15"/>
  <c r="G51" i="15"/>
  <c r="F51" i="15"/>
  <c r="E51" i="15"/>
  <c r="D51" i="15"/>
  <c r="C51" i="15"/>
  <c r="N37" i="15"/>
  <c r="M37" i="15"/>
  <c r="K37" i="15"/>
  <c r="J37" i="15"/>
  <c r="H37" i="15"/>
  <c r="G37" i="15"/>
  <c r="F37" i="15"/>
  <c r="E37" i="15"/>
  <c r="D37" i="15"/>
  <c r="C37" i="15"/>
  <c r="N17" i="15"/>
  <c r="M17" i="15"/>
  <c r="B29" i="15"/>
  <c r="K17" i="15"/>
  <c r="J17" i="15"/>
  <c r="H17" i="15"/>
  <c r="G17" i="15"/>
  <c r="F17" i="15"/>
  <c r="E17" i="15"/>
  <c r="D17" i="15"/>
  <c r="C17" i="15"/>
  <c r="N11" i="15"/>
  <c r="N10" i="15" s="1"/>
  <c r="M11" i="15"/>
  <c r="B16" i="15"/>
  <c r="K11" i="15"/>
  <c r="J11" i="15"/>
  <c r="H11" i="15"/>
  <c r="G11" i="15"/>
  <c r="G10" i="15" s="1"/>
  <c r="F11" i="15"/>
  <c r="F10" i="15" s="1"/>
  <c r="L10" i="15" s="1"/>
  <c r="S8" i="15" s="1"/>
  <c r="E11" i="15"/>
  <c r="E10" i="15" s="1"/>
  <c r="D11" i="15"/>
  <c r="M10" i="15"/>
  <c r="K10" i="15"/>
  <c r="C10" i="15"/>
  <c r="D10" i="15" l="1"/>
  <c r="H10" i="15"/>
  <c r="B64" i="15"/>
  <c r="J10" i="15"/>
  <c r="B18" i="15"/>
  <c r="B13" i="15"/>
  <c r="B15" i="15"/>
  <c r="B19" i="15"/>
  <c r="B22" i="15"/>
  <c r="B26" i="15"/>
  <c r="B28" i="15"/>
  <c r="B39" i="15"/>
  <c r="B41" i="15"/>
  <c r="B43" i="15"/>
  <c r="B45" i="15"/>
  <c r="B47" i="15"/>
  <c r="B49" i="15"/>
  <c r="B53" i="15"/>
  <c r="B55" i="15"/>
  <c r="B57" i="15"/>
  <c r="B63" i="15"/>
  <c r="B68" i="15"/>
  <c r="B70" i="15"/>
  <c r="B72" i="15"/>
  <c r="B75" i="15"/>
  <c r="B77" i="15"/>
  <c r="B79" i="15"/>
  <c r="B81" i="15"/>
  <c r="B12" i="15"/>
  <c r="B14" i="15"/>
  <c r="B20" i="15"/>
  <c r="B23" i="15"/>
  <c r="B27" i="15"/>
  <c r="B38" i="15"/>
  <c r="B40" i="15"/>
  <c r="B42" i="15"/>
  <c r="B44" i="15"/>
  <c r="B46" i="15"/>
  <c r="B48" i="15"/>
  <c r="B52" i="15"/>
  <c r="B54" i="15"/>
  <c r="B61" i="15"/>
  <c r="B67" i="15"/>
  <c r="B69" i="15"/>
  <c r="B76" i="15"/>
  <c r="B78" i="15"/>
  <c r="B17" i="15" l="1"/>
  <c r="B60" i="15"/>
  <c r="B66" i="15"/>
  <c r="B11" i="15"/>
  <c r="B74" i="15"/>
  <c r="B51" i="15"/>
  <c r="B37" i="15"/>
  <c r="B10" i="15" l="1"/>
  <c r="M14" i="13" l="1"/>
  <c r="N14" i="13"/>
  <c r="M13" i="13"/>
  <c r="N13" i="13"/>
  <c r="M12" i="13"/>
  <c r="N12" i="13"/>
  <c r="L12" i="13"/>
  <c r="L11" i="13"/>
  <c r="I12" i="13"/>
  <c r="I11" i="13"/>
  <c r="I72" i="13" l="1"/>
  <c r="Q9" i="13" s="1"/>
  <c r="I14" i="13"/>
  <c r="Q8" i="13"/>
  <c r="L14" i="13"/>
  <c r="I13" i="13"/>
  <c r="I79" i="13"/>
  <c r="I68" i="13"/>
  <c r="I58" i="13"/>
  <c r="L72" i="13"/>
  <c r="F68" i="13"/>
  <c r="L68" i="13"/>
  <c r="M53" i="13"/>
  <c r="N53" i="13"/>
  <c r="M49" i="13"/>
  <c r="N49" i="13"/>
  <c r="M38" i="13"/>
  <c r="N38" i="13"/>
  <c r="M34" i="13"/>
  <c r="N34" i="13"/>
  <c r="M31" i="13"/>
  <c r="N31" i="13"/>
  <c r="M27" i="13"/>
  <c r="N27" i="13"/>
  <c r="M23" i="13"/>
  <c r="N23" i="13"/>
  <c r="M20" i="13"/>
  <c r="M15" i="13"/>
  <c r="N15" i="13"/>
  <c r="N10" i="13"/>
  <c r="M10" i="13"/>
  <c r="D142" i="13"/>
  <c r="D140" i="13"/>
  <c r="E140" i="13"/>
  <c r="C141" i="13"/>
  <c r="D141" i="13"/>
  <c r="E141" i="13"/>
  <c r="E143" i="13"/>
  <c r="E144" i="13"/>
  <c r="M145" i="13"/>
  <c r="N145" i="13"/>
  <c r="J145" i="13"/>
  <c r="K145" i="13"/>
  <c r="E145" i="13"/>
  <c r="H145" i="13"/>
  <c r="L13" i="13"/>
  <c r="L58" i="13"/>
  <c r="L91" i="13"/>
  <c r="L118" i="13"/>
  <c r="L129" i="13"/>
  <c r="L169" i="13"/>
  <c r="L178" i="13"/>
  <c r="L186" i="13"/>
  <c r="L190" i="13"/>
  <c r="L197" i="13"/>
  <c r="F190" i="13"/>
  <c r="F186" i="13"/>
  <c r="C186" i="13" s="1"/>
  <c r="F163" i="13"/>
  <c r="F155" i="13"/>
  <c r="F111" i="13"/>
  <c r="F107" i="13"/>
  <c r="F91" i="13"/>
  <c r="F79" i="13"/>
  <c r="F77" i="13"/>
  <c r="F72" i="13"/>
  <c r="F63" i="13"/>
  <c r="F58" i="13"/>
  <c r="F49" i="13"/>
  <c r="C157" i="13"/>
  <c r="C156" i="13"/>
  <c r="C158" i="13"/>
  <c r="C159" i="13"/>
  <c r="C160" i="13"/>
  <c r="C161" i="13"/>
  <c r="C162" i="13"/>
  <c r="C60" i="13"/>
  <c r="C59" i="13"/>
  <c r="C50" i="13"/>
  <c r="C51" i="13"/>
  <c r="C52" i="13"/>
  <c r="C54" i="13"/>
  <c r="C55" i="13"/>
  <c r="C56" i="13"/>
  <c r="C57" i="13"/>
  <c r="C61" i="13"/>
  <c r="C62" i="13"/>
  <c r="C64" i="13"/>
  <c r="C65" i="13"/>
  <c r="C66" i="13"/>
  <c r="C67" i="13"/>
  <c r="C69" i="13"/>
  <c r="C70" i="13"/>
  <c r="C71" i="13"/>
  <c r="C73" i="13"/>
  <c r="C74" i="13"/>
  <c r="C75" i="13"/>
  <c r="C76" i="13"/>
  <c r="C78" i="13"/>
  <c r="C80" i="13"/>
  <c r="C81" i="13"/>
  <c r="C82" i="13"/>
  <c r="C84" i="13"/>
  <c r="C86" i="13"/>
  <c r="C88" i="13"/>
  <c r="C89" i="13"/>
  <c r="C90" i="13"/>
  <c r="C92" i="13"/>
  <c r="C93" i="13"/>
  <c r="C95" i="13"/>
  <c r="C96" i="13"/>
  <c r="C97" i="13"/>
  <c r="C99" i="13"/>
  <c r="C101" i="13"/>
  <c r="C102" i="13"/>
  <c r="C103" i="13"/>
  <c r="C105" i="13"/>
  <c r="C106" i="13"/>
  <c r="C108" i="13"/>
  <c r="C109" i="13"/>
  <c r="C110" i="13"/>
  <c r="C112" i="13"/>
  <c r="C113" i="13"/>
  <c r="C115" i="13"/>
  <c r="C116" i="13"/>
  <c r="C117" i="13"/>
  <c r="C119" i="13"/>
  <c r="C120" i="13"/>
  <c r="C121" i="13"/>
  <c r="C123" i="13"/>
  <c r="C125" i="13"/>
  <c r="C126" i="13"/>
  <c r="C128" i="13"/>
  <c r="C130" i="13"/>
  <c r="C131" i="13"/>
  <c r="C133" i="13"/>
  <c r="C134" i="13"/>
  <c r="C136" i="13"/>
  <c r="C138" i="13"/>
  <c r="C139" i="13"/>
  <c r="C143" i="13"/>
  <c r="C144" i="13"/>
  <c r="C145" i="13"/>
  <c r="C146" i="13"/>
  <c r="C147" i="13"/>
  <c r="C148" i="13"/>
  <c r="C150" i="13"/>
  <c r="C151" i="13"/>
  <c r="C152" i="13"/>
  <c r="C153" i="13"/>
  <c r="C154" i="13"/>
  <c r="C164" i="13"/>
  <c r="C165" i="13"/>
  <c r="C167" i="13"/>
  <c r="C168" i="13"/>
  <c r="C170" i="13"/>
  <c r="C171" i="13"/>
  <c r="C172" i="13"/>
  <c r="C173" i="13"/>
  <c r="C174" i="13"/>
  <c r="C175" i="13"/>
  <c r="C176" i="13"/>
  <c r="C177" i="13"/>
  <c r="C179" i="13"/>
  <c r="C180" i="13"/>
  <c r="C181" i="13"/>
  <c r="C182" i="13"/>
  <c r="C183" i="13"/>
  <c r="C185" i="13"/>
  <c r="C187" i="13"/>
  <c r="C188" i="13"/>
  <c r="C189" i="13"/>
  <c r="C191" i="13"/>
  <c r="C192" i="13"/>
  <c r="C193" i="13"/>
  <c r="C194" i="13"/>
  <c r="C195" i="13"/>
  <c r="C196" i="13"/>
  <c r="C198" i="13"/>
  <c r="C15" i="13"/>
  <c r="C16" i="13"/>
  <c r="C17" i="13"/>
  <c r="C18" i="13"/>
  <c r="C19" i="13"/>
  <c r="C21" i="13"/>
  <c r="C22" i="13"/>
  <c r="C24" i="13"/>
  <c r="C25" i="13"/>
  <c r="C26" i="13"/>
  <c r="C28" i="13"/>
  <c r="C29" i="13"/>
  <c r="C30" i="13"/>
  <c r="C32" i="13"/>
  <c r="C33" i="13"/>
  <c r="C35" i="13"/>
  <c r="C36" i="13"/>
  <c r="C37" i="13"/>
  <c r="C38" i="13"/>
  <c r="C39" i="13"/>
  <c r="C40" i="13"/>
  <c r="F13" i="13"/>
  <c r="L63" i="13"/>
  <c r="F12" i="13"/>
  <c r="R89" i="13"/>
  <c r="F169" i="13"/>
  <c r="C169" i="13" s="1"/>
  <c r="F129" i="13"/>
  <c r="F11" i="13"/>
  <c r="F14" i="13"/>
  <c r="L31" i="13"/>
  <c r="L27" i="13"/>
  <c r="L23" i="13"/>
  <c r="L20" i="13"/>
  <c r="L107" i="13"/>
  <c r="F166" i="13"/>
  <c r="F132" i="13"/>
  <c r="F137" i="13"/>
  <c r="F118" i="13"/>
  <c r="C118" i="13" s="1"/>
  <c r="B119" i="13" s="1"/>
  <c r="L111" i="13"/>
  <c r="F100" i="13"/>
  <c r="F94" i="13"/>
  <c r="F87" i="13"/>
  <c r="F83" i="13"/>
  <c r="F53" i="13"/>
  <c r="F34" i="13"/>
  <c r="F31" i="13"/>
  <c r="F27" i="13"/>
  <c r="L77" i="13"/>
  <c r="I178" i="13"/>
  <c r="C178" i="13" s="1"/>
  <c r="I10" i="13" l="1"/>
  <c r="L10" i="13"/>
  <c r="B180" i="13"/>
  <c r="B187" i="13"/>
  <c r="B170" i="13"/>
  <c r="C11" i="13"/>
  <c r="C12" i="13"/>
  <c r="B188" i="13"/>
  <c r="F10" i="13"/>
  <c r="S16" i="13" s="1"/>
  <c r="C13" i="13"/>
  <c r="C14" i="13"/>
  <c r="C10" i="13" l="1"/>
  <c r="I27" i="13"/>
  <c r="C27" i="13" s="1"/>
  <c r="B29" i="13" l="1"/>
  <c r="B28" i="13"/>
  <c r="B12" i="13"/>
  <c r="B11" i="13"/>
  <c r="B13" i="13"/>
  <c r="B14" i="13"/>
  <c r="C79" i="13"/>
  <c r="L79" i="13"/>
  <c r="C68" i="13" l="1"/>
  <c r="B70" i="13" s="1"/>
  <c r="B82" i="13"/>
  <c r="B81" i="13"/>
  <c r="I94" i="13"/>
  <c r="C94" i="13" s="1"/>
  <c r="B96" i="13" s="1"/>
  <c r="L94" i="13"/>
  <c r="B71" i="13" l="1"/>
  <c r="B95" i="13"/>
  <c r="C58" i="13"/>
  <c r="B60" i="13" l="1"/>
  <c r="B59" i="13"/>
  <c r="I87" i="13"/>
  <c r="C87" i="13" s="1"/>
  <c r="B90" i="13" s="1"/>
  <c r="L87" i="13"/>
  <c r="B89" i="13" l="1"/>
  <c r="B88" i="13"/>
  <c r="I100" i="13"/>
  <c r="C100" i="13" s="1"/>
  <c r="L100" i="13"/>
  <c r="B103" i="13" l="1"/>
  <c r="B102" i="13"/>
  <c r="I20" i="13"/>
  <c r="C20" i="13" s="1"/>
  <c r="B21" i="13" s="1"/>
  <c r="L142" i="13" l="1"/>
  <c r="I142" i="13"/>
  <c r="C142" i="13" s="1"/>
  <c r="B143" i="13" s="1"/>
  <c r="I77" i="13"/>
  <c r="C77" i="13" s="1"/>
  <c r="B78" i="13" s="1"/>
  <c r="I107" i="13"/>
  <c r="C107" i="13" s="1"/>
  <c r="B108" i="13" l="1"/>
  <c r="B109" i="13"/>
  <c r="B110" i="13"/>
  <c r="S189" i="13"/>
  <c r="R186" i="13"/>
  <c r="R189" i="13" s="1"/>
  <c r="C72" i="13"/>
  <c r="B76" i="13" s="1"/>
  <c r="I53" i="13"/>
  <c r="C53" i="13" s="1"/>
  <c r="L53" i="13"/>
  <c r="B55" i="13" l="1"/>
  <c r="B54" i="13"/>
  <c r="B57" i="13"/>
  <c r="B73" i="13"/>
  <c r="B74" i="13"/>
  <c r="I63" i="13"/>
  <c r="C63" i="13" s="1"/>
  <c r="B66" i="13" l="1"/>
  <c r="B65" i="13"/>
  <c r="B64" i="13"/>
  <c r="I197" i="13"/>
  <c r="C197" i="13" s="1"/>
  <c r="B198" i="13" s="1"/>
  <c r="I122" i="13" l="1"/>
  <c r="C122" i="13" s="1"/>
  <c r="B123" i="13" s="1"/>
  <c r="L122" i="13"/>
  <c r="I34" i="13" l="1"/>
  <c r="C34" i="13" s="1"/>
  <c r="I129" i="13"/>
  <c r="C129" i="13" s="1"/>
  <c r="B131" i="13" l="1"/>
  <c r="B130" i="13"/>
  <c r="B36" i="13"/>
  <c r="B35" i="13"/>
  <c r="I23" i="13"/>
  <c r="C23" i="13" s="1"/>
  <c r="B25" i="13" s="1"/>
  <c r="L132" i="13"/>
  <c r="I132" i="13"/>
  <c r="C132" i="13" s="1"/>
  <c r="B133" i="13" s="1"/>
  <c r="I31" i="13"/>
  <c r="C31" i="13" s="1"/>
  <c r="B32" i="13" s="1"/>
  <c r="L124" i="13"/>
  <c r="I124" i="13"/>
  <c r="C124" i="13" s="1"/>
  <c r="B126" i="13" s="1"/>
  <c r="L137" i="13"/>
  <c r="I137" i="13"/>
  <c r="C137" i="13" s="1"/>
  <c r="B138" i="13" s="1"/>
  <c r="L127" i="13"/>
  <c r="I127" i="13"/>
  <c r="C127" i="13" s="1"/>
  <c r="B128" i="13" s="1"/>
  <c r="L83" i="13" l="1"/>
  <c r="I83" i="13"/>
  <c r="C83" i="13" s="1"/>
  <c r="B84" i="13" s="1"/>
  <c r="I49" i="13" l="1"/>
  <c r="C49" i="13" s="1"/>
  <c r="L49" i="13"/>
  <c r="L104" i="13"/>
  <c r="I104" i="13"/>
  <c r="C104" i="13" s="1"/>
  <c r="B105" i="13" s="1"/>
  <c r="L114" i="13"/>
  <c r="I114" i="13"/>
  <c r="C114" i="13" s="1"/>
  <c r="B116" i="13" s="1"/>
  <c r="L98" i="13"/>
  <c r="I98" i="13"/>
  <c r="C98" i="13" s="1"/>
  <c r="B99" i="13" s="1"/>
  <c r="I91" i="13"/>
  <c r="C91" i="13" s="1"/>
  <c r="B93" i="13" l="1"/>
  <c r="B92" i="13"/>
  <c r="B51" i="13"/>
  <c r="B50" i="13"/>
  <c r="L34" i="13"/>
  <c r="I111" i="13"/>
  <c r="C111" i="13" s="1"/>
  <c r="L85" i="13"/>
  <c r="I85" i="13"/>
  <c r="C85" i="13" s="1"/>
  <c r="B86" i="13" s="1"/>
  <c r="I149" i="13"/>
  <c r="C149" i="13" s="1"/>
  <c r="B150" i="13" s="1"/>
  <c r="L149" i="13"/>
  <c r="L135" i="13"/>
  <c r="I135" i="13"/>
  <c r="C135" i="13" s="1"/>
  <c r="B136" i="13" s="1"/>
  <c r="L140" i="13"/>
  <c r="I140" i="13"/>
  <c r="L184" i="13"/>
  <c r="I184" i="13"/>
  <c r="C184" i="13" s="1"/>
  <c r="B185" i="13" s="1"/>
  <c r="I190" i="13"/>
  <c r="C190" i="13" s="1"/>
  <c r="L166" i="13"/>
  <c r="I166" i="13"/>
  <c r="C166" i="13" s="1"/>
  <c r="B167" i="13" s="1"/>
  <c r="L163" i="13"/>
  <c r="I163" i="13"/>
  <c r="C163" i="13" s="1"/>
  <c r="B164" i="13" s="1"/>
  <c r="L155" i="13"/>
  <c r="I155" i="13"/>
  <c r="C155" i="13" s="1"/>
  <c r="B157" i="13" s="1"/>
  <c r="C140" i="13" l="1"/>
  <c r="B141" i="13" s="1"/>
  <c r="B192" i="13"/>
  <c r="B191" i="13"/>
  <c r="B113" i="13"/>
  <c r="B112" i="13"/>
</calcChain>
</file>

<file path=xl/sharedStrings.xml><?xml version="1.0" encoding="utf-8"?>
<sst xmlns="http://schemas.openxmlformats.org/spreadsheetml/2006/main" count="1397" uniqueCount="406">
  <si>
    <t xml:space="preserve"> جدول ٩-١٧: پروژه های انکشافی به تفریق وزارت واداره </t>
  </si>
  <si>
    <t>Table 9-17 : Development Projects by Ministry &amp; Department</t>
  </si>
  <si>
    <t>Thousand Afs</t>
  </si>
  <si>
    <t>Ministry \ Department</t>
  </si>
  <si>
    <t>مجموع</t>
  </si>
  <si>
    <t>مصارف از منابع خارجی</t>
  </si>
  <si>
    <t>مصارف از منابع داخلی</t>
  </si>
  <si>
    <t>تعداد پروژه ها</t>
  </si>
  <si>
    <t>وزارت / اداره</t>
  </si>
  <si>
    <t>ټول</t>
  </si>
  <si>
    <t>دپروِژي شمير</t>
  </si>
  <si>
    <t>Total</t>
  </si>
  <si>
    <t xml:space="preserve"> Exp. from external resources</t>
  </si>
  <si>
    <t>Exp. from internal resources</t>
  </si>
  <si>
    <t>Number of  projects</t>
  </si>
  <si>
    <t xml:space="preserve">     1391     2012</t>
  </si>
  <si>
    <t xml:space="preserve"> پروژه های احیای مجدد</t>
  </si>
  <si>
    <t xml:space="preserve"> پخوانی پروژي</t>
  </si>
  <si>
    <t xml:space="preserve"> پروژ های  انتقالی </t>
  </si>
  <si>
    <t xml:space="preserve"> پروژه های جدید </t>
  </si>
  <si>
    <t xml:space="preserve"> پروژه سازی</t>
  </si>
  <si>
    <t>1: Office of The President</t>
  </si>
  <si>
    <t>١: دفتر ریاست جمهــوری</t>
  </si>
  <si>
    <t>پروژه های احیای مجدد</t>
  </si>
  <si>
    <t>پخوانی پروژي</t>
  </si>
  <si>
    <t>پروژه های انتقا لی</t>
  </si>
  <si>
    <t>New projects</t>
  </si>
  <si>
    <t>نوی پروژي</t>
  </si>
  <si>
    <t>پروژه های جدید</t>
  </si>
  <si>
    <t>پروژه سازی</t>
  </si>
  <si>
    <t>3:Ministry of Economy</t>
  </si>
  <si>
    <t>٣: داقتصاد وزارت</t>
  </si>
  <si>
    <t>٣: وزارت اقتصاد</t>
  </si>
  <si>
    <t>4:Ministry of Foreign Affairs</t>
  </si>
  <si>
    <t>٤: دبهرنیو چارو وزارت</t>
  </si>
  <si>
    <t>5:Ministry of justice</t>
  </si>
  <si>
    <t>٥: وزارت عدلیه</t>
  </si>
  <si>
    <t>6:Ministry of Finance</t>
  </si>
  <si>
    <t>٦: وزارت ما لیه</t>
  </si>
  <si>
    <t>7:Ministry of Frontiers ٫ Ethnics and Tribes Affairs</t>
  </si>
  <si>
    <t xml:space="preserve">   ادامۀ جدول ٩-١٧: پروژه های انکشافی ...        </t>
  </si>
  <si>
    <t xml:space="preserve">Table 9-17: Development Projects...(Contd)                                                          </t>
  </si>
  <si>
    <t xml:space="preserve">   د٩-١٧جدول ادامه : پرمختيايي پروژي ...</t>
  </si>
  <si>
    <t xml:space="preserve">  </t>
  </si>
  <si>
    <t>Exp. from external resources</t>
  </si>
  <si>
    <t>8:Ministry of Transport and Civil Aviation</t>
  </si>
  <si>
    <t>٨ : وزارت ترانسپورت وهوانوردی</t>
  </si>
  <si>
    <t>9:Ministry of Water and Power</t>
  </si>
  <si>
    <t>٩: وزارت انرژی و آب</t>
  </si>
  <si>
    <t xml:space="preserve">11:Ministry of Agriculture , Irrigation &amp; Livestock     </t>
  </si>
  <si>
    <t>12:Ministry of Higher Education</t>
  </si>
  <si>
    <t xml:space="preserve">١٢: وزارت تحصیلات عا لی </t>
  </si>
  <si>
    <t>13:Ministry of Public Works</t>
  </si>
  <si>
    <t>١٣: وزارت فوائد عا مه</t>
  </si>
  <si>
    <t xml:space="preserve">14:Ministry of Commerce &amp; Industries      </t>
  </si>
  <si>
    <t>15:Ministry of Public Health</t>
  </si>
  <si>
    <t>١٥: وزارت صحت عا مه</t>
  </si>
  <si>
    <t>16:Ministry of Communication  and Information Technology</t>
  </si>
  <si>
    <t>17:Ministry of Religious Affairs and Hajj</t>
  </si>
  <si>
    <t>18:Ministry of Education</t>
  </si>
  <si>
    <t>١٨: وزارت معا رف</t>
  </si>
  <si>
    <t>١٩: وزارت کار،اموراجتماعی ، شهدا ومعلو لین</t>
  </si>
  <si>
    <t xml:space="preserve">20:Ministry of Information and Culture </t>
  </si>
  <si>
    <t xml:space="preserve">٢٠: وزارت اطلا عات و فرهنگ </t>
  </si>
  <si>
    <t>21:Ministry of Repatriation and Refugees  Affairs</t>
  </si>
  <si>
    <t xml:space="preserve">٢١: وزارت امور مها جرین وعودت کننده گان </t>
  </si>
  <si>
    <t xml:space="preserve">22:Ministry of Urban Development </t>
  </si>
  <si>
    <t>٢٢: وزارت امور شهرسازی</t>
  </si>
  <si>
    <t>23:Ministry of Women Affairs</t>
  </si>
  <si>
    <t>٢٣: وزارت امور زنان</t>
  </si>
  <si>
    <t>٢٤: وزارت احیا و انکشاف دهات</t>
  </si>
  <si>
    <t>25:Ministry of National Defence</t>
  </si>
  <si>
    <t>٢٥: وزارت دفاع ملی</t>
  </si>
  <si>
    <t>26:Ministry of Interior Affairs</t>
  </si>
  <si>
    <t>٢٦: وزارت امور داخله</t>
  </si>
  <si>
    <t>27:Ministry of Counter Narcotics</t>
  </si>
  <si>
    <t>٢٧: وزارت مبارزه علیه مواد مخدر</t>
  </si>
  <si>
    <t>New project</t>
  </si>
  <si>
    <t>28:Ministry of Government in Parliament Affairs</t>
  </si>
  <si>
    <t>٢٨: وزارت دولت در امور پارلمانی</t>
  </si>
  <si>
    <t xml:space="preserve">29: Academy of Science </t>
  </si>
  <si>
    <t>٢٩: اکا دمی علوم</t>
  </si>
  <si>
    <t>30: Geodesy &amp; Cartography Head Office</t>
  </si>
  <si>
    <t>٣٠: ادارۀ عمومی جیودیزی وکارتوگرافی</t>
  </si>
  <si>
    <t>31: Attorney General</t>
  </si>
  <si>
    <t>٣١:  ادارۀ لوی څا رنوالی</t>
  </si>
  <si>
    <t>32: Central Statistics Organization</t>
  </si>
  <si>
    <t>٣٢: ادارۀ مرکزی احصائیه</t>
  </si>
  <si>
    <t>33: G.I.Administration of Anti coruption and Bribery</t>
  </si>
  <si>
    <t xml:space="preserve">٣٣: ادارۀ عالی نظارت برتطبیق استراتیژی مبارزه علیه فساد اداری </t>
  </si>
  <si>
    <t>34: Independent Administrative reform and Civil Service Commission</t>
  </si>
  <si>
    <t>٣٤: کمسیون مستقل اصلاحات اداری وخدمات ملکی</t>
  </si>
  <si>
    <t>35: Disaster Preparedness Department</t>
  </si>
  <si>
    <t>٣٥: ادارۀ ملی مبارزه با حوادث</t>
  </si>
  <si>
    <t>36:  Control and Audit Office</t>
  </si>
  <si>
    <t xml:space="preserve">٣٦: ادارۀ کنترول وتفتیش </t>
  </si>
  <si>
    <t>37: National Envronmental Protection Agency</t>
  </si>
  <si>
    <t>٣٧ : ادارۀ ملی حفا ظت محیط زیست</t>
  </si>
  <si>
    <t>38: National Olympic Committee</t>
  </si>
  <si>
    <t>39: Banks</t>
  </si>
  <si>
    <t>٣٩: با نکو نه</t>
  </si>
  <si>
    <t>٣٩: بانکها</t>
  </si>
  <si>
    <t>40: Kabul Municipality</t>
  </si>
  <si>
    <t>٤٠: شاروالی کابل</t>
  </si>
  <si>
    <t>41: Afghan  Red Crescent Society</t>
  </si>
  <si>
    <t>٤١: جمعیت افغانی سره میاشت</t>
  </si>
  <si>
    <t>42: High Court</t>
  </si>
  <si>
    <t>٤٢: ستره محکمه</t>
  </si>
  <si>
    <t xml:space="preserve">43:Independent Directorate of local Governance  </t>
  </si>
  <si>
    <t>٤٣: ادارۀ مستقل ارگانهای محلی</t>
  </si>
  <si>
    <t>44: National  Standard  Authority</t>
  </si>
  <si>
    <t>٤٤: ریاست مستقل ستندرد ملی</t>
  </si>
  <si>
    <t>٤٥: ولسی جرگه</t>
  </si>
  <si>
    <t xml:space="preserve">٤٥: شورای ملی </t>
  </si>
  <si>
    <t>٤٦: مشرانو جرگه</t>
  </si>
  <si>
    <t>47: Independent General Directorate of  Kuchis</t>
  </si>
  <si>
    <t xml:space="preserve">٤٧: ریاست عمومی مستقل انسجام امور کوچیها </t>
  </si>
  <si>
    <t>48: National Security Department</t>
  </si>
  <si>
    <t>٤٨: ریا ست عمومی امنیت ملی</t>
  </si>
  <si>
    <t>٤٩: کمیسیون عالی انرژی اتومی افغانستان</t>
  </si>
  <si>
    <t>50 :Independent Board of new Kabul</t>
  </si>
  <si>
    <t xml:space="preserve">٥٠: اداره انکشاف شهر جدید کابل </t>
  </si>
  <si>
    <t xml:space="preserve"> 51 :Da Brishna Shirkat</t>
  </si>
  <si>
    <t>٥١ : برشنا شرکت</t>
  </si>
  <si>
    <t>٥٣: کمیسیون مستقل حقوق بشر</t>
  </si>
  <si>
    <t>54:Election Commission</t>
  </si>
  <si>
    <t>٥٤: کمیسیون مستقل انتخابات</t>
  </si>
  <si>
    <t xml:space="preserve"> Source: Ministries and Departments</t>
  </si>
  <si>
    <t xml:space="preserve">% of total </t>
  </si>
  <si>
    <t xml:space="preserve"> New projects</t>
  </si>
  <si>
    <t>ــ</t>
  </si>
  <si>
    <t>لګښت د کورنیو سرچينو څخه</t>
  </si>
  <si>
    <t>لګښت د بهرنيو سرچينو څخه</t>
  </si>
  <si>
    <t xml:space="preserve">   جدول ٩-١٧: پرمختيايي پروژي د وزارت او اداری په توپیر</t>
  </si>
  <si>
    <t>د پروِژو شمير</t>
  </si>
  <si>
    <t xml:space="preserve"> د بیا رغا وني پروژي</t>
  </si>
  <si>
    <t>د بیا رغا وني پروژي</t>
  </si>
  <si>
    <t xml:space="preserve"> پروژی  جوړونه</t>
  </si>
  <si>
    <t>١: د جمهــوري ريا ست دفتر</t>
  </si>
  <si>
    <t>٥: د عدلیی وزارت</t>
  </si>
  <si>
    <t>٦: د مالیی وزارت</t>
  </si>
  <si>
    <t>٨: د ترانسپورت او هوائی چلند وزارت</t>
  </si>
  <si>
    <t>٩: د اوبو او برښنا وزارت</t>
  </si>
  <si>
    <t xml:space="preserve">١١: د کرني ، اوبو لگولو او مالداری وزارت </t>
  </si>
  <si>
    <t xml:space="preserve">١٣: د فوایدعا مي  وزارت </t>
  </si>
  <si>
    <t>١٥: د عا می روغتیا وزارت</t>
  </si>
  <si>
    <t xml:space="preserve">١٤: د سوداگری او صنایعو وزارت  </t>
  </si>
  <si>
    <t xml:space="preserve">١٦: د مخا براتو او معلوماتی ټکنالوژي وزارت  </t>
  </si>
  <si>
    <t xml:space="preserve">١٧: د حج او اوقافو وزارت </t>
  </si>
  <si>
    <t>١٨: د پوهني وزارت</t>
  </si>
  <si>
    <t>١٩: د کار او ټولنیزو چارو، شهیدانو او معلولینو   وزارت</t>
  </si>
  <si>
    <t>١٧: وزارت حج و اوقاف</t>
  </si>
  <si>
    <t xml:space="preserve">٢٠: د اطلا عا تو او فرهنگ وزارت </t>
  </si>
  <si>
    <t xml:space="preserve">٢١: د راستنیدونکو او کډوالو چارو وزارت  </t>
  </si>
  <si>
    <t>٢٢: د ښار جوړلوچارو وزارت</t>
  </si>
  <si>
    <t>١٤: وزارت تجا رت  و صنایع</t>
  </si>
  <si>
    <t>١٦: وزارت مخـا بـرات و تـکـــنالـــوژی معلو ماتی</t>
  </si>
  <si>
    <t xml:space="preserve">٢٣: د ښځو چارو وزارت </t>
  </si>
  <si>
    <t xml:space="preserve">٢٤: د کلیو د پراختیا او بيا رغاوني وزارت   </t>
  </si>
  <si>
    <t xml:space="preserve">٢٥: د ملی دفاع وزارت </t>
  </si>
  <si>
    <t xml:space="preserve">٢٦: د کورنیو چارو وزارت </t>
  </si>
  <si>
    <t xml:space="preserve">٢٧: د نشه ئی تو کو پرضد مبارزي وزارت </t>
  </si>
  <si>
    <t>٢٨ : په پارلمانی چارو کی د دولت وزارت</t>
  </si>
  <si>
    <t>٣٠: د جیودیزی او کارتوگرافی عمومی اداره</t>
  </si>
  <si>
    <t>٣١: د لوی څا رنوالی اداره</t>
  </si>
  <si>
    <t>٣٢: د احصائیی مرکزی اداره</t>
  </si>
  <si>
    <t xml:space="preserve">٣٣: د اداري فساد سره د مبارزی د استراتیژی پرتطبیق د څارني عالي اداره </t>
  </si>
  <si>
    <t>٣٤: د اداري اصلا حاتو اوملکی خدمتونوخپلواک کميسيون</t>
  </si>
  <si>
    <t>٣٥: د پیــښو پر ضد د مبارزي اداره</t>
  </si>
  <si>
    <t xml:space="preserve">٣٦: د پلټني او کنترول اداره </t>
  </si>
  <si>
    <t xml:space="preserve">٣٧: د چا پیر یال ساتني ملي اداره </t>
  </si>
  <si>
    <t xml:space="preserve">٣٨: د بد نی روزنی او سپورت لوی ریاست </t>
  </si>
  <si>
    <t xml:space="preserve">٤٠: د  کابل ښاروالی </t>
  </si>
  <si>
    <t>٤١: د افغانی سری میاشتي عالي ټولنه</t>
  </si>
  <si>
    <t xml:space="preserve">٤٣: د سیمه ایزو ارگا نونو خپلواکه اداره </t>
  </si>
  <si>
    <t>٤٤: د ملي ستندرد خپلواکه   اداره</t>
  </si>
  <si>
    <t>٤٧: د کوچیا نوچارو د سمون لوي او خپلواک ریاست</t>
  </si>
  <si>
    <t xml:space="preserve">٤٨: د ملی امنیت لوی ریاست </t>
  </si>
  <si>
    <t xml:space="preserve">٤٩:د افغانستان د اتمی انرژی عالی کمیسیون   </t>
  </si>
  <si>
    <t>٥٠:د نوی کابل د پرمختیا اداره</t>
  </si>
  <si>
    <t>٥١ :د برښنا شرکت</t>
  </si>
  <si>
    <t>٥٢:  د اوبو لگولو ا وکانالیزاسیون شرکت</t>
  </si>
  <si>
    <t xml:space="preserve">٥٣:د بشرد حقونو خپلواک  کمیسیون  </t>
  </si>
  <si>
    <t>٥٤: د ټاکنو  خپلواک کمیسیون</t>
  </si>
  <si>
    <t xml:space="preserve">    منبع: وزارت ها و ادارات  /   سرچینه : وزارتونه او اداری        </t>
  </si>
  <si>
    <t>٧: د سرحدونو، قومونو او قبایلو چارو وزارت</t>
  </si>
  <si>
    <t>٧: وزارت امور سرحدات،اقوام وقبایل</t>
  </si>
  <si>
    <t>١١: وزارت زراعت، آبیاری ومالداری</t>
  </si>
  <si>
    <t xml:space="preserve">١٢: د لوړو زده کړو وزارت  </t>
  </si>
  <si>
    <t xml:space="preserve">٢٩: د علومو اکادمی </t>
  </si>
  <si>
    <t>٣٨: ریاست عمومی تربیت بدنی و سپورت</t>
  </si>
  <si>
    <t xml:space="preserve">٥٢: شرکت آبرسانی وکانالیزاسیون </t>
  </si>
  <si>
    <t>1392 2013</t>
  </si>
  <si>
    <t xml:space="preserve">  1391   2012</t>
  </si>
  <si>
    <t xml:space="preserve">    1392   2013</t>
  </si>
  <si>
    <t xml:space="preserve">   ارقام به هزار افغا نی  / ارقا م په زر افغاني </t>
  </si>
  <si>
    <t xml:space="preserve">      ارقام به هزار افغا نی / ارقا م په زر افغاني                     </t>
  </si>
  <si>
    <t>4: وزارت امور خارجه</t>
  </si>
  <si>
    <t xml:space="preserve">١٠: د کا نونو اوپطرولیم وزارت   </t>
  </si>
  <si>
    <t>١٠: وزارت معا دن وپطرولیم</t>
  </si>
  <si>
    <t>10:Ministry of Mines &amp; Petrolium</t>
  </si>
  <si>
    <t xml:space="preserve"> Projects in progress</t>
  </si>
  <si>
    <t>Projects in progress</t>
  </si>
  <si>
    <t>Rehabilitation projects</t>
  </si>
  <si>
    <t xml:space="preserve">24:Ministry of Rural Rehabilitation projects &amp; Development </t>
  </si>
  <si>
    <t>٢: ریاست عمومی اداره امور و دارالانشأ شورای وزیران</t>
  </si>
  <si>
    <t xml:space="preserve">٢: د چارو د ادارې لوی ریاست او د وزیرانوشورا دارالانشأ </t>
  </si>
  <si>
    <t xml:space="preserve"> Rehabilitation projects </t>
  </si>
  <si>
    <t>2: Office of Administrative Affairs &amp; Cunucil of Ministers Secretariat</t>
  </si>
  <si>
    <t>19:Ministry of Labor, Social Affairs , Martyrs &amp; Disabled</t>
  </si>
  <si>
    <t>45: Wulus -e- Jirga</t>
  </si>
  <si>
    <t>46: Meshrano Jirga</t>
  </si>
  <si>
    <t>49: Afghanistan Atomic Energy High Commission</t>
  </si>
  <si>
    <t xml:space="preserve"> 52:Afghanistan Urban Water Supply &amp; Sewerage Corporation</t>
  </si>
  <si>
    <t>53:Afghanistan Independent Human Rights Commission</t>
  </si>
  <si>
    <t xml:space="preserve"> Project making</t>
  </si>
  <si>
    <t>Project making</t>
  </si>
  <si>
    <t>1393 2014</t>
  </si>
  <si>
    <t xml:space="preserve">    1393   2014</t>
  </si>
  <si>
    <t xml:space="preserve"> فیصدی نظر به  مجموع  ۱۳۹۳    </t>
  </si>
  <si>
    <t xml:space="preserve">سلنه نظرتولیزی ته ۱۳۹۳                    </t>
  </si>
  <si>
    <t xml:space="preserve">  ــ</t>
  </si>
  <si>
    <t xml:space="preserve">۵۵ : رادیو تلویزیون ملی </t>
  </si>
  <si>
    <t xml:space="preserve"> رادیو تلویزیون ملی </t>
  </si>
  <si>
    <t>ملی رادیو تلویزیون</t>
  </si>
  <si>
    <t>مجموع مصارف</t>
  </si>
  <si>
    <t>Total Expenditure</t>
  </si>
  <si>
    <t xml:space="preserve">     1394     2015</t>
  </si>
  <si>
    <t xml:space="preserve">     1395     2016</t>
  </si>
  <si>
    <t xml:space="preserve">    1396    2017</t>
  </si>
  <si>
    <t xml:space="preserve">سلنه نظرتولیزی ته ۱۳۹۶                    </t>
  </si>
  <si>
    <t xml:space="preserve"> فیصدی نظر به  مجموع  ۱۳۹۶    </t>
  </si>
  <si>
    <t xml:space="preserve">  Exp. from internal resources</t>
  </si>
  <si>
    <t>د لگښتونو ټولیزه</t>
  </si>
  <si>
    <t xml:space="preserve">     1396      2017</t>
  </si>
  <si>
    <t>Table 9-16: Development Projects by Sector , Ministry &amp; Department</t>
  </si>
  <si>
    <t>مجموع کل /  تولیزه</t>
  </si>
  <si>
    <t xml:space="preserve"> ۲ : سکتور حکومت داری ، حاکمیت قانون و حقوق بشر/ دبشرحقوق ، دقانون حاکمیت او ښه حکومت والی سکتور</t>
  </si>
  <si>
    <t>۶ : سکتور زراعت وانکشاف دهات / دکلیوپراختیا اورکرهنه سکتور</t>
  </si>
  <si>
    <t>۷ : سکتور مصونیت اجتماعی / داجتماعی مصونیت سکتور</t>
  </si>
  <si>
    <t>۱: سکتورامنیت / امنیتی سکتور</t>
  </si>
  <si>
    <t>۳: سکتور زیربنا ومنابع طبیعی / طبیعی زیرمی او بنستیز سکتور</t>
  </si>
  <si>
    <t>۴: سکتور معارف / د پوهنی سکتور</t>
  </si>
  <si>
    <t xml:space="preserve"> ۵: سکتور صحت / دروغتیا سکتور</t>
  </si>
  <si>
    <t xml:space="preserve">Table 9-16: Development Projects...(Contd)   </t>
  </si>
  <si>
    <t xml:space="preserve"> ریا ست عمومی امنیت ملی/د ملی امنیت لوی ریاست </t>
  </si>
  <si>
    <t xml:space="preserve"> ریاست محافظت رئیس جمهور / د ولسمشر د ساتنې ریاست  </t>
  </si>
  <si>
    <t>وزارت امور خارجه/ دبهرنیو چارو وزارت</t>
  </si>
  <si>
    <t xml:space="preserve"> وزارت دفاع ملی/ د ملی دفاع وزارت </t>
  </si>
  <si>
    <t xml:space="preserve"> وزارت امور داخله/د کورنیو چارو وزارت </t>
  </si>
  <si>
    <t xml:space="preserve"> National Security Department</t>
  </si>
  <si>
    <t xml:space="preserve"> Protection Directorate President</t>
  </si>
  <si>
    <t>Ministry of Foreign Affairs</t>
  </si>
  <si>
    <t>Ministry of National Defence</t>
  </si>
  <si>
    <t>Ministry of Interior Affairs</t>
  </si>
  <si>
    <t xml:space="preserve"> دارۀ عالی  مبارزه علیه فساد اداری / د اداري فساد سره د مبارزی عالي اداره </t>
  </si>
  <si>
    <t xml:space="preserve"> ادارۀ مستقل ارگانهای محلی/ د سیمه ایزو ارگا نونو خپلواکه اداره </t>
  </si>
  <si>
    <t xml:space="preserve"> ریاست عمومی اداره امور ریاست جمهــوری /  د ولسمشرۍ د ادارې چارو لوی ریاست</t>
  </si>
  <si>
    <t xml:space="preserve"> شورای ملی /ولسی جرگه</t>
  </si>
  <si>
    <t xml:space="preserve"> مشرانو جرگه/ مشرانو جرگه</t>
  </si>
  <si>
    <t xml:space="preserve"> ستره محکمه/ستره محکمه</t>
  </si>
  <si>
    <t xml:space="preserve">  ادارۀ لوی څا رنوالی/د لوی څا رنوالی اداره</t>
  </si>
  <si>
    <t xml:space="preserve"> وزارت حج و اوقاف/ د حج او اوقافو وزارت </t>
  </si>
  <si>
    <t xml:space="preserve"> وزارت دولت در امور پارلمانی/ په پارلمانی چارو کی د دولت وزارت</t>
  </si>
  <si>
    <t xml:space="preserve"> وزارت عدلیه/ د عدلیی وزارت</t>
  </si>
  <si>
    <t xml:space="preserve"> کمسیون مستقل اصلاحات اداری وخدمات ملکی  /    د اداري اصلا حاتو اوملکی خدمتونوخپلواک کميسيون</t>
  </si>
  <si>
    <t xml:space="preserve"> کمیسیون مستقل حقوق بشر/د بشرد حقونو خپلواک  کمیسیون  </t>
  </si>
  <si>
    <t xml:space="preserve"> G.I.Administration of Anti coruption and Bribery</t>
  </si>
  <si>
    <t xml:space="preserve">Independent Directorate of local Governance  </t>
  </si>
  <si>
    <t xml:space="preserve"> General Directorate of the Presidential Administration</t>
  </si>
  <si>
    <t xml:space="preserve"> Wulus -e- Jirga</t>
  </si>
  <si>
    <t xml:space="preserve"> Meshrano Jirga</t>
  </si>
  <si>
    <t xml:space="preserve"> High Court</t>
  </si>
  <si>
    <t xml:space="preserve"> Attorney General</t>
  </si>
  <si>
    <t>Ministry of Religious Affairs and Hajj</t>
  </si>
  <si>
    <t>Ministry of Government in Parliament Affairs</t>
  </si>
  <si>
    <t>Ministry of justice</t>
  </si>
  <si>
    <t xml:space="preserve"> Independent Administrative reform and Civil Service Commission</t>
  </si>
  <si>
    <t>Afghanistan Independent Human Rights Commission</t>
  </si>
  <si>
    <t xml:space="preserve"> وزارت فوائد عا مه/ د فوایدعا مي  وزارت </t>
  </si>
  <si>
    <t xml:space="preserve"> ادارۀ ملی حفا ظت محیط زیست/د چا پیر یال ساتني ملي اداره </t>
  </si>
  <si>
    <t>اداره هوا نوردی ملکی / د ملکي هوايي چلند ادارې</t>
  </si>
  <si>
    <t xml:space="preserve"> اداره امستقل انکشاف زون پایتخت / د پایتخت زون د پرمختیا خپلواک اداره</t>
  </si>
  <si>
    <t xml:space="preserve">  شاروالی کابل/ د  کابل ښاروالی </t>
  </si>
  <si>
    <t xml:space="preserve"> برشنا شرکت/د برښنا شرکت</t>
  </si>
  <si>
    <t xml:space="preserve"> شرکت آبرسانی وکانالیزاسیون /  د اوبو لگولو او کانالیزاسیون شرکت</t>
  </si>
  <si>
    <t xml:space="preserve"> وزارت امور شهرسازی/ د ښار جوړلوچارو وزارت</t>
  </si>
  <si>
    <t xml:space="preserve"> وزارت انرژی و آب/د اوبو او برښنا وزارت</t>
  </si>
  <si>
    <t xml:space="preserve"> وزارت ترانسپورت /د ترانسپورت وزارت</t>
  </si>
  <si>
    <t xml:space="preserve"> وزارت مخـا بـرات و تـکـــنالـــوژی معلو ماتی/ د مخا براتو او معلوماتی ټکنالوژي وزارت  </t>
  </si>
  <si>
    <t xml:space="preserve"> وزارت معا دن وپطرولیم/ د کا نونو اوپطرولیم وزارت   </t>
  </si>
  <si>
    <t xml:space="preserve"> کمیسیون عالی انرژی اتومی افغانستان/د افغانستان د اتمی انرژی عالی کمیسیون   </t>
  </si>
  <si>
    <t xml:space="preserve"> وزارت تحصیلات عا لی / د لوړو زده کړو وزارت  </t>
  </si>
  <si>
    <t xml:space="preserve"> وزارت معا رف/ د پوهني وزارت</t>
  </si>
  <si>
    <t xml:space="preserve"> اکا دمی علوم/د علومو اکادمی </t>
  </si>
  <si>
    <t xml:space="preserve"> ریاست عمومی تربیت بدنی و سپورت/د بد نی روزنی او سپورت لوی ریاست </t>
  </si>
  <si>
    <t xml:space="preserve"> رادیو تلویزیون ملی افغانستان/دافغانستان ملی رادیو تلویزیون</t>
  </si>
  <si>
    <t xml:space="preserve"> وزارت اطلا عات و فرهنگ / د اطلا عا تو او فرهنگ وزارت </t>
  </si>
  <si>
    <t xml:space="preserve"> وزارت صحت عا مه/ د عا می روغتیا وزارت</t>
  </si>
  <si>
    <t xml:space="preserve"> اداره مستقل اراضی افغانستان / د افغانستان د ځمکو  خپلواک ریاست</t>
  </si>
  <si>
    <t xml:space="preserve"> وزارت احیا و انکشاف دهات/د کلیو د پراختیا او بيا رغاوني وزارت   </t>
  </si>
  <si>
    <t xml:space="preserve"> وزارت زراعت، آبیاری ومالداری/ د کرني ، اوبو لگولو او مالداری وزارت </t>
  </si>
  <si>
    <t xml:space="preserve"> وزارت مبارزه علیه مواد مخدر/د نشه ئی تو کو پرضد مبارزي وزارت </t>
  </si>
  <si>
    <t xml:space="preserve"> ادارۀ ملی مبارزه با حوادث/ د پیــښو پر ضد د مبارزي اداره</t>
  </si>
  <si>
    <t xml:space="preserve"> ریاست عمومی مستقل انسجام امور کوچیها /د کوچیا نوچارو د سمون لوي او خپلواک ریاست</t>
  </si>
  <si>
    <t xml:space="preserve"> وزارت امور زنان/د ښځو چارو وزارت </t>
  </si>
  <si>
    <t xml:space="preserve"> وزارت امور سرحدات، اقوام وقبایل/ د سرحدونو، قومونو او قبایلو چارو وزارت</t>
  </si>
  <si>
    <t xml:space="preserve"> وزارت امور مها جرین وعودت کننده گان / د راستنیدونکو او کډوالو چارو وزارت  </t>
  </si>
  <si>
    <t xml:space="preserve"> وزارت کار،اموراجتماعی ، شهدا ومعلو لین/ د کار او ټولنیزو چارو، شهیدانو او معلولینو   وزارت</t>
  </si>
  <si>
    <t xml:space="preserve"> جمعیت افغانی سره میاشت/ د افغانی سری میاشتي عالي ټولنه</t>
  </si>
  <si>
    <t xml:space="preserve"> وزارت ما لیه/د مالیی وزارت</t>
  </si>
  <si>
    <t xml:space="preserve"> ادارۀ مرکزی احصائیه/ د احصائیی مرکزی اداره</t>
  </si>
  <si>
    <t xml:space="preserve"> ریاست مستقل ستندرد ملی/ د ملي ستندرد خپلواکه   اداره</t>
  </si>
  <si>
    <t xml:space="preserve"> ادارۀ کنترول وتفتیش / د پلټني او کنترول اداره </t>
  </si>
  <si>
    <t xml:space="preserve">  وزارت اقتصاد/داقتصاد وزارت</t>
  </si>
  <si>
    <t xml:space="preserve"> وزارت تجا رت  و صنایع/ د سوداگری او صنایعو وزارت  </t>
  </si>
  <si>
    <t xml:space="preserve"> اداره ایجاد سهولت برای حمایت منابع تمویلی کوچک در افغانستان / په افغانستان کې د وړو مالي مرستو د منابعو د ملاتړ او اسانتياوو ادارې</t>
  </si>
  <si>
    <t>Ministry of Public Works</t>
  </si>
  <si>
    <t xml:space="preserve"> National Envronmental Protection Agency</t>
  </si>
  <si>
    <t xml:space="preserve"> Independent Directorate of Civil Aviation</t>
  </si>
  <si>
    <t>Independent Directorate of Capital Development Zone</t>
  </si>
  <si>
    <t xml:space="preserve"> Kabul Municipality</t>
  </si>
  <si>
    <t>Da Brishna Shirkat</t>
  </si>
  <si>
    <t>Afghanistan Urban Water Supply &amp; Sewerage Corporation</t>
  </si>
  <si>
    <t xml:space="preserve">Ministry of Urban Development </t>
  </si>
  <si>
    <t>Ministry of Energy and Water</t>
  </si>
  <si>
    <t>Ministry of Transport and Civil Aviation</t>
  </si>
  <si>
    <t>Ministry of Communication  and Information Technology</t>
  </si>
  <si>
    <t>Ministry of Mines &amp; Petrolium</t>
  </si>
  <si>
    <t xml:space="preserve"> Afghanistan Atomic Energy High Commission</t>
  </si>
  <si>
    <t>Ministry of Higher Education</t>
  </si>
  <si>
    <t>Ministry of Education</t>
  </si>
  <si>
    <t xml:space="preserve"> Academy of Science </t>
  </si>
  <si>
    <t xml:space="preserve"> National Olympic Committee</t>
  </si>
  <si>
    <t xml:space="preserve"> National Afghanistan  R T V </t>
  </si>
  <si>
    <t xml:space="preserve">Ministry of Information and Culture </t>
  </si>
  <si>
    <t>Ministry of Public Health</t>
  </si>
  <si>
    <t xml:space="preserve"> Afghanistan's Independent Directorate of Land </t>
  </si>
  <si>
    <t xml:space="preserve">Ministry of Rural Rehabilitation projects &amp; Development </t>
  </si>
  <si>
    <t xml:space="preserve">Ministry of Agriculture , Irrigation &amp; Livestock     </t>
  </si>
  <si>
    <t>Ministry of Counter Narcotics</t>
  </si>
  <si>
    <t xml:space="preserve"> Disaster Preparedness Department</t>
  </si>
  <si>
    <t xml:space="preserve"> Independent General Directorate of  Kuchis</t>
  </si>
  <si>
    <t>Ministry of Women Affairs</t>
  </si>
  <si>
    <t>Ministry of Frontiers ٫ Ethnics and Tribes Affairs</t>
  </si>
  <si>
    <t>Ministry of Repatriation and Refugees  Affairs</t>
  </si>
  <si>
    <t>Ministry of Labor, Social Affairs , Martyrs &amp; Disabled</t>
  </si>
  <si>
    <t xml:space="preserve"> Afghan  Red Crescent Society</t>
  </si>
  <si>
    <t>Ministry of Finance</t>
  </si>
  <si>
    <t xml:space="preserve"> Central Statistics Organization</t>
  </si>
  <si>
    <t xml:space="preserve"> National  Standard  Authority</t>
  </si>
  <si>
    <t xml:space="preserve">  Control and Audit Office</t>
  </si>
  <si>
    <t>Ministry of Economy</t>
  </si>
  <si>
    <t xml:space="preserve">Ministry of Commerce &amp; Industries      </t>
  </si>
  <si>
    <t xml:space="preserve"> Office facilities for support of small funding sources in Afghanistan</t>
  </si>
  <si>
    <t>Total Sume</t>
  </si>
  <si>
    <t xml:space="preserve"> Geodesy &amp; Cartography Head Office *</t>
  </si>
  <si>
    <t xml:space="preserve"> ادارۀ عمومی جیودیزی وکارتوگرافی/ د جیودیزی او کارتوگرافی عمومی اداره *</t>
  </si>
  <si>
    <t xml:space="preserve"> 1395     2016</t>
  </si>
  <si>
    <t xml:space="preserve">   1394     2015</t>
  </si>
  <si>
    <t xml:space="preserve">   1396    2017</t>
  </si>
  <si>
    <t xml:space="preserve">  1396    2017</t>
  </si>
  <si>
    <t xml:space="preserve">  1395  2016</t>
  </si>
  <si>
    <t xml:space="preserve">  1396  2017</t>
  </si>
  <si>
    <t xml:space="preserve"> 1:Security Sector</t>
  </si>
  <si>
    <t>2: Human Rights , Ruie of  Law , Governance Sector</t>
  </si>
  <si>
    <t>4: Education Sector</t>
  </si>
  <si>
    <t>5: Health Sector</t>
  </si>
  <si>
    <t>6: Rural development , Agriculture Sector</t>
  </si>
  <si>
    <t>7: Social Security Sector</t>
  </si>
  <si>
    <t>8: Sector of Economic, Development &amp; Sector Development</t>
  </si>
  <si>
    <t xml:space="preserve"> جدول ٩-۱۶: پروژه های انکشافی به تفکیک سکتور ، وزارت واداره </t>
  </si>
  <si>
    <t>سکتورحکومت داری، حاکمیت قانون، وحقوق بشر / دبشرحقوق، دقانون حاکمیت، اوښه حکومت والی سکتور  Human Rights ,Ruie of Law, Governance Sector</t>
  </si>
  <si>
    <t>سکتورزیربنا ومنابع طبیعی / طبیعی زیرمی او بنستیز سکتور  Natural Resourees ,Infrastructure Sector</t>
  </si>
  <si>
    <t>سکتورصحت / د روغتیا سکتور  Health Sector</t>
  </si>
  <si>
    <t xml:space="preserve">            سکتورامنیت / امنیتی سکتور                                                       Security Sector</t>
  </si>
  <si>
    <t>سکتورامنیت / امنیتی سکتور          Security Sector</t>
  </si>
  <si>
    <t>سکتورصحت / د روغتیا سکتور          Health Sector</t>
  </si>
  <si>
    <t>سکتورحکومت داری، حاکمیت قانون، وحقوق بشر / دبشرحقوق، دقانون حاکمیت، اوښه حکومت والی سکتور                            Human Rights ,Ruie of Law, Governance Sector</t>
  </si>
  <si>
    <t xml:space="preserve">سکتورزراعت وانکشاف دهات / دکلیوپراحتیااوکرهنه سکتور                             Rural Development Agriculture </t>
  </si>
  <si>
    <t xml:space="preserve">سکتوراداره اقتصادی و انکشاف سکتورخصوصی  / دپرمختیائی اقتصاد سکتور                                               Sector of Economic Development &amp; Sector Devlopment      </t>
  </si>
  <si>
    <t xml:space="preserve">سکتورمصونیت اجتماعی/ داحتماعی مصونیت سکتور                                    Social Security Sector </t>
  </si>
  <si>
    <t>3: Natural resources , Infrastructure Sector</t>
  </si>
  <si>
    <t xml:space="preserve">       سکتورزیربنا ومنابع طبیعی / طبیعی زیرمی او بنستیز سکتور                                 Natural Resourees ,Infrastructure Sector </t>
  </si>
  <si>
    <t xml:space="preserve">  1394     2015</t>
  </si>
  <si>
    <t xml:space="preserve"> 1396  2017</t>
  </si>
  <si>
    <t>1395 2016</t>
  </si>
  <si>
    <t>1394   2015</t>
  </si>
  <si>
    <t xml:space="preserve"> 1394     2015</t>
  </si>
  <si>
    <t xml:space="preserve"> 1394    2015</t>
  </si>
  <si>
    <t>Note: Numbers *29 that comes with the Afganistan's Independent Directorale of Land has been iniegraled in the total.</t>
  </si>
  <si>
    <t>* با اداره مستقل اراضی افغانستان مدغم گردیده است بخاطراینکه درمجموع مصرف وتعداد پروژه سالهای مقایسوی تغیررونما نگردد ازجدول حذف نگردید.</t>
  </si>
  <si>
    <t>* دافغانستان دځمکه خپلواک ریاست سره یوځای شوی ده له دی کبله چی په تولیزه لکښت اودپروژو په شمیر کی توپیر راشی له جدول څخه حذف نشوه .</t>
  </si>
  <si>
    <t xml:space="preserve">سکتوراداره اقتصادی و انکشاف سکتورخصوصی  / د اقتصاد سکتورپراختیا  Sector of Economic Development &amp; Sector Devlopment      </t>
  </si>
  <si>
    <t xml:space="preserve"> جدول ٩-۱۶: پراختيائی پروژي دسکتور،  وزارت او اداری په توپیر</t>
  </si>
  <si>
    <t xml:space="preserve">  ادامۀ جدول ٩-١۶: پروژه های انکشافی ... /  د٩-١۶جدول ادامه : پراختيائی پروژي ...</t>
  </si>
  <si>
    <t xml:space="preserve">۸ : سکتور اداره اقتصادی و انکشاف سکتور خصوصی / داقتصاد سکتورپراختیا </t>
  </si>
  <si>
    <t>سکتورمعارف / دپوهنی سکتور          Education Sector</t>
  </si>
  <si>
    <t>سکتورمعارف / دپوهنی سکتور             Education Sector</t>
  </si>
  <si>
    <t xml:space="preserve"> 1396 2017</t>
  </si>
  <si>
    <t xml:space="preserve"> 1395 2016</t>
  </si>
  <si>
    <t>1394 2015</t>
  </si>
  <si>
    <t>سکتورزراعت وانکشاف دهات  دکلیوپراحتیااوکرهنه سکتور Rural Development Agriculture</t>
  </si>
  <si>
    <t>سکتورمصونیت احتماعی / داحتماعی مصونیت سکتور Social Security Sector</t>
  </si>
  <si>
    <t xml:space="preserve">       سکتورمعارف / دپوهنی سکتور                               Education Sector</t>
  </si>
  <si>
    <t xml:space="preserve">      سکتورصحت / د روغتیا سکتور                         Health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</si>
</sst>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sz val="11"/>
      <name val="Calibri"/>
      <family val="2"/>
      <scheme val="minor"/>
    </font>
    <font>
      <b/>
      <sz val="14"/>
      <color rgb="FFFF0000"/>
      <name val="Times New Roman"/>
      <family val="1"/>
    </font>
    <font>
      <sz val="14"/>
      <color rgb="FF00B0F0"/>
      <name val="Times New Roman"/>
      <family val="1"/>
    </font>
    <font>
      <b/>
      <sz val="14"/>
      <color rgb="FF00B0F0"/>
      <name val="Times New Roman"/>
      <family val="1"/>
    </font>
    <font>
      <b/>
      <sz val="10"/>
      <color rgb="FF00B0F0"/>
      <name val="Times New Roman"/>
      <family val="1"/>
    </font>
    <font>
      <sz val="14"/>
      <color rgb="FF00B0F0"/>
      <name val="Calibri"/>
      <family val="2"/>
      <scheme val="minor"/>
    </font>
    <font>
      <i/>
      <sz val="14"/>
      <color rgb="FF00B0F0"/>
      <name val="Times New Roman"/>
      <family val="1"/>
    </font>
    <font>
      <sz val="12"/>
      <name val="Times New Roman"/>
      <family val="1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1">
    <xf numFmtId="0" fontId="0" fillId="0" borderId="0" xfId="0"/>
    <xf numFmtId="1" fontId="2" fillId="2" borderId="0" xfId="0" applyNumberFormat="1" applyFont="1" applyFill="1" applyAlignment="1">
      <alignment horizontal="right" vertical="center" wrapText="1"/>
    </xf>
    <xf numFmtId="1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horizontal="left" vertical="center" wrapText="1"/>
    </xf>
    <xf numFmtId="1" fontId="1" fillId="2" borderId="0" xfId="0" applyNumberFormat="1" applyFont="1" applyFill="1" applyBorder="1" applyAlignment="1">
      <alignment vertical="center" wrapText="1"/>
    </xf>
    <xf numFmtId="1" fontId="1" fillId="2" borderId="0" xfId="0" applyNumberFormat="1" applyFont="1" applyFill="1" applyBorder="1" applyAlignment="1">
      <alignment horizontal="right" vertical="center" wrapText="1"/>
    </xf>
    <xf numFmtId="1" fontId="3" fillId="2" borderId="4" xfId="0" applyNumberFormat="1" applyFont="1" applyFill="1" applyBorder="1" applyAlignment="1">
      <alignment vertical="center"/>
    </xf>
    <xf numFmtId="1" fontId="2" fillId="2" borderId="6" xfId="0" applyNumberFormat="1" applyFont="1" applyFill="1" applyBorder="1" applyAlignment="1">
      <alignment horizontal="right" vertical="center" wrapText="1" readingOrder="2"/>
    </xf>
    <xf numFmtId="1" fontId="3" fillId="2" borderId="0" xfId="0" applyNumberFormat="1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horizontal="right" vertical="center"/>
    </xf>
    <xf numFmtId="1" fontId="3" fillId="2" borderId="0" xfId="0" applyNumberFormat="1" applyFont="1" applyFill="1" applyBorder="1" applyAlignment="1">
      <alignment vertical="center"/>
    </xf>
    <xf numFmtId="1" fontId="2" fillId="2" borderId="8" xfId="0" applyNumberFormat="1" applyFont="1" applyFill="1" applyBorder="1" applyAlignment="1">
      <alignment horizontal="right" vertical="center" wrapText="1" readingOrder="2"/>
    </xf>
    <xf numFmtId="1" fontId="3" fillId="2" borderId="8" xfId="0" applyNumberFormat="1" applyFont="1" applyFill="1" applyBorder="1" applyAlignment="1">
      <alignment horizontal="right" vertical="center" wrapText="1" readingOrder="2"/>
    </xf>
    <xf numFmtId="1" fontId="5" fillId="2" borderId="10" xfId="0" applyNumberFormat="1" applyFont="1" applyFill="1" applyBorder="1" applyAlignment="1">
      <alignment horizontal="center" vertical="top" wrapText="1"/>
    </xf>
    <xf numFmtId="1" fontId="3" fillId="2" borderId="0" xfId="0" applyNumberFormat="1" applyFont="1" applyFill="1" applyBorder="1" applyAlignment="1">
      <alignment horizontal="right" vertical="center"/>
    </xf>
    <xf numFmtId="1" fontId="3" fillId="2" borderId="5" xfId="0" applyNumberFormat="1" applyFont="1" applyFill="1" applyBorder="1" applyAlignment="1">
      <alignment horizontal="right" vertical="center" wrapText="1" readingOrder="2"/>
    </xf>
    <xf numFmtId="0" fontId="3" fillId="2" borderId="2" xfId="0" applyNumberFormat="1" applyFont="1" applyFill="1" applyBorder="1" applyAlignment="1">
      <alignment horizontal="right" vertical="center" readingOrder="2"/>
    </xf>
    <xf numFmtId="1" fontId="3" fillId="2" borderId="2" xfId="0" applyNumberFormat="1" applyFont="1" applyFill="1" applyBorder="1" applyAlignment="1">
      <alignment horizontal="left" vertical="center" wrapText="1"/>
    </xf>
    <xf numFmtId="1" fontId="3" fillId="2" borderId="6" xfId="0" applyNumberFormat="1" applyFont="1" applyFill="1" applyBorder="1" applyAlignment="1">
      <alignment horizontal="left" vertical="center" wrapText="1"/>
    </xf>
    <xf numFmtId="1" fontId="2" fillId="2" borderId="6" xfId="0" applyNumberFormat="1" applyFont="1" applyFill="1" applyBorder="1" applyAlignment="1">
      <alignment horizontal="left" vertical="center" wrapText="1"/>
    </xf>
    <xf numFmtId="1" fontId="3" fillId="2" borderId="0" xfId="0" applyNumberFormat="1" applyFont="1" applyFill="1" applyBorder="1" applyAlignment="1">
      <alignment horizontal="left" vertical="center" wrapText="1"/>
    </xf>
    <xf numFmtId="1" fontId="2" fillId="2" borderId="7" xfId="0" applyNumberFormat="1" applyFont="1" applyFill="1" applyBorder="1" applyAlignment="1">
      <alignment vertical="center" wrapText="1"/>
    </xf>
    <xf numFmtId="1" fontId="3" fillId="2" borderId="7" xfId="0" applyNumberFormat="1" applyFont="1" applyFill="1" applyBorder="1" applyAlignment="1">
      <alignment vertical="center" wrapText="1"/>
    </xf>
    <xf numFmtId="1" fontId="4" fillId="2" borderId="0" xfId="0" applyNumberFormat="1" applyFont="1" applyFill="1" applyBorder="1" applyAlignment="1">
      <alignment vertical="center"/>
    </xf>
    <xf numFmtId="1" fontId="8" fillId="2" borderId="0" xfId="0" applyNumberFormat="1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/>
    </xf>
    <xf numFmtId="1" fontId="8" fillId="2" borderId="0" xfId="0" applyNumberFormat="1" applyFont="1" applyFill="1" applyBorder="1" applyAlignment="1">
      <alignment vertical="center"/>
    </xf>
    <xf numFmtId="1" fontId="2" fillId="2" borderId="13" xfId="0" applyNumberFormat="1" applyFont="1" applyFill="1" applyBorder="1" applyAlignment="1">
      <alignment vertical="center"/>
    </xf>
    <xf numFmtId="1" fontId="2" fillId="2" borderId="7" xfId="0" applyNumberFormat="1" applyFont="1" applyFill="1" applyBorder="1" applyAlignment="1">
      <alignment vertical="center"/>
    </xf>
    <xf numFmtId="1" fontId="2" fillId="2" borderId="19" xfId="0" applyNumberFormat="1" applyFont="1" applyFill="1" applyBorder="1" applyAlignment="1">
      <alignment vertical="center"/>
    </xf>
    <xf numFmtId="1" fontId="2" fillId="2" borderId="26" xfId="0" applyNumberFormat="1" applyFont="1" applyFill="1" applyBorder="1" applyAlignment="1">
      <alignment horizontal="left" vertical="center" wrapText="1"/>
    </xf>
    <xf numFmtId="1" fontId="2" fillId="2" borderId="13" xfId="0" applyNumberFormat="1" applyFont="1" applyFill="1" applyBorder="1" applyAlignment="1">
      <alignment vertical="center" wrapText="1"/>
    </xf>
    <xf numFmtId="1" fontId="2" fillId="2" borderId="21" xfId="0" applyNumberFormat="1" applyFont="1" applyFill="1" applyBorder="1" applyAlignment="1">
      <alignment vertical="center" wrapText="1" readingOrder="2"/>
    </xf>
    <xf numFmtId="1" fontId="2" fillId="2" borderId="26" xfId="0" applyNumberFormat="1" applyFont="1" applyFill="1" applyBorder="1" applyAlignment="1">
      <alignment horizontal="right" vertical="center" wrapText="1" readingOrder="2"/>
    </xf>
    <xf numFmtId="1" fontId="2" fillId="2" borderId="19" xfId="0" applyNumberFormat="1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horizontal="right" vertical="center" wrapText="1"/>
    </xf>
    <xf numFmtId="1" fontId="2" fillId="2" borderId="13" xfId="0" applyNumberFormat="1" applyFont="1" applyFill="1" applyBorder="1" applyAlignment="1">
      <alignment horizontal="right" vertical="center"/>
    </xf>
    <xf numFmtId="1" fontId="3" fillId="2" borderId="13" xfId="0" applyNumberFormat="1" applyFont="1" applyFill="1" applyBorder="1" applyAlignment="1">
      <alignment horizontal="right" vertical="center"/>
    </xf>
    <xf numFmtId="1" fontId="9" fillId="2" borderId="0" xfId="0" applyNumberFormat="1" applyFont="1" applyFill="1" applyBorder="1" applyAlignment="1">
      <alignment horizontal="right" vertical="center" wrapText="1"/>
    </xf>
    <xf numFmtId="1" fontId="2" fillId="2" borderId="13" xfId="0" applyNumberFormat="1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/>
    </xf>
    <xf numFmtId="1" fontId="3" fillId="2" borderId="3" xfId="0" applyNumberFormat="1" applyFont="1" applyFill="1" applyBorder="1" applyAlignment="1">
      <alignment horizontal="left" vertical="center" wrapText="1"/>
    </xf>
    <xf numFmtId="1" fontId="2" fillId="2" borderId="7" xfId="0" applyNumberFormat="1" applyFont="1" applyFill="1" applyBorder="1" applyAlignment="1">
      <alignment horizontal="left" vertical="center" wrapText="1"/>
    </xf>
    <xf numFmtId="1" fontId="2" fillId="2" borderId="19" xfId="0" applyNumberFormat="1" applyFont="1" applyFill="1" applyBorder="1" applyAlignment="1">
      <alignment horizontal="left" vertical="center" wrapText="1"/>
    </xf>
    <xf numFmtId="1" fontId="3" fillId="2" borderId="4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 wrapText="1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19" xfId="0" applyNumberFormat="1" applyFont="1" applyFill="1" applyBorder="1" applyAlignment="1">
      <alignment horizontal="right" vertical="center" wrapText="1"/>
    </xf>
    <xf numFmtId="1" fontId="3" fillId="2" borderId="7" xfId="0" applyNumberFormat="1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vertical="center" wrapText="1"/>
    </xf>
    <xf numFmtId="1" fontId="8" fillId="2" borderId="7" xfId="0" applyNumberFormat="1" applyFont="1" applyFill="1" applyBorder="1" applyAlignment="1">
      <alignment vertical="center" wrapText="1"/>
    </xf>
    <xf numFmtId="1" fontId="8" fillId="2" borderId="6" xfId="0" applyNumberFormat="1" applyFont="1" applyFill="1" applyBorder="1" applyAlignment="1">
      <alignment horizontal="right" vertical="center" wrapText="1" readingOrder="2"/>
    </xf>
    <xf numFmtId="1" fontId="8" fillId="2" borderId="7" xfId="0" applyNumberFormat="1" applyFont="1" applyFill="1" applyBorder="1" applyAlignment="1">
      <alignment horizontal="right" vertical="center" wrapText="1"/>
    </xf>
    <xf numFmtId="1" fontId="8" fillId="2" borderId="1" xfId="0" applyNumberFormat="1" applyFont="1" applyFill="1" applyBorder="1" applyAlignment="1">
      <alignment horizontal="right" vertical="center" wrapText="1"/>
    </xf>
    <xf numFmtId="1" fontId="8" fillId="2" borderId="1" xfId="0" applyNumberFormat="1" applyFont="1" applyFill="1" applyBorder="1" applyAlignment="1">
      <alignment vertical="top"/>
    </xf>
    <xf numFmtId="1" fontId="8" fillId="2" borderId="1" xfId="0" applyNumberFormat="1" applyFont="1" applyFill="1" applyBorder="1" applyAlignment="1">
      <alignment vertical="top" wrapText="1"/>
    </xf>
    <xf numFmtId="1" fontId="3" fillId="2" borderId="3" xfId="0" applyNumberFormat="1" applyFont="1" applyFill="1" applyBorder="1" applyAlignment="1">
      <alignment vertical="center" wrapText="1"/>
    </xf>
    <xf numFmtId="1" fontId="2" fillId="2" borderId="1" xfId="0" applyNumberFormat="1" applyFont="1" applyFill="1" applyBorder="1" applyAlignment="1">
      <alignment vertical="center" wrapText="1"/>
    </xf>
    <xf numFmtId="1" fontId="2" fillId="2" borderId="21" xfId="0" applyNumberFormat="1" applyFont="1" applyFill="1" applyBorder="1" applyAlignment="1">
      <alignment vertical="center" wrapText="1"/>
    </xf>
    <xf numFmtId="1" fontId="2" fillId="2" borderId="21" xfId="0" applyNumberFormat="1" applyFont="1" applyFill="1" applyBorder="1" applyAlignment="1">
      <alignment horizontal="right" vertical="center" wrapText="1"/>
    </xf>
    <xf numFmtId="1" fontId="2" fillId="2" borderId="1" xfId="0" applyNumberFormat="1" applyFont="1" applyFill="1" applyBorder="1" applyAlignment="1">
      <alignment horizontal="right" vertical="center" wrapText="1"/>
    </xf>
    <xf numFmtId="1" fontId="8" fillId="2" borderId="0" xfId="0" applyNumberFormat="1" applyFont="1" applyFill="1" applyBorder="1" applyAlignment="1">
      <alignment vertical="top"/>
    </xf>
    <xf numFmtId="1" fontId="8" fillId="2" borderId="0" xfId="0" applyNumberFormat="1" applyFont="1" applyFill="1" applyBorder="1" applyAlignment="1">
      <alignment vertical="top" wrapText="1"/>
    </xf>
    <xf numFmtId="1" fontId="8" fillId="2" borderId="25" xfId="0" applyNumberFormat="1" applyFont="1" applyFill="1" applyBorder="1" applyAlignment="1">
      <alignment horizontal="right" vertical="top" wrapText="1" readingOrder="2"/>
    </xf>
    <xf numFmtId="1" fontId="3" fillId="2" borderId="0" xfId="0" applyNumberFormat="1" applyFont="1" applyFill="1" applyAlignment="1">
      <alignment horizontal="center" vertical="center"/>
    </xf>
    <xf numFmtId="0" fontId="10" fillId="2" borderId="0" xfId="0" applyFont="1" applyFill="1"/>
    <xf numFmtId="1" fontId="3" fillId="2" borderId="0" xfId="0" applyNumberFormat="1" applyFont="1" applyFill="1" applyBorder="1" applyAlignment="1">
      <alignment horizontal="center" vertical="center"/>
    </xf>
    <xf numFmtId="1" fontId="2" fillId="2" borderId="13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8" fillId="2" borderId="11" xfId="0" applyNumberFormat="1" applyFont="1" applyFill="1" applyBorder="1" applyAlignment="1">
      <alignment horizontal="right" vertical="center" wrapText="1" readingOrder="2"/>
    </xf>
    <xf numFmtId="1" fontId="2" fillId="2" borderId="0" xfId="0" applyNumberFormat="1" applyFont="1" applyFill="1" applyAlignment="1">
      <alignment horizontal="center" vertical="center" wrapText="1"/>
    </xf>
    <xf numFmtId="1" fontId="2" fillId="2" borderId="0" xfId="0" applyNumberFormat="1" applyFont="1" applyFill="1" applyAlignment="1">
      <alignment vertical="center" wrapText="1"/>
    </xf>
    <xf numFmtId="0" fontId="3" fillId="2" borderId="6" xfId="0" applyNumberFormat="1" applyFont="1" applyFill="1" applyBorder="1" applyAlignment="1">
      <alignment horizontal="right" vertical="center" readingOrder="2"/>
    </xf>
    <xf numFmtId="0" fontId="2" fillId="2" borderId="6" xfId="0" applyNumberFormat="1" applyFont="1" applyFill="1" applyBorder="1" applyAlignment="1">
      <alignment horizontal="right" vertical="center" readingOrder="2"/>
    </xf>
    <xf numFmtId="0" fontId="2" fillId="2" borderId="26" xfId="0" applyNumberFormat="1" applyFont="1" applyFill="1" applyBorder="1" applyAlignment="1">
      <alignment horizontal="right" vertical="center" readingOrder="2"/>
    </xf>
    <xf numFmtId="0" fontId="8" fillId="2" borderId="6" xfId="0" applyNumberFormat="1" applyFont="1" applyFill="1" applyBorder="1" applyAlignment="1">
      <alignment horizontal="right" vertical="center" readingOrder="2"/>
    </xf>
    <xf numFmtId="0" fontId="8" fillId="2" borderId="25" xfId="0" applyNumberFormat="1" applyFont="1" applyFill="1" applyBorder="1" applyAlignment="1">
      <alignment horizontal="right" vertical="top" readingOrder="2"/>
    </xf>
    <xf numFmtId="0" fontId="8" fillId="2" borderId="11" xfId="0" applyNumberFormat="1" applyFont="1" applyFill="1" applyBorder="1" applyAlignment="1">
      <alignment horizontal="right" vertical="center" readingOrder="2"/>
    </xf>
    <xf numFmtId="1" fontId="6" fillId="2" borderId="0" xfId="0" applyNumberFormat="1" applyFont="1" applyFill="1" applyBorder="1" applyAlignment="1">
      <alignment horizontal="left" vertical="center" wrapText="1"/>
    </xf>
    <xf numFmtId="0" fontId="5" fillId="2" borderId="8" xfId="0" applyNumberFormat="1" applyFont="1" applyFill="1" applyBorder="1" applyAlignment="1">
      <alignment horizontal="center" vertical="top" wrapText="1"/>
    </xf>
    <xf numFmtId="2" fontId="3" fillId="2" borderId="6" xfId="0" applyNumberFormat="1" applyFont="1" applyFill="1" applyBorder="1" applyAlignment="1">
      <alignment horizontal="left" vertical="center" wrapText="1"/>
    </xf>
    <xf numFmtId="164" fontId="2" fillId="2" borderId="7" xfId="0" applyNumberFormat="1" applyFont="1" applyFill="1" applyBorder="1" applyAlignment="1">
      <alignment vertical="center" wrapText="1"/>
    </xf>
    <xf numFmtId="1" fontId="3" fillId="2" borderId="7" xfId="0" applyNumberFormat="1" applyFont="1" applyFill="1" applyBorder="1" applyAlignment="1">
      <alignment horizontal="left" vertical="center" wrapText="1"/>
    </xf>
    <xf numFmtId="2" fontId="3" fillId="2" borderId="7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1" fontId="8" fillId="2" borderId="7" xfId="0" applyNumberFormat="1" applyFont="1" applyFill="1" applyBorder="1" applyAlignment="1">
      <alignment horizontal="left" vertical="center" wrapText="1"/>
    </xf>
    <xf numFmtId="1" fontId="8" fillId="2" borderId="18" xfId="0" applyNumberFormat="1" applyFont="1" applyFill="1" applyBorder="1" applyAlignment="1">
      <alignment horizontal="left" vertical="top" wrapText="1"/>
    </xf>
    <xf numFmtId="1" fontId="4" fillId="2" borderId="18" xfId="0" applyNumberFormat="1" applyFont="1" applyFill="1" applyBorder="1" applyAlignment="1">
      <alignment horizontal="left" vertical="top" wrapText="1"/>
    </xf>
    <xf numFmtId="1" fontId="8" fillId="2" borderId="9" xfId="0" applyNumberFormat="1" applyFont="1" applyFill="1" applyBorder="1" applyAlignment="1">
      <alignment horizontal="left" vertical="center" wrapText="1"/>
    </xf>
    <xf numFmtId="1" fontId="4" fillId="2" borderId="0" xfId="0" applyNumberFormat="1" applyFont="1" applyFill="1" applyAlignment="1">
      <alignment horizontal="center" vertical="center"/>
    </xf>
    <xf numFmtId="1" fontId="4" fillId="2" borderId="4" xfId="0" applyNumberFormat="1" applyFont="1" applyFill="1" applyBorder="1" applyAlignment="1">
      <alignment horizontal="right" vertical="center" wrapText="1"/>
    </xf>
    <xf numFmtId="1" fontId="4" fillId="2" borderId="4" xfId="0" applyNumberFormat="1" applyFont="1" applyFill="1" applyBorder="1" applyAlignment="1">
      <alignment vertical="center" wrapText="1"/>
    </xf>
    <xf numFmtId="1" fontId="4" fillId="2" borderId="3" xfId="0" applyNumberFormat="1" applyFont="1" applyFill="1" applyBorder="1" applyAlignment="1">
      <alignment vertical="center" wrapText="1"/>
    </xf>
    <xf numFmtId="1" fontId="5" fillId="2" borderId="8" xfId="0" applyNumberFormat="1" applyFont="1" applyFill="1" applyBorder="1" applyAlignment="1">
      <alignment horizontal="center" vertical="top" wrapText="1"/>
    </xf>
    <xf numFmtId="1" fontId="8" fillId="2" borderId="0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Border="1" applyAlignment="1">
      <alignment horizontal="left" vertical="center" wrapText="1"/>
    </xf>
    <xf numFmtId="1" fontId="3" fillId="2" borderId="0" xfId="0" applyNumberFormat="1" applyFont="1" applyFill="1" applyBorder="1" applyAlignment="1">
      <alignment horizontal="right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horizontal="right" vertical="center" wrapText="1"/>
    </xf>
    <xf numFmtId="1" fontId="10" fillId="2" borderId="0" xfId="0" applyNumberFormat="1" applyFont="1" applyFill="1"/>
    <xf numFmtId="1" fontId="2" fillId="3" borderId="0" xfId="0" applyNumberFormat="1" applyFont="1" applyFill="1" applyAlignment="1">
      <alignment horizontal="right" vertical="center" wrapText="1"/>
    </xf>
    <xf numFmtId="1" fontId="4" fillId="3" borderId="4" xfId="0" applyNumberFormat="1" applyFont="1" applyFill="1" applyBorder="1" applyAlignment="1">
      <alignment vertical="center" wrapText="1"/>
    </xf>
    <xf numFmtId="1" fontId="4" fillId="3" borderId="0" xfId="0" applyNumberFormat="1" applyFont="1" applyFill="1" applyBorder="1" applyAlignment="1">
      <alignment vertical="center" wrapText="1"/>
    </xf>
    <xf numFmtId="1" fontId="2" fillId="3" borderId="0" xfId="0" applyNumberFormat="1" applyFont="1" applyFill="1" applyBorder="1" applyAlignment="1">
      <alignment horizontal="right" vertical="center" wrapText="1"/>
    </xf>
    <xf numFmtId="1" fontId="2" fillId="3" borderId="0" xfId="0" applyNumberFormat="1" applyFont="1" applyFill="1" applyBorder="1" applyAlignment="1">
      <alignment vertical="center" wrapText="1"/>
    </xf>
    <xf numFmtId="1" fontId="2" fillId="3" borderId="13" xfId="0" applyNumberFormat="1" applyFont="1" applyFill="1" applyBorder="1" applyAlignment="1">
      <alignment vertical="center" wrapText="1"/>
    </xf>
    <xf numFmtId="1" fontId="2" fillId="3" borderId="0" xfId="0" applyNumberFormat="1" applyFont="1" applyFill="1" applyBorder="1" applyAlignment="1">
      <alignment horizontal="right" vertical="center"/>
    </xf>
    <xf numFmtId="0" fontId="10" fillId="3" borderId="0" xfId="0" applyFont="1" applyFill="1"/>
    <xf numFmtId="1" fontId="3" fillId="3" borderId="0" xfId="0" applyNumberFormat="1" applyFont="1" applyFill="1" applyBorder="1" applyAlignment="1">
      <alignment vertical="center" wrapText="1"/>
    </xf>
    <xf numFmtId="1" fontId="2" fillId="3" borderId="13" xfId="0" applyNumberFormat="1" applyFont="1" applyFill="1" applyBorder="1" applyAlignment="1">
      <alignment horizontal="right" vertical="center" wrapText="1"/>
    </xf>
    <xf numFmtId="1" fontId="8" fillId="3" borderId="0" xfId="0" applyNumberFormat="1" applyFont="1" applyFill="1" applyBorder="1" applyAlignment="1">
      <alignment horizontal="right" vertical="center" wrapText="1"/>
    </xf>
    <xf numFmtId="1" fontId="8" fillId="3" borderId="0" xfId="0" applyNumberFormat="1" applyFont="1" applyFill="1" applyBorder="1" applyAlignment="1">
      <alignment horizontal="right" vertical="top" wrapText="1"/>
    </xf>
    <xf numFmtId="1" fontId="8" fillId="3" borderId="1" xfId="0" applyNumberFormat="1" applyFont="1" applyFill="1" applyBorder="1" applyAlignment="1">
      <alignment horizontal="right" vertical="top" wrapText="1"/>
    </xf>
    <xf numFmtId="1" fontId="2" fillId="3" borderId="13" xfId="0" applyNumberFormat="1" applyFont="1" applyFill="1" applyBorder="1" applyAlignment="1">
      <alignment horizontal="right" vertical="center"/>
    </xf>
    <xf numFmtId="1" fontId="2" fillId="3" borderId="0" xfId="0" applyNumberFormat="1" applyFont="1" applyFill="1" applyBorder="1" applyAlignment="1">
      <alignment vertical="center"/>
    </xf>
    <xf numFmtId="1" fontId="4" fillId="3" borderId="0" xfId="0" applyNumberFormat="1" applyFont="1" applyFill="1" applyBorder="1" applyAlignment="1">
      <alignment horizontal="right" vertical="center" wrapText="1"/>
    </xf>
    <xf numFmtId="0" fontId="11" fillId="2" borderId="6" xfId="0" applyNumberFormat="1" applyFont="1" applyFill="1" applyBorder="1" applyAlignment="1">
      <alignment horizontal="right" vertical="center" readingOrder="2"/>
    </xf>
    <xf numFmtId="1" fontId="12" fillId="2" borderId="0" xfId="0" applyNumberFormat="1" applyFont="1" applyFill="1" applyBorder="1" applyAlignment="1">
      <alignment horizontal="right" vertical="center" wrapText="1"/>
    </xf>
    <xf numFmtId="1" fontId="13" fillId="2" borderId="0" xfId="0" applyNumberFormat="1" applyFont="1" applyFill="1" applyBorder="1" applyAlignment="1">
      <alignment horizontal="right" vertical="center" wrapText="1"/>
    </xf>
    <xf numFmtId="1" fontId="13" fillId="2" borderId="0" xfId="0" applyNumberFormat="1" applyFont="1" applyFill="1" applyBorder="1" applyAlignment="1">
      <alignment vertical="center" wrapText="1"/>
    </xf>
    <xf numFmtId="0" fontId="13" fillId="2" borderId="6" xfId="0" applyNumberFormat="1" applyFont="1" applyFill="1" applyBorder="1" applyAlignment="1">
      <alignment horizontal="right" vertical="center" readingOrder="2"/>
    </xf>
    <xf numFmtId="1" fontId="13" fillId="2" borderId="8" xfId="0" applyNumberFormat="1" applyFont="1" applyFill="1" applyBorder="1" applyAlignment="1">
      <alignment horizontal="right" vertical="center" wrapText="1" readingOrder="2"/>
    </xf>
    <xf numFmtId="1" fontId="12" fillId="2" borderId="0" xfId="0" applyNumberFormat="1" applyFont="1" applyFill="1" applyBorder="1" applyAlignment="1">
      <alignment vertical="center" wrapText="1"/>
    </xf>
    <xf numFmtId="0" fontId="13" fillId="2" borderId="6" xfId="0" applyNumberFormat="1" applyFont="1" applyFill="1" applyBorder="1" applyAlignment="1">
      <alignment horizontal="right" vertical="center" wrapText="1" readingOrder="2"/>
    </xf>
    <xf numFmtId="1" fontId="13" fillId="2" borderId="0" xfId="0" applyNumberFormat="1" applyFont="1" applyFill="1" applyBorder="1" applyAlignment="1">
      <alignment horizontal="center" vertical="center" wrapText="1"/>
    </xf>
    <xf numFmtId="1" fontId="13" fillId="2" borderId="4" xfId="0" applyNumberFormat="1" applyFont="1" applyFill="1" applyBorder="1" applyAlignment="1">
      <alignment vertical="center" wrapText="1"/>
    </xf>
    <xf numFmtId="1" fontId="13" fillId="2" borderId="4" xfId="0" applyNumberFormat="1" applyFont="1" applyFill="1" applyBorder="1" applyAlignment="1">
      <alignment horizontal="right" vertical="center" wrapText="1"/>
    </xf>
    <xf numFmtId="0" fontId="13" fillId="2" borderId="2" xfId="0" applyNumberFormat="1" applyFont="1" applyFill="1" applyBorder="1" applyAlignment="1">
      <alignment horizontal="right" vertical="center" readingOrder="2"/>
    </xf>
    <xf numFmtId="1" fontId="13" fillId="2" borderId="2" xfId="0" applyNumberFormat="1" applyFont="1" applyFill="1" applyBorder="1" applyAlignment="1">
      <alignment horizontal="right" vertical="center" wrapText="1" readingOrder="2"/>
    </xf>
    <xf numFmtId="1" fontId="13" fillId="2" borderId="6" xfId="0" applyNumberFormat="1" applyFont="1" applyFill="1" applyBorder="1" applyAlignment="1">
      <alignment horizontal="right" vertical="center" wrapText="1" readingOrder="2"/>
    </xf>
    <xf numFmtId="1" fontId="13" fillId="2" borderId="0" xfId="0" applyNumberFormat="1" applyFont="1" applyFill="1" applyBorder="1" applyAlignment="1">
      <alignment horizontal="right" vertical="center"/>
    </xf>
    <xf numFmtId="0" fontId="15" fillId="2" borderId="0" xfId="0" applyFont="1" applyFill="1"/>
    <xf numFmtId="0" fontId="13" fillId="2" borderId="6" xfId="0" applyNumberFormat="1" applyFont="1" applyFill="1" applyBorder="1" applyAlignment="1">
      <alignment horizontal="right" vertical="top" readingOrder="2"/>
    </xf>
    <xf numFmtId="1" fontId="12" fillId="2" borderId="0" xfId="0" applyNumberFormat="1" applyFont="1" applyFill="1" applyBorder="1" applyAlignment="1">
      <alignment horizontal="right" vertical="center"/>
    </xf>
    <xf numFmtId="0" fontId="13" fillId="2" borderId="6" xfId="0" applyNumberFormat="1" applyFont="1" applyFill="1" applyBorder="1" applyAlignment="1">
      <alignment horizontal="right" vertical="top" wrapText="1" readingOrder="2"/>
    </xf>
    <xf numFmtId="1" fontId="13" fillId="2" borderId="6" xfId="0" applyNumberFormat="1" applyFont="1" applyFill="1" applyBorder="1" applyAlignment="1">
      <alignment horizontal="center" vertical="center" wrapText="1" readingOrder="2"/>
    </xf>
    <xf numFmtId="1" fontId="13" fillId="2" borderId="0" xfId="0" applyNumberFormat="1" applyFont="1" applyFill="1" applyBorder="1" applyAlignment="1">
      <alignment vertical="center"/>
    </xf>
    <xf numFmtId="1" fontId="16" fillId="2" borderId="0" xfId="0" applyNumberFormat="1" applyFont="1" applyFill="1" applyBorder="1" applyAlignment="1">
      <alignment horizontal="right" vertical="center" wrapText="1"/>
    </xf>
    <xf numFmtId="1" fontId="13" fillId="2" borderId="6" xfId="0" applyNumberFormat="1" applyFont="1" applyFill="1" applyBorder="1" applyAlignment="1">
      <alignment horizontal="right" vertical="center" readingOrder="2"/>
    </xf>
    <xf numFmtId="1" fontId="12" fillId="2" borderId="0" xfId="0" applyNumberFormat="1" applyFont="1" applyFill="1" applyBorder="1" applyAlignment="1">
      <alignment vertical="top" wrapText="1"/>
    </xf>
    <xf numFmtId="1" fontId="13" fillId="2" borderId="0" xfId="0" applyNumberFormat="1" applyFont="1" applyFill="1" applyBorder="1" applyAlignment="1">
      <alignment vertical="top" wrapText="1"/>
    </xf>
    <xf numFmtId="0" fontId="13" fillId="2" borderId="25" xfId="0" applyNumberFormat="1" applyFont="1" applyFill="1" applyBorder="1" applyAlignment="1">
      <alignment horizontal="right" vertical="top" readingOrder="2"/>
    </xf>
    <xf numFmtId="1" fontId="13" fillId="2" borderId="25" xfId="0" applyNumberFormat="1" applyFont="1" applyFill="1" applyBorder="1" applyAlignment="1">
      <alignment horizontal="right" vertical="top" wrapText="1" readingOrder="2"/>
    </xf>
    <xf numFmtId="1" fontId="13" fillId="3" borderId="0" xfId="0" applyNumberFormat="1" applyFont="1" applyFill="1" applyBorder="1" applyAlignment="1">
      <alignment vertical="center" wrapText="1"/>
    </xf>
    <xf numFmtId="1" fontId="13" fillId="3" borderId="0" xfId="0" applyNumberFormat="1" applyFont="1" applyFill="1" applyBorder="1" applyAlignment="1">
      <alignment horizontal="right" vertical="center" wrapText="1"/>
    </xf>
    <xf numFmtId="1" fontId="13" fillId="3" borderId="4" xfId="0" applyNumberFormat="1" applyFont="1" applyFill="1" applyBorder="1" applyAlignment="1">
      <alignment vertical="center" wrapText="1"/>
    </xf>
    <xf numFmtId="1" fontId="12" fillId="3" borderId="0" xfId="0" applyNumberFormat="1" applyFont="1" applyFill="1" applyBorder="1" applyAlignment="1">
      <alignment horizontal="right" vertical="center" wrapText="1"/>
    </xf>
    <xf numFmtId="1" fontId="12" fillId="3" borderId="0" xfId="0" applyNumberFormat="1" applyFont="1" applyFill="1" applyBorder="1" applyAlignment="1">
      <alignment vertical="center" wrapText="1"/>
    </xf>
    <xf numFmtId="1" fontId="13" fillId="3" borderId="0" xfId="0" applyNumberFormat="1" applyFont="1" applyFill="1" applyBorder="1" applyAlignment="1">
      <alignment vertical="center"/>
    </xf>
    <xf numFmtId="1" fontId="12" fillId="3" borderId="0" xfId="0" applyNumberFormat="1" applyFont="1" applyFill="1" applyBorder="1" applyAlignment="1">
      <alignment vertical="center"/>
    </xf>
    <xf numFmtId="1" fontId="13" fillId="3" borderId="0" xfId="0" applyNumberFormat="1" applyFont="1" applyFill="1" applyBorder="1" applyAlignment="1">
      <alignment horizontal="right" vertical="top" wrapText="1"/>
    </xf>
    <xf numFmtId="1" fontId="12" fillId="3" borderId="0" xfId="0" applyNumberFormat="1" applyFont="1" applyFill="1" applyBorder="1" applyAlignment="1">
      <alignment horizontal="right" vertical="center"/>
    </xf>
    <xf numFmtId="1" fontId="4" fillId="3" borderId="0" xfId="0" applyNumberFormat="1" applyFont="1" applyFill="1" applyAlignment="1">
      <alignment horizontal="center" vertical="center"/>
    </xf>
    <xf numFmtId="1" fontId="12" fillId="3" borderId="0" xfId="0" applyNumberFormat="1" applyFont="1" applyFill="1" applyAlignment="1">
      <alignment horizontal="center" vertical="center"/>
    </xf>
    <xf numFmtId="1" fontId="2" fillId="3" borderId="0" xfId="0" applyNumberFormat="1" applyFont="1" applyFill="1" applyAlignment="1">
      <alignment horizontal="center" vertical="center"/>
    </xf>
    <xf numFmtId="1" fontId="12" fillId="3" borderId="0" xfId="0" applyNumberFormat="1" applyFont="1" applyFill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 vertical="center"/>
    </xf>
    <xf numFmtId="1" fontId="13" fillId="3" borderId="0" xfId="0" applyNumberFormat="1" applyFont="1" applyFill="1" applyBorder="1" applyAlignment="1">
      <alignment horizontal="center" vertical="center"/>
    </xf>
    <xf numFmtId="1" fontId="2" fillId="3" borderId="13" xfId="0" applyNumberFormat="1" applyFont="1" applyFill="1" applyBorder="1" applyAlignment="1">
      <alignment horizontal="center" vertical="center"/>
    </xf>
    <xf numFmtId="1" fontId="9" fillId="3" borderId="0" xfId="0" applyNumberFormat="1" applyFont="1" applyFill="1" applyBorder="1" applyAlignment="1">
      <alignment horizontal="right" vertical="center" wrapText="1"/>
    </xf>
    <xf numFmtId="1" fontId="12" fillId="3" borderId="0" xfId="0" applyNumberFormat="1" applyFont="1" applyFill="1" applyBorder="1" applyAlignment="1">
      <alignment horizontal="right" vertical="top" wrapText="1"/>
    </xf>
    <xf numFmtId="1" fontId="15" fillId="3" borderId="0" xfId="0" applyNumberFormat="1" applyFont="1" applyFill="1"/>
    <xf numFmtId="1" fontId="1" fillId="2" borderId="0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vertical="center" wrapText="1"/>
    </xf>
    <xf numFmtId="1" fontId="7" fillId="2" borderId="5" xfId="0" applyNumberFormat="1" applyFont="1" applyFill="1" applyBorder="1" applyAlignment="1">
      <alignment vertical="center" wrapText="1"/>
    </xf>
    <xf numFmtId="0" fontId="1" fillId="2" borderId="0" xfId="0" applyFont="1" applyFill="1" applyAlignment="1">
      <alignment vertical="center"/>
    </xf>
    <xf numFmtId="1" fontId="7" fillId="2" borderId="0" xfId="0" applyNumberFormat="1" applyFont="1" applyFill="1" applyBorder="1" applyAlignment="1">
      <alignment vertical="center" wrapText="1"/>
    </xf>
    <xf numFmtId="1" fontId="7" fillId="2" borderId="8" xfId="0" applyNumberFormat="1" applyFont="1" applyFill="1" applyBorder="1" applyAlignment="1">
      <alignment vertical="center" wrapText="1"/>
    </xf>
    <xf numFmtId="0" fontId="17" fillId="2" borderId="0" xfId="0" applyFont="1" applyFill="1" applyAlignment="1">
      <alignment vertical="center"/>
    </xf>
    <xf numFmtId="0" fontId="7" fillId="2" borderId="0" xfId="0" applyFont="1" applyFill="1" applyBorder="1" applyAlignment="1">
      <alignment horizontal="center" vertical="center" wrapText="1"/>
    </xf>
    <xf numFmtId="1" fontId="7" fillId="2" borderId="7" xfId="0" applyNumberFormat="1" applyFont="1" applyFill="1" applyBorder="1" applyAlignment="1">
      <alignment vertical="center" wrapText="1"/>
    </xf>
    <xf numFmtId="0" fontId="17" fillId="2" borderId="0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vertical="center" wrapText="1" readingOrder="2"/>
    </xf>
    <xf numFmtId="0" fontId="7" fillId="2" borderId="6" xfId="0" applyFont="1" applyFill="1" applyBorder="1" applyAlignment="1">
      <alignment vertical="center" wrapText="1"/>
    </xf>
    <xf numFmtId="1" fontId="17" fillId="2" borderId="0" xfId="0" applyNumberFormat="1" applyFont="1" applyFill="1" applyBorder="1" applyAlignment="1">
      <alignment vertical="center" wrapText="1"/>
    </xf>
    <xf numFmtId="0" fontId="17" fillId="2" borderId="8" xfId="0" applyFont="1" applyFill="1" applyBorder="1" applyAlignment="1">
      <alignment vertical="center" wrapText="1"/>
    </xf>
    <xf numFmtId="1" fontId="7" fillId="2" borderId="0" xfId="0" applyNumberFormat="1" applyFont="1" applyFill="1" applyBorder="1" applyAlignment="1">
      <alignment horizontal="center" vertical="center" wrapText="1"/>
    </xf>
    <xf numFmtId="1" fontId="7" fillId="2" borderId="8" xfId="0" applyNumberFormat="1" applyFont="1" applyFill="1" applyBorder="1" applyAlignment="1">
      <alignment horizontal="center" vertical="center" wrapText="1"/>
    </xf>
    <xf numFmtId="2" fontId="17" fillId="2" borderId="7" xfId="0" applyNumberFormat="1" applyFont="1" applyFill="1" applyBorder="1" applyAlignment="1">
      <alignment vertical="center" wrapText="1"/>
    </xf>
    <xf numFmtId="0" fontId="17" fillId="2" borderId="0" xfId="0" applyFont="1" applyFill="1" applyBorder="1" applyAlignment="1">
      <alignment vertical="center"/>
    </xf>
    <xf numFmtId="1" fontId="17" fillId="2" borderId="0" xfId="0" applyNumberFormat="1" applyFont="1" applyFill="1" applyBorder="1" applyAlignment="1">
      <alignment vertical="center"/>
    </xf>
    <xf numFmtId="0" fontId="17" fillId="2" borderId="7" xfId="0" applyFont="1" applyFill="1" applyBorder="1" applyAlignment="1">
      <alignment vertical="center" wrapText="1"/>
    </xf>
    <xf numFmtId="1" fontId="17" fillId="2" borderId="7" xfId="0" applyNumberFormat="1" applyFont="1" applyFill="1" applyBorder="1" applyAlignment="1">
      <alignment vertical="center" wrapText="1"/>
    </xf>
    <xf numFmtId="1" fontId="17" fillId="2" borderId="0" xfId="0" applyNumberFormat="1" applyFont="1" applyFill="1" applyBorder="1" applyAlignment="1">
      <alignment horizontal="right" vertical="center" wrapText="1"/>
    </xf>
    <xf numFmtId="1" fontId="17" fillId="2" borderId="0" xfId="0" applyNumberFormat="1" applyFont="1" applyFill="1" applyAlignment="1">
      <alignment vertical="center"/>
    </xf>
    <xf numFmtId="0" fontId="1" fillId="2" borderId="8" xfId="0" applyNumberFormat="1" applyFont="1" applyFill="1" applyBorder="1" applyAlignment="1">
      <alignment horizontal="center" vertical="top" wrapText="1"/>
    </xf>
    <xf numFmtId="1" fontId="1" fillId="2" borderId="10" xfId="0" applyNumberFormat="1" applyFont="1" applyFill="1" applyBorder="1" applyAlignment="1">
      <alignment horizontal="center" vertical="top" wrapText="1"/>
    </xf>
    <xf numFmtId="1" fontId="1" fillId="2" borderId="0" xfId="0" applyNumberFormat="1" applyFont="1" applyFill="1" applyBorder="1" applyAlignment="1">
      <alignment vertical="center"/>
    </xf>
    <xf numFmtId="1" fontId="17" fillId="2" borderId="8" xfId="0" applyNumberFormat="1" applyFont="1" applyFill="1" applyBorder="1" applyAlignment="1">
      <alignment vertical="center" wrapText="1"/>
    </xf>
    <xf numFmtId="0" fontId="17" fillId="2" borderId="6" xfId="0" applyFont="1" applyFill="1" applyBorder="1" applyAlignment="1">
      <alignment vertical="center" wrapText="1" readingOrder="2"/>
    </xf>
    <xf numFmtId="0" fontId="17" fillId="2" borderId="6" xfId="0" applyFont="1" applyFill="1" applyBorder="1" applyAlignment="1">
      <alignment vertical="center" wrapText="1"/>
    </xf>
    <xf numFmtId="0" fontId="17" fillId="2" borderId="8" xfId="0" applyFont="1" applyFill="1" applyBorder="1" applyAlignment="1">
      <alignment vertical="center" wrapText="1" readingOrder="2"/>
    </xf>
    <xf numFmtId="164" fontId="17" fillId="2" borderId="7" xfId="0" applyNumberFormat="1" applyFont="1" applyFill="1" applyBorder="1" applyAlignment="1">
      <alignment vertical="center" wrapText="1"/>
    </xf>
    <xf numFmtId="1" fontId="1" fillId="2" borderId="0" xfId="0" applyNumberFormat="1" applyFont="1" applyFill="1" applyAlignment="1">
      <alignment horizontal="center" vertical="center" wrapText="1"/>
    </xf>
    <xf numFmtId="0" fontId="1" fillId="2" borderId="1" xfId="0" applyFont="1" applyFill="1" applyBorder="1" applyAlignment="1">
      <alignment vertical="center" readingOrder="2"/>
    </xf>
    <xf numFmtId="2" fontId="17" fillId="2" borderId="0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vertical="center" wrapText="1"/>
    </xf>
    <xf numFmtId="1" fontId="7" fillId="2" borderId="2" xfId="0" applyNumberFormat="1" applyFont="1" applyFill="1" applyBorder="1" applyAlignment="1">
      <alignment horizontal="right" vertical="center" wrapText="1" readingOrder="2"/>
    </xf>
    <xf numFmtId="0" fontId="7" fillId="2" borderId="2" xfId="0" applyFont="1" applyFill="1" applyBorder="1" applyAlignment="1">
      <alignment vertical="center" wrapText="1"/>
    </xf>
    <xf numFmtId="1" fontId="7" fillId="2" borderId="3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 readingOrder="2"/>
    </xf>
    <xf numFmtId="0" fontId="1" fillId="2" borderId="0" xfId="0" applyFont="1" applyFill="1" applyBorder="1" applyAlignment="1">
      <alignment vertical="center"/>
    </xf>
    <xf numFmtId="1" fontId="1" fillId="2" borderId="8" xfId="0" applyNumberFormat="1" applyFont="1" applyFill="1" applyBorder="1" applyAlignment="1">
      <alignment horizontal="center" vertical="top" wrapText="1"/>
    </xf>
    <xf numFmtId="0" fontId="1" fillId="2" borderId="6" xfId="0" applyNumberFormat="1" applyFont="1" applyFill="1" applyBorder="1" applyAlignment="1">
      <alignment horizontal="center" vertical="top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11" xfId="0" applyNumberFormat="1" applyFont="1" applyFill="1" applyBorder="1" applyAlignment="1">
      <alignment horizontal="center" vertical="center" wrapText="1"/>
    </xf>
    <xf numFmtId="0" fontId="18" fillId="0" borderId="0" xfId="0" applyFont="1"/>
    <xf numFmtId="1" fontId="18" fillId="0" borderId="0" xfId="0" applyNumberFormat="1" applyFont="1"/>
    <xf numFmtId="164" fontId="17" fillId="2" borderId="0" xfId="0" applyNumberFormat="1" applyFont="1" applyFill="1" applyBorder="1" applyAlignment="1">
      <alignment vertical="center" wrapText="1"/>
    </xf>
    <xf numFmtId="0" fontId="17" fillId="2" borderId="6" xfId="0" applyFont="1" applyFill="1" applyBorder="1" applyAlignment="1">
      <alignment vertical="center"/>
    </xf>
    <xf numFmtId="0" fontId="17" fillId="2" borderId="6" xfId="0" applyFont="1" applyFill="1" applyBorder="1" applyAlignment="1">
      <alignment vertical="top" wrapText="1"/>
    </xf>
    <xf numFmtId="0" fontId="17" fillId="2" borderId="0" xfId="0" applyFont="1" applyFill="1" applyAlignment="1">
      <alignment horizontal="right" vertical="center"/>
    </xf>
    <xf numFmtId="0" fontId="18" fillId="2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 readingOrder="2"/>
    </xf>
    <xf numFmtId="0" fontId="17" fillId="2" borderId="0" xfId="0" applyFont="1" applyFill="1" applyBorder="1" applyAlignment="1">
      <alignment horizontal="right" vertical="center"/>
    </xf>
    <xf numFmtId="0" fontId="18" fillId="0" borderId="0" xfId="0" applyFont="1" applyBorder="1"/>
    <xf numFmtId="0" fontId="17" fillId="2" borderId="26" xfId="0" applyFont="1" applyFill="1" applyBorder="1" applyAlignment="1">
      <alignment vertical="center" wrapText="1"/>
    </xf>
    <xf numFmtId="2" fontId="17" fillId="2" borderId="19" xfId="0" applyNumberFormat="1" applyFont="1" applyFill="1" applyBorder="1" applyAlignment="1">
      <alignment vertical="center" wrapText="1"/>
    </xf>
    <xf numFmtId="0" fontId="17" fillId="2" borderId="13" xfId="0" applyFont="1" applyFill="1" applyBorder="1" applyAlignment="1">
      <alignment vertical="center" wrapText="1"/>
    </xf>
    <xf numFmtId="1" fontId="17" fillId="2" borderId="13" xfId="0" applyNumberFormat="1" applyFont="1" applyFill="1" applyBorder="1" applyAlignment="1">
      <alignment vertical="center"/>
    </xf>
    <xf numFmtId="1" fontId="17" fillId="2" borderId="21" xfId="0" applyNumberFormat="1" applyFont="1" applyFill="1" applyBorder="1" applyAlignment="1">
      <alignment vertical="center" wrapText="1"/>
    </xf>
    <xf numFmtId="0" fontId="17" fillId="2" borderId="26" xfId="0" applyFont="1" applyFill="1" applyBorder="1" applyAlignment="1">
      <alignment vertical="center" wrapText="1" readingOrder="2"/>
    </xf>
    <xf numFmtId="0" fontId="1" fillId="2" borderId="1" xfId="0" applyFont="1" applyFill="1" applyBorder="1" applyAlignment="1">
      <alignment vertical="center"/>
    </xf>
    <xf numFmtId="1" fontId="7" fillId="4" borderId="4" xfId="0" applyNumberFormat="1" applyFont="1" applyFill="1" applyBorder="1" applyAlignment="1">
      <alignment vertical="center" wrapText="1"/>
    </xf>
    <xf numFmtId="1" fontId="7" fillId="4" borderId="5" xfId="0" applyNumberFormat="1" applyFont="1" applyFill="1" applyBorder="1" applyAlignment="1">
      <alignment vertical="center" wrapText="1"/>
    </xf>
    <xf numFmtId="0" fontId="18" fillId="4" borderId="0" xfId="0" applyFont="1" applyFill="1"/>
    <xf numFmtId="0" fontId="7" fillId="4" borderId="35" xfId="0" applyFont="1" applyFill="1" applyBorder="1" applyAlignment="1">
      <alignment vertical="center" wrapText="1"/>
    </xf>
    <xf numFmtId="1" fontId="7" fillId="4" borderId="34" xfId="0" applyNumberFormat="1" applyFont="1" applyFill="1" applyBorder="1" applyAlignment="1">
      <alignment vertical="center" wrapText="1"/>
    </xf>
    <xf numFmtId="0" fontId="7" fillId="4" borderId="35" xfId="0" applyFont="1" applyFill="1" applyBorder="1" applyAlignment="1">
      <alignment horizontal="right" vertical="center" wrapText="1" readingOrder="2"/>
    </xf>
    <xf numFmtId="0" fontId="18" fillId="2" borderId="0" xfId="0" applyFont="1" applyFill="1"/>
    <xf numFmtId="0" fontId="17" fillId="4" borderId="6" xfId="0" applyFont="1" applyFill="1" applyBorder="1" applyAlignment="1">
      <alignment vertical="center" wrapText="1"/>
    </xf>
    <xf numFmtId="164" fontId="17" fillId="4" borderId="0" xfId="0" applyNumberFormat="1" applyFont="1" applyFill="1" applyBorder="1" applyAlignment="1">
      <alignment vertical="center" wrapText="1"/>
    </xf>
    <xf numFmtId="0" fontId="17" fillId="4" borderId="0" xfId="0" applyFont="1" applyFill="1" applyBorder="1" applyAlignment="1">
      <alignment vertical="center" wrapText="1"/>
    </xf>
    <xf numFmtId="1" fontId="17" fillId="4" borderId="0" xfId="0" applyNumberFormat="1" applyFont="1" applyFill="1" applyBorder="1" applyAlignment="1">
      <alignment vertical="center" wrapText="1"/>
    </xf>
    <xf numFmtId="1" fontId="17" fillId="4" borderId="8" xfId="0" applyNumberFormat="1" applyFont="1" applyFill="1" applyBorder="1" applyAlignment="1">
      <alignment vertical="center" wrapText="1"/>
    </xf>
    <xf numFmtId="0" fontId="17" fillId="4" borderId="6" xfId="0" applyFont="1" applyFill="1" applyBorder="1" applyAlignment="1">
      <alignment vertical="center" wrapText="1" readingOrder="2"/>
    </xf>
    <xf numFmtId="0" fontId="17" fillId="4" borderId="0" xfId="0" applyFont="1" applyFill="1" applyBorder="1" applyAlignment="1">
      <alignment vertical="center"/>
    </xf>
    <xf numFmtId="1" fontId="17" fillId="4" borderId="0" xfId="0" applyNumberFormat="1" applyFont="1" applyFill="1" applyBorder="1" applyAlignment="1">
      <alignment vertical="center"/>
    </xf>
    <xf numFmtId="0" fontId="7" fillId="4" borderId="6" xfId="0" applyFont="1" applyFill="1" applyBorder="1" applyAlignment="1">
      <alignment vertical="center" wrapText="1"/>
    </xf>
    <xf numFmtId="0" fontId="7" fillId="4" borderId="6" xfId="0" applyFont="1" applyFill="1" applyBorder="1" applyAlignment="1">
      <alignment vertical="center" wrapText="1" readingOrder="2"/>
    </xf>
    <xf numFmtId="2" fontId="17" fillId="4" borderId="0" xfId="0" applyNumberFormat="1" applyFont="1" applyFill="1" applyBorder="1" applyAlignment="1">
      <alignment vertical="center" wrapText="1"/>
    </xf>
    <xf numFmtId="0" fontId="17" fillId="4" borderId="8" xfId="0" applyFont="1" applyFill="1" applyBorder="1" applyAlignment="1">
      <alignment vertical="center" wrapText="1" readingOrder="2"/>
    </xf>
    <xf numFmtId="1" fontId="17" fillId="4" borderId="0" xfId="0" applyNumberFormat="1" applyFont="1" applyFill="1" applyBorder="1" applyAlignment="1">
      <alignment horizontal="right" vertical="center" wrapText="1"/>
    </xf>
    <xf numFmtId="0" fontId="7" fillId="4" borderId="6" xfId="0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vertical="center"/>
    </xf>
    <xf numFmtId="1" fontId="7" fillId="4" borderId="5" xfId="0" applyNumberFormat="1" applyFont="1" applyFill="1" applyBorder="1" applyAlignment="1">
      <alignment vertical="center"/>
    </xf>
    <xf numFmtId="0" fontId="20" fillId="4" borderId="2" xfId="0" applyFont="1" applyFill="1" applyBorder="1" applyAlignment="1">
      <alignment vertical="center" wrapText="1" readingOrder="2"/>
    </xf>
    <xf numFmtId="164" fontId="17" fillId="4" borderId="7" xfId="0" applyNumberFormat="1" applyFont="1" applyFill="1" applyBorder="1" applyAlignment="1">
      <alignment vertical="center" wrapText="1"/>
    </xf>
    <xf numFmtId="1" fontId="17" fillId="4" borderId="7" xfId="0" applyNumberFormat="1" applyFont="1" applyFill="1" applyBorder="1" applyAlignment="1">
      <alignment vertical="center" wrapText="1"/>
    </xf>
    <xf numFmtId="2" fontId="17" fillId="4" borderId="7" xfId="0" applyNumberFormat="1" applyFont="1" applyFill="1" applyBorder="1" applyAlignment="1">
      <alignment vertical="center" wrapText="1"/>
    </xf>
    <xf numFmtId="0" fontId="17" fillId="4" borderId="8" xfId="0" applyFont="1" applyFill="1" applyBorder="1" applyAlignment="1">
      <alignment horizontal="right" vertical="center" readingOrder="2"/>
    </xf>
    <xf numFmtId="1" fontId="7" fillId="4" borderId="7" xfId="0" applyNumberFormat="1" applyFont="1" applyFill="1" applyBorder="1" applyAlignment="1">
      <alignment vertical="center" wrapText="1"/>
    </xf>
    <xf numFmtId="1" fontId="7" fillId="4" borderId="0" xfId="0" applyNumberFormat="1" applyFont="1" applyFill="1" applyBorder="1" applyAlignment="1">
      <alignment vertical="center" wrapText="1"/>
    </xf>
    <xf numFmtId="1" fontId="7" fillId="4" borderId="8" xfId="0" applyNumberFormat="1" applyFont="1" applyFill="1" applyBorder="1" applyAlignment="1">
      <alignment vertical="center" wrapText="1"/>
    </xf>
    <xf numFmtId="0" fontId="17" fillId="4" borderId="6" xfId="0" applyFont="1" applyFill="1" applyBorder="1" applyAlignment="1">
      <alignment vertical="top" wrapText="1"/>
    </xf>
    <xf numFmtId="0" fontId="17" fillId="4" borderId="11" xfId="0" applyFont="1" applyFill="1" applyBorder="1" applyAlignment="1">
      <alignment vertical="center" wrapText="1"/>
    </xf>
    <xf numFmtId="1" fontId="17" fillId="4" borderId="9" xfId="0" applyNumberFormat="1" applyFont="1" applyFill="1" applyBorder="1" applyAlignment="1">
      <alignment vertical="center" wrapText="1"/>
    </xf>
    <xf numFmtId="0" fontId="17" fillId="4" borderId="1" xfId="0" applyFont="1" applyFill="1" applyBorder="1" applyAlignment="1">
      <alignment vertical="center"/>
    </xf>
    <xf numFmtId="0" fontId="17" fillId="4" borderId="1" xfId="0" applyFont="1" applyFill="1" applyBorder="1" applyAlignment="1">
      <alignment vertical="center" wrapText="1"/>
    </xf>
    <xf numFmtId="1" fontId="17" fillId="4" borderId="1" xfId="0" applyNumberFormat="1" applyFont="1" applyFill="1" applyBorder="1" applyAlignment="1">
      <alignment vertical="center"/>
    </xf>
    <xf numFmtId="1" fontId="17" fillId="4" borderId="10" xfId="0" applyNumberFormat="1" applyFont="1" applyFill="1" applyBorder="1" applyAlignment="1">
      <alignment vertical="center" wrapText="1"/>
    </xf>
    <xf numFmtId="0" fontId="17" fillId="4" borderId="11" xfId="0" applyFont="1" applyFill="1" applyBorder="1" applyAlignment="1">
      <alignment vertical="center" wrapText="1" readingOrder="2"/>
    </xf>
    <xf numFmtId="0" fontId="17" fillId="4" borderId="7" xfId="0" applyFont="1" applyFill="1" applyBorder="1" applyAlignment="1">
      <alignment vertical="center" wrapText="1"/>
    </xf>
    <xf numFmtId="0" fontId="17" fillId="4" borderId="8" xfId="0" applyFont="1" applyFill="1" applyBorder="1" applyAlignment="1">
      <alignment vertical="center" wrapText="1"/>
    </xf>
    <xf numFmtId="0" fontId="17" fillId="4" borderId="11" xfId="0" applyFont="1" applyFill="1" applyBorder="1" applyAlignment="1">
      <alignment vertical="top" wrapText="1"/>
    </xf>
    <xf numFmtId="1" fontId="17" fillId="4" borderId="1" xfId="0" applyNumberFormat="1" applyFont="1" applyFill="1" applyBorder="1" applyAlignment="1">
      <alignment vertical="center" wrapText="1"/>
    </xf>
    <xf numFmtId="1" fontId="17" fillId="4" borderId="9" xfId="0" applyNumberFormat="1" applyFont="1" applyFill="1" applyBorder="1" applyAlignment="1">
      <alignment vertical="center"/>
    </xf>
    <xf numFmtId="1" fontId="7" fillId="4" borderId="3" xfId="0" applyNumberFormat="1" applyFont="1" applyFill="1" applyBorder="1" applyAlignment="1">
      <alignment vertical="center"/>
    </xf>
    <xf numFmtId="164" fontId="7" fillId="2" borderId="0" xfId="0" applyNumberFormat="1" applyFont="1" applyFill="1" applyBorder="1" applyAlignment="1">
      <alignment horizontal="right" vertical="center" wrapText="1"/>
    </xf>
    <xf numFmtId="1" fontId="3" fillId="2" borderId="16" xfId="0" applyNumberFormat="1" applyFont="1" applyFill="1" applyBorder="1" applyAlignment="1">
      <alignment horizontal="center" vertical="center" wrapText="1"/>
    </xf>
    <xf numFmtId="1" fontId="3" fillId="2" borderId="24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/>
    </xf>
    <xf numFmtId="1" fontId="3" fillId="2" borderId="1" xfId="0" applyNumberFormat="1" applyFont="1" applyFill="1" applyBorder="1" applyAlignment="1">
      <alignment horizontal="right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 wrapText="1"/>
    </xf>
    <xf numFmtId="1" fontId="3" fillId="2" borderId="11" xfId="0" applyNumberFormat="1" applyFont="1" applyFill="1" applyBorder="1" applyAlignment="1">
      <alignment horizontal="center" vertical="center" wrapText="1"/>
    </xf>
    <xf numFmtId="1" fontId="5" fillId="2" borderId="5" xfId="0" applyNumberFormat="1" applyFont="1" applyFill="1" applyBorder="1" applyAlignment="1">
      <alignment horizontal="center" vertical="top" wrapText="1"/>
    </xf>
    <xf numFmtId="1" fontId="5" fillId="2" borderId="8" xfId="0" applyNumberFormat="1" applyFont="1" applyFill="1" applyBorder="1" applyAlignment="1">
      <alignment horizontal="center" vertical="top" wrapText="1"/>
    </xf>
    <xf numFmtId="1" fontId="4" fillId="2" borderId="4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1" fontId="3" fillId="2" borderId="22" xfId="0" applyNumberFormat="1" applyFont="1" applyFill="1" applyBorder="1" applyAlignment="1">
      <alignment horizontal="center" vertical="center" wrapText="1"/>
    </xf>
    <xf numFmtId="1" fontId="3" fillId="2" borderId="23" xfId="0" applyNumberFormat="1" applyFont="1" applyFill="1" applyBorder="1" applyAlignment="1">
      <alignment horizontal="center" vertical="center" wrapText="1"/>
    </xf>
    <xf numFmtId="1" fontId="3" fillId="3" borderId="22" xfId="0" applyNumberFormat="1" applyFont="1" applyFill="1" applyBorder="1" applyAlignment="1">
      <alignment horizontal="right" vertical="center" wrapText="1"/>
    </xf>
    <xf numFmtId="1" fontId="3" fillId="3" borderId="23" xfId="0" applyNumberFormat="1" applyFont="1" applyFill="1" applyBorder="1" applyAlignment="1">
      <alignment horizontal="right" vertical="center" wrapText="1"/>
    </xf>
    <xf numFmtId="1" fontId="3" fillId="2" borderId="22" xfId="0" applyNumberFormat="1" applyFont="1" applyFill="1" applyBorder="1" applyAlignment="1">
      <alignment horizontal="right" vertical="center" wrapText="1"/>
    </xf>
    <xf numFmtId="1" fontId="3" fillId="2" borderId="23" xfId="0" applyNumberFormat="1" applyFont="1" applyFill="1" applyBorder="1" applyAlignment="1">
      <alignment horizontal="right" vertical="center" wrapText="1"/>
    </xf>
    <xf numFmtId="1" fontId="1" fillId="2" borderId="0" xfId="0" applyNumberFormat="1" applyFont="1" applyFill="1" applyBorder="1" applyAlignment="1">
      <alignment horizontal="right" wrapText="1"/>
    </xf>
    <xf numFmtId="1" fontId="3" fillId="3" borderId="16" xfId="0" applyNumberFormat="1" applyFont="1" applyFill="1" applyBorder="1" applyAlignment="1">
      <alignment horizontal="center" vertical="center" wrapText="1"/>
    </xf>
    <xf numFmtId="1" fontId="3" fillId="3" borderId="2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1" fontId="3" fillId="2" borderId="8" xfId="0" applyNumberFormat="1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/>
    </xf>
    <xf numFmtId="0" fontId="4" fillId="2" borderId="8" xfId="0" applyNumberFormat="1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2" fontId="4" fillId="2" borderId="9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10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left" vertical="center" wrapText="1"/>
    </xf>
    <xf numFmtId="0" fontId="1" fillId="2" borderId="0" xfId="0" applyNumberFormat="1" applyFont="1" applyFill="1" applyBorder="1" applyAlignment="1">
      <alignment horizontal="right"/>
    </xf>
    <xf numFmtId="1" fontId="14" fillId="2" borderId="0" xfId="0" applyNumberFormat="1" applyFont="1" applyFill="1" applyBorder="1" applyAlignment="1">
      <alignment horizontal="right" vertical="center" wrapText="1"/>
    </xf>
    <xf numFmtId="1" fontId="4" fillId="2" borderId="4" xfId="0" applyNumberFormat="1" applyFont="1" applyFill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1" fontId="4" fillId="2" borderId="3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0" fontId="4" fillId="2" borderId="8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top" wrapText="1"/>
    </xf>
    <xf numFmtId="1" fontId="1" fillId="2" borderId="8" xfId="0" applyNumberFormat="1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readingOrder="2"/>
    </xf>
    <xf numFmtId="0" fontId="19" fillId="2" borderId="8" xfId="0" applyFont="1" applyFill="1" applyBorder="1" applyAlignment="1">
      <alignment vertical="center" readingOrder="2"/>
    </xf>
    <xf numFmtId="0" fontId="19" fillId="2" borderId="10" xfId="0" applyFont="1" applyFill="1" applyBorder="1" applyAlignment="1">
      <alignment vertical="center" readingOrder="2"/>
    </xf>
    <xf numFmtId="0" fontId="1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/>
    </xf>
    <xf numFmtId="0" fontId="19" fillId="2" borderId="13" xfId="0" applyFont="1" applyFill="1" applyBorder="1" applyAlignment="1">
      <alignment horizontal="left" vertical="center"/>
    </xf>
    <xf numFmtId="0" fontId="19" fillId="2" borderId="20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1" fontId="1" fillId="2" borderId="29" xfId="0" applyNumberFormat="1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1" fontId="1" fillId="2" borderId="28" xfId="0" applyNumberFormat="1" applyFont="1" applyFill="1" applyBorder="1" applyAlignment="1">
      <alignment horizontal="center" vertical="center" wrapText="1"/>
    </xf>
    <xf numFmtId="1" fontId="1" fillId="2" borderId="22" xfId="0" applyNumberFormat="1" applyFont="1" applyFill="1" applyBorder="1" applyAlignment="1">
      <alignment horizontal="center" vertical="center" wrapText="1"/>
    </xf>
    <xf numFmtId="1" fontId="1" fillId="2" borderId="31" xfId="0" applyNumberFormat="1" applyFont="1" applyFill="1" applyBorder="1" applyAlignment="1">
      <alignment horizontal="center" vertical="center" wrapText="1"/>
    </xf>
    <xf numFmtId="1" fontId="1" fillId="2" borderId="32" xfId="0" applyNumberFormat="1" applyFont="1" applyFill="1" applyBorder="1" applyAlignment="1">
      <alignment horizontal="center" vertical="center" wrapText="1"/>
    </xf>
    <xf numFmtId="1" fontId="1" fillId="2" borderId="33" xfId="0" applyNumberFormat="1" applyFont="1" applyFill="1" applyBorder="1" applyAlignment="1">
      <alignment horizontal="center" vertical="center" wrapText="1"/>
    </xf>
    <xf numFmtId="1" fontId="1" fillId="2" borderId="30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left" wrapText="1"/>
    </xf>
    <xf numFmtId="0" fontId="18" fillId="2" borderId="0" xfId="0" applyFont="1" applyFill="1" applyAlignment="1">
      <alignment horizontal="right" readingOrder="2"/>
    </xf>
    <xf numFmtId="0" fontId="18" fillId="0" borderId="7" xfId="0" applyFont="1" applyBorder="1" applyAlignment="1">
      <alignment horizontal="center" vertical="center"/>
    </xf>
    <xf numFmtId="0" fontId="17" fillId="2" borderId="0" xfId="0" applyFont="1" applyFill="1" applyAlignment="1">
      <alignment horizontal="right" wrapText="1" readingOrder="2"/>
    </xf>
    <xf numFmtId="0" fontId="1" fillId="2" borderId="15" xfId="0" applyFont="1" applyFill="1" applyBorder="1" applyAlignment="1">
      <alignment vertical="center"/>
    </xf>
    <xf numFmtId="1" fontId="1" fillId="2" borderId="0" xfId="0" applyNumberFormat="1" applyFont="1" applyFill="1" applyBorder="1" applyAlignment="1">
      <alignment horizontal="left"/>
    </xf>
    <xf numFmtId="0" fontId="8" fillId="2" borderId="0" xfId="0" applyFont="1" applyFill="1" applyAlignment="1">
      <alignment horizontal="right" vertical="center" readingOrder="2"/>
    </xf>
    <xf numFmtId="0" fontId="8" fillId="2" borderId="0" xfId="0" applyFont="1" applyFill="1" applyAlignment="1">
      <alignment horizontal="center" vertical="center"/>
    </xf>
    <xf numFmtId="0" fontId="17" fillId="2" borderId="4" xfId="0" applyFont="1" applyFill="1" applyBorder="1" applyAlignment="1">
      <alignment horizontal="right" vertical="center" readingOrder="2"/>
    </xf>
    <xf numFmtId="0" fontId="1" fillId="2" borderId="0" xfId="0" applyFont="1" applyFill="1" applyBorder="1" applyAlignment="1">
      <alignment horizontal="right"/>
    </xf>
    <xf numFmtId="1" fontId="1" fillId="2" borderId="2" xfId="0" applyNumberFormat="1" applyFont="1" applyFill="1" applyBorder="1" applyAlignment="1">
      <alignment horizontal="right" vertical="center" wrapText="1"/>
    </xf>
    <xf numFmtId="1" fontId="1" fillId="2" borderId="6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767CEA"/>
      <color rgb="FFB0B0B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401829330402053E-2"/>
          <c:y val="9.690621777485986E-2"/>
          <c:w val="0.95159810435491199"/>
          <c:h val="0.476266654428195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'برای سالنامه9-16'!$A$166</c:f>
              <c:strCache>
                <c:ptCount val="1"/>
                <c:pt idx="0">
                  <c:v>1394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'برای سالنامه9-16'!$B$165:$I$165</c:f>
              <c:strCache>
                <c:ptCount val="8"/>
                <c:pt idx="0">
                  <c:v>سکتورامنیت / امنیتی سکتور          Security Sector</c:v>
                </c:pt>
                <c:pt idx="1">
                  <c:v>سکتورحکومت داری، حاکمیت قانون، وحقوق بشر / دبشرحقوق، دقانون حاکمیت، اوښه حکومت والی سکتور                            Human Rights ,Ruie of Law, Governance Sector</c:v>
                </c:pt>
                <c:pt idx="2">
                  <c:v>       سکتورزیربنا ومنابع طبیعی / طبیعی زیرمی او بنستیز سکتور                                 Natural Resourees ,Infrastructure Sector </c:v>
                </c:pt>
                <c:pt idx="3">
                  <c:v>سکتورمعارف / دپوهنی سکتور             Education Sector</c:v>
                </c:pt>
                <c:pt idx="4">
                  <c:v>سکتورصحت / د روغتیا سکتور          Health Sector</c:v>
                </c:pt>
                <c:pt idx="5">
                  <c:v>سکتورزراعت وانکشاف دهات / دکلیوپراحتیااوکرهنه سکتور                             Rural Development Agriculture </c:v>
                </c:pt>
                <c:pt idx="6">
                  <c:v>سکتورمصونیت اجتماعی/ داحتماعی مصونیت سکتور                                    Social Security Sector </c:v>
                </c:pt>
                <c:pt idx="7">
                  <c:v>سکتوراداره اقتصادی و انکشاف سکتورخصوصی  / دپرمختیائی اقتصاد سکتور                                               Sector of Economic Development &amp; Sector Devlopment      </c:v>
                </c:pt>
              </c:strCache>
            </c:strRef>
          </c:cat>
          <c:val>
            <c:numRef>
              <c:f>'برای سالنامه9-16'!$B$166:$I$166</c:f>
              <c:numCache>
                <c:formatCode>0</c:formatCode>
                <c:ptCount val="8"/>
                <c:pt idx="0">
                  <c:v>838.24900000000002</c:v>
                </c:pt>
                <c:pt idx="1">
                  <c:v>1608.845</c:v>
                </c:pt>
                <c:pt idx="2">
                  <c:v>36664.417999999998</c:v>
                </c:pt>
                <c:pt idx="3">
                  <c:v>8041.9309999999996</c:v>
                </c:pt>
                <c:pt idx="4">
                  <c:v>12001.599</c:v>
                </c:pt>
                <c:pt idx="5">
                  <c:v>31533.878000000001</c:v>
                </c:pt>
                <c:pt idx="6">
                  <c:v>344.553</c:v>
                </c:pt>
                <c:pt idx="7">
                  <c:v>4263.4859999999999</c:v>
                </c:pt>
              </c:numCache>
            </c:numRef>
          </c:val>
        </c:ser>
        <c:ser>
          <c:idx val="1"/>
          <c:order val="1"/>
          <c:tx>
            <c:strRef>
              <c:f>'برای سالنامه9-16'!$A$167</c:f>
              <c:strCache>
                <c:ptCount val="1"/>
                <c:pt idx="0">
                  <c:v>1395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'برای سالنامه9-16'!$B$165:$I$165</c:f>
              <c:strCache>
                <c:ptCount val="8"/>
                <c:pt idx="0">
                  <c:v>سکتورامنیت / امنیتی سکتور          Security Sector</c:v>
                </c:pt>
                <c:pt idx="1">
                  <c:v>سکتورحکومت داری، حاکمیت قانون، وحقوق بشر / دبشرحقوق، دقانون حاکمیت، اوښه حکومت والی سکتور                            Human Rights ,Ruie of Law, Governance Sector</c:v>
                </c:pt>
                <c:pt idx="2">
                  <c:v>       سکتورزیربنا ومنابع طبیعی / طبیعی زیرمی او بنستیز سکتور                                 Natural Resourees ,Infrastructure Sector </c:v>
                </c:pt>
                <c:pt idx="3">
                  <c:v>سکتورمعارف / دپوهنی سکتور             Education Sector</c:v>
                </c:pt>
                <c:pt idx="4">
                  <c:v>سکتورصحت / د روغتیا سکتور          Health Sector</c:v>
                </c:pt>
                <c:pt idx="5">
                  <c:v>سکتورزراعت وانکشاف دهات / دکلیوپراحتیااوکرهنه سکتور                             Rural Development Agriculture </c:v>
                </c:pt>
                <c:pt idx="6">
                  <c:v>سکتورمصونیت اجتماعی/ داحتماعی مصونیت سکتور                                    Social Security Sector </c:v>
                </c:pt>
                <c:pt idx="7">
                  <c:v>سکتوراداره اقتصادی و انکشاف سکتورخصوصی  / دپرمختیائی اقتصاد سکتور                                               Sector of Economic Development &amp; Sector Devlopment      </c:v>
                </c:pt>
              </c:strCache>
            </c:strRef>
          </c:cat>
          <c:val>
            <c:numRef>
              <c:f>'برای سالنامه9-16'!$B$167:$I$167</c:f>
              <c:numCache>
                <c:formatCode>0</c:formatCode>
                <c:ptCount val="8"/>
                <c:pt idx="0">
                  <c:v>920.322</c:v>
                </c:pt>
                <c:pt idx="1">
                  <c:v>794.81399999999996</c:v>
                </c:pt>
                <c:pt idx="2">
                  <c:v>40679.661</c:v>
                </c:pt>
                <c:pt idx="3">
                  <c:v>7876.3739999999998</c:v>
                </c:pt>
                <c:pt idx="4">
                  <c:v>12618.933999999999</c:v>
                </c:pt>
                <c:pt idx="5">
                  <c:v>24616.891</c:v>
                </c:pt>
                <c:pt idx="6">
                  <c:v>365.41300000000001</c:v>
                </c:pt>
                <c:pt idx="7">
                  <c:v>5402.7280000000001</c:v>
                </c:pt>
              </c:numCache>
            </c:numRef>
          </c:val>
        </c:ser>
        <c:ser>
          <c:idx val="2"/>
          <c:order val="2"/>
          <c:tx>
            <c:strRef>
              <c:f>'برای سالنامه9-16'!$A$168</c:f>
              <c:strCache>
                <c:ptCount val="1"/>
                <c:pt idx="0">
                  <c:v>1396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'برای سالنامه9-16'!$B$165:$I$165</c:f>
              <c:strCache>
                <c:ptCount val="8"/>
                <c:pt idx="0">
                  <c:v>سکتورامنیت / امنیتی سکتور          Security Sector</c:v>
                </c:pt>
                <c:pt idx="1">
                  <c:v>سکتورحکومت داری، حاکمیت قانون، وحقوق بشر / دبشرحقوق، دقانون حاکمیت، اوښه حکومت والی سکتور                            Human Rights ,Ruie of Law, Governance Sector</c:v>
                </c:pt>
                <c:pt idx="2">
                  <c:v>       سکتورزیربنا ومنابع طبیعی / طبیعی زیرمی او بنستیز سکتور                                 Natural Resourees ,Infrastructure Sector </c:v>
                </c:pt>
                <c:pt idx="3">
                  <c:v>سکتورمعارف / دپوهنی سکتور             Education Sector</c:v>
                </c:pt>
                <c:pt idx="4">
                  <c:v>سکتورصحت / د روغتیا سکتور          Health Sector</c:v>
                </c:pt>
                <c:pt idx="5">
                  <c:v>سکتورزراعت وانکشاف دهات / دکلیوپراحتیااوکرهنه سکتور                             Rural Development Agriculture </c:v>
                </c:pt>
                <c:pt idx="6">
                  <c:v>سکتورمصونیت اجتماعی/ داحتماعی مصونیت سکتور                                    Social Security Sector </c:v>
                </c:pt>
                <c:pt idx="7">
                  <c:v>سکتوراداره اقتصادی و انکشاف سکتورخصوصی  / دپرمختیائی اقتصاد سکتور                                               Sector of Economic Development &amp; Sector Devlopment      </c:v>
                </c:pt>
              </c:strCache>
            </c:strRef>
          </c:cat>
          <c:val>
            <c:numRef>
              <c:f>'برای سالنامه9-16'!$B$168:$I$168</c:f>
              <c:numCache>
                <c:formatCode>0</c:formatCode>
                <c:ptCount val="8"/>
                <c:pt idx="0">
                  <c:v>1004.981</c:v>
                </c:pt>
                <c:pt idx="1">
                  <c:v>1872.1320000000001</c:v>
                </c:pt>
                <c:pt idx="2">
                  <c:v>47804.716999999997</c:v>
                </c:pt>
                <c:pt idx="3">
                  <c:v>6941.8280000000004</c:v>
                </c:pt>
                <c:pt idx="4">
                  <c:v>14767.476000000001</c:v>
                </c:pt>
                <c:pt idx="5">
                  <c:v>25195.975999999999</c:v>
                </c:pt>
                <c:pt idx="6">
                  <c:v>922.80200000000002</c:v>
                </c:pt>
                <c:pt idx="7">
                  <c:v>6161.7939999999999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494720"/>
        <c:axId val="116496256"/>
      </c:barChart>
      <c:catAx>
        <c:axId val="11649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496256"/>
        <c:crosses val="autoZero"/>
        <c:auto val="1"/>
        <c:lblAlgn val="ctr"/>
        <c:lblOffset val="100"/>
        <c:noMultiLvlLbl val="0"/>
      </c:catAx>
      <c:valAx>
        <c:axId val="116496256"/>
        <c:scaling>
          <c:orientation val="minMax"/>
          <c:max val="500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16494720"/>
        <c:crosses val="autoZero"/>
        <c:crossBetween val="between"/>
        <c:majorUnit val="10000"/>
        <c:minorUnit val="100"/>
      </c:valAx>
    </c:plotArea>
    <c:legend>
      <c:legendPos val="r"/>
      <c:layout>
        <c:manualLayout>
          <c:xMode val="edge"/>
          <c:yMode val="edge"/>
          <c:x val="0.14035846455875478"/>
          <c:y val="0.90691648163058669"/>
          <c:w val="0.73775651846837498"/>
          <c:h val="9.1761798515133067E-2"/>
        </c:manualLayout>
      </c:layout>
      <c:overlay val="0"/>
      <c:spPr>
        <a:ln>
          <a:noFill/>
        </a:ln>
      </c:spPr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08859093576739E-2"/>
          <c:y val="3.4934179736035145E-2"/>
          <c:w val="0.92979409802089075"/>
          <c:h val="0.622538656639483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'برای سالنامه9-16'!$AN$161</c:f>
              <c:strCache>
                <c:ptCount val="1"/>
                <c:pt idx="0">
                  <c:v>1394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'برای سالنامه9-16'!$AM$162:$AM$167</c:f>
              <c:strCache>
                <c:ptCount val="6"/>
                <c:pt idx="0">
                  <c:v>سکتورزیربنا ومنابع طبیعی / طبیعی زیرمی او بنستیز سکتور  Natural Resourees ,Infrastructure Sector</c:v>
                </c:pt>
                <c:pt idx="1">
                  <c:v>سکتورزراعت وانکشاف دهات  دکلیوپراحتیااوکرهنه سکتور Rural Development Agriculture</c:v>
                </c:pt>
                <c:pt idx="2">
                  <c:v>      سکتورصحت / د روغتیا سکتور                         Health Sector</c:v>
                </c:pt>
                <c:pt idx="3">
                  <c:v>       سکتورمعارف / دپوهنی سکتور                               Education Sector</c:v>
                </c:pt>
                <c:pt idx="4">
                  <c:v>سکتوراداره اقتصادی و انکشاف سکتورخصوصی  / د اقتصاد سکتورپراختیا  Sector of Economic Development &amp; Sector Devlopment      </c:v>
                </c:pt>
                <c:pt idx="5">
                  <c:v>سکتورحکومت داری، حاکمیت قانون، وحقوق بشر / دبشرحقوق، دقانون حاکمیت، اوښه حکومت والی سکتور  Human Rights ,Ruie of Law, Governance Sector</c:v>
                </c:pt>
              </c:strCache>
            </c:strRef>
          </c:cat>
          <c:val>
            <c:numRef>
              <c:f>'برای سالنامه9-16'!$AN$162:$AN$167</c:f>
              <c:numCache>
                <c:formatCode>0</c:formatCode>
                <c:ptCount val="6"/>
                <c:pt idx="0">
                  <c:v>36664.417999999998</c:v>
                </c:pt>
                <c:pt idx="1">
                  <c:v>31533.878000000001</c:v>
                </c:pt>
                <c:pt idx="2">
                  <c:v>12001.599</c:v>
                </c:pt>
                <c:pt idx="3">
                  <c:v>8041.9309999999996</c:v>
                </c:pt>
                <c:pt idx="4">
                  <c:v>4263.4859999999999</c:v>
                </c:pt>
                <c:pt idx="5">
                  <c:v>1608.845</c:v>
                </c:pt>
              </c:numCache>
            </c:numRef>
          </c:val>
        </c:ser>
        <c:ser>
          <c:idx val="1"/>
          <c:order val="1"/>
          <c:tx>
            <c:strRef>
              <c:f>'برای سالنامه9-16'!$AO$161</c:f>
              <c:strCache>
                <c:ptCount val="1"/>
                <c:pt idx="0">
                  <c:v>1395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'برای سالنامه9-16'!$AM$162:$AM$167</c:f>
              <c:strCache>
                <c:ptCount val="6"/>
                <c:pt idx="0">
                  <c:v>سکتورزیربنا ومنابع طبیعی / طبیعی زیرمی او بنستیز سکتور  Natural Resourees ,Infrastructure Sector</c:v>
                </c:pt>
                <c:pt idx="1">
                  <c:v>سکتورزراعت وانکشاف دهات  دکلیوپراحتیااوکرهنه سکتور Rural Development Agriculture</c:v>
                </c:pt>
                <c:pt idx="2">
                  <c:v>      سکتورصحت / د روغتیا سکتور                         Health Sector</c:v>
                </c:pt>
                <c:pt idx="3">
                  <c:v>       سکتورمعارف / دپوهنی سکتور                               Education Sector</c:v>
                </c:pt>
                <c:pt idx="4">
                  <c:v>سکتوراداره اقتصادی و انکشاف سکتورخصوصی  / د اقتصاد سکتورپراختیا  Sector of Economic Development &amp; Sector Devlopment      </c:v>
                </c:pt>
                <c:pt idx="5">
                  <c:v>سکتورحکومت داری، حاکمیت قانون، وحقوق بشر / دبشرحقوق، دقانون حاکمیت، اوښه حکومت والی سکتور  Human Rights ,Ruie of Law, Governance Sector</c:v>
                </c:pt>
              </c:strCache>
            </c:strRef>
          </c:cat>
          <c:val>
            <c:numRef>
              <c:f>'برای سالنامه9-16'!$AO$162:$AO$167</c:f>
              <c:numCache>
                <c:formatCode>0</c:formatCode>
                <c:ptCount val="6"/>
                <c:pt idx="0">
                  <c:v>40679.661</c:v>
                </c:pt>
                <c:pt idx="1">
                  <c:v>24616.891</c:v>
                </c:pt>
                <c:pt idx="2">
                  <c:v>12618.933999999999</c:v>
                </c:pt>
                <c:pt idx="3">
                  <c:v>7876.3739999999998</c:v>
                </c:pt>
                <c:pt idx="4">
                  <c:v>5402.7280000000001</c:v>
                </c:pt>
                <c:pt idx="5">
                  <c:v>794.81399999999996</c:v>
                </c:pt>
              </c:numCache>
            </c:numRef>
          </c:val>
        </c:ser>
        <c:ser>
          <c:idx val="2"/>
          <c:order val="2"/>
          <c:tx>
            <c:strRef>
              <c:f>'برای سالنامه9-16'!$AP$161</c:f>
              <c:strCache>
                <c:ptCount val="1"/>
                <c:pt idx="0">
                  <c:v>1396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'برای سالنامه9-16'!$AM$162:$AM$167</c:f>
              <c:strCache>
                <c:ptCount val="6"/>
                <c:pt idx="0">
                  <c:v>سکتورزیربنا ومنابع طبیعی / طبیعی زیرمی او بنستیز سکتور  Natural Resourees ,Infrastructure Sector</c:v>
                </c:pt>
                <c:pt idx="1">
                  <c:v>سکتورزراعت وانکشاف دهات  دکلیوپراحتیااوکرهنه سکتور Rural Development Agriculture</c:v>
                </c:pt>
                <c:pt idx="2">
                  <c:v>      سکتورصحت / د روغتیا سکتور                         Health Sector</c:v>
                </c:pt>
                <c:pt idx="3">
                  <c:v>       سکتورمعارف / دپوهنی سکتور                               Education Sector</c:v>
                </c:pt>
                <c:pt idx="4">
                  <c:v>سکتوراداره اقتصادی و انکشاف سکتورخصوصی  / د اقتصاد سکتورپراختیا  Sector of Economic Development &amp; Sector Devlopment      </c:v>
                </c:pt>
                <c:pt idx="5">
                  <c:v>سکتورحکومت داری، حاکمیت قانون، وحقوق بشر / دبشرحقوق، دقانون حاکمیت، اوښه حکومت والی سکتور  Human Rights ,Ruie of Law, Governance Sector</c:v>
                </c:pt>
              </c:strCache>
            </c:strRef>
          </c:cat>
          <c:val>
            <c:numRef>
              <c:f>'برای سالنامه9-16'!$AP$162:$AP$167</c:f>
              <c:numCache>
                <c:formatCode>0</c:formatCode>
                <c:ptCount val="6"/>
                <c:pt idx="0">
                  <c:v>47804.716999999997</c:v>
                </c:pt>
                <c:pt idx="1">
                  <c:v>25195.975999999999</c:v>
                </c:pt>
                <c:pt idx="2">
                  <c:v>14767.476000000001</c:v>
                </c:pt>
                <c:pt idx="3">
                  <c:v>6941.8280000000004</c:v>
                </c:pt>
                <c:pt idx="4">
                  <c:v>6161.7939999999999</c:v>
                </c:pt>
                <c:pt idx="5">
                  <c:v>1872.1320000000001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605696"/>
        <c:axId val="116607232"/>
      </c:barChart>
      <c:catAx>
        <c:axId val="11660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6607232"/>
        <c:crosses val="autoZero"/>
        <c:auto val="1"/>
        <c:lblAlgn val="ctr"/>
        <c:lblOffset val="100"/>
        <c:noMultiLvlLbl val="0"/>
      </c:catAx>
      <c:valAx>
        <c:axId val="1166072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16605696"/>
        <c:crosses val="autoZero"/>
        <c:crossBetween val="between"/>
        <c:minorUnit val="5000"/>
      </c:valAx>
    </c:plotArea>
    <c:legend>
      <c:legendPos val="r"/>
      <c:layout>
        <c:manualLayout>
          <c:xMode val="edge"/>
          <c:yMode val="edge"/>
          <c:x val="3.1861290066014437E-2"/>
          <c:y val="0.89906756941219323"/>
          <c:w val="0.95646643159504052"/>
          <c:h val="8.903275552515295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923925</xdr:colOff>
      <xdr:row>19</xdr:row>
      <xdr:rowOff>247650</xdr:rowOff>
    </xdr:from>
    <xdr:to>
      <xdr:col>5</xdr:col>
      <xdr:colOff>962025</xdr:colOff>
      <xdr:row>19</xdr:row>
      <xdr:rowOff>247650</xdr:rowOff>
    </xdr:to>
    <xdr:sp macro="" textlink="">
      <xdr:nvSpPr>
        <xdr:cNvPr id="2" name="Line 735"/>
        <xdr:cNvSpPr>
          <a:spLocks noChangeShapeType="1"/>
        </xdr:cNvSpPr>
      </xdr:nvSpPr>
      <xdr:spPr bwMode="auto">
        <a:xfrm flipV="1">
          <a:off x="5429250" y="537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904875</xdr:colOff>
      <xdr:row>32</xdr:row>
      <xdr:rowOff>276225</xdr:rowOff>
    </xdr:from>
    <xdr:to>
      <xdr:col>5</xdr:col>
      <xdr:colOff>942975</xdr:colOff>
      <xdr:row>32</xdr:row>
      <xdr:rowOff>276225</xdr:rowOff>
    </xdr:to>
    <xdr:sp macro="" textlink="">
      <xdr:nvSpPr>
        <xdr:cNvPr id="3" name="Line 735"/>
        <xdr:cNvSpPr>
          <a:spLocks noChangeShapeType="1"/>
        </xdr:cNvSpPr>
      </xdr:nvSpPr>
      <xdr:spPr bwMode="auto">
        <a:xfrm flipV="1">
          <a:off x="5429250" y="8991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857250</xdr:colOff>
      <xdr:row>29</xdr:row>
      <xdr:rowOff>266700</xdr:rowOff>
    </xdr:from>
    <xdr:to>
      <xdr:col>4</xdr:col>
      <xdr:colOff>895350</xdr:colOff>
      <xdr:row>29</xdr:row>
      <xdr:rowOff>266700</xdr:rowOff>
    </xdr:to>
    <xdr:sp macro="" textlink="">
      <xdr:nvSpPr>
        <xdr:cNvPr id="4" name="Line 735"/>
        <xdr:cNvSpPr>
          <a:spLocks noChangeShapeType="1"/>
        </xdr:cNvSpPr>
      </xdr:nvSpPr>
      <xdr:spPr bwMode="auto">
        <a:xfrm flipV="1">
          <a:off x="4772025" y="8191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838200</xdr:colOff>
      <xdr:row>55</xdr:row>
      <xdr:rowOff>95250</xdr:rowOff>
    </xdr:from>
    <xdr:to>
      <xdr:col>5</xdr:col>
      <xdr:colOff>876300</xdr:colOff>
      <xdr:row>55</xdr:row>
      <xdr:rowOff>95250</xdr:rowOff>
    </xdr:to>
    <xdr:sp macro="" textlink="">
      <xdr:nvSpPr>
        <xdr:cNvPr id="5" name="Line 735"/>
        <xdr:cNvSpPr>
          <a:spLocks noChangeShapeType="1"/>
        </xdr:cNvSpPr>
      </xdr:nvSpPr>
      <xdr:spPr bwMode="auto">
        <a:xfrm flipV="1">
          <a:off x="5429250" y="15744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971550</xdr:colOff>
      <xdr:row>74</xdr:row>
      <xdr:rowOff>95250</xdr:rowOff>
    </xdr:from>
    <xdr:to>
      <xdr:col>5</xdr:col>
      <xdr:colOff>1009650</xdr:colOff>
      <xdr:row>74</xdr:row>
      <xdr:rowOff>95250</xdr:rowOff>
    </xdr:to>
    <xdr:sp macro="" textlink="">
      <xdr:nvSpPr>
        <xdr:cNvPr id="7" name="Line 735"/>
        <xdr:cNvSpPr>
          <a:spLocks noChangeShapeType="1"/>
        </xdr:cNvSpPr>
      </xdr:nvSpPr>
      <xdr:spPr bwMode="auto">
        <a:xfrm flipV="1">
          <a:off x="5429250" y="21307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981075</xdr:colOff>
      <xdr:row>90</xdr:row>
      <xdr:rowOff>161925</xdr:rowOff>
    </xdr:from>
    <xdr:to>
      <xdr:col>5</xdr:col>
      <xdr:colOff>1019175</xdr:colOff>
      <xdr:row>90</xdr:row>
      <xdr:rowOff>161925</xdr:rowOff>
    </xdr:to>
    <xdr:sp macro="" textlink="">
      <xdr:nvSpPr>
        <xdr:cNvPr id="9" name="Line 735"/>
        <xdr:cNvSpPr>
          <a:spLocks noChangeShapeType="1"/>
        </xdr:cNvSpPr>
      </xdr:nvSpPr>
      <xdr:spPr bwMode="auto">
        <a:xfrm flipV="1">
          <a:off x="5429250" y="26650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838200</xdr:colOff>
      <xdr:row>93</xdr:row>
      <xdr:rowOff>200025</xdr:rowOff>
    </xdr:from>
    <xdr:to>
      <xdr:col>5</xdr:col>
      <xdr:colOff>876300</xdr:colOff>
      <xdr:row>93</xdr:row>
      <xdr:rowOff>200025</xdr:rowOff>
    </xdr:to>
    <xdr:sp macro="" textlink="">
      <xdr:nvSpPr>
        <xdr:cNvPr id="10" name="Line 735"/>
        <xdr:cNvSpPr>
          <a:spLocks noChangeShapeType="1"/>
        </xdr:cNvSpPr>
      </xdr:nvSpPr>
      <xdr:spPr bwMode="auto">
        <a:xfrm flipV="1">
          <a:off x="5429250" y="27679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552450</xdr:colOff>
      <xdr:row>95</xdr:row>
      <xdr:rowOff>161925</xdr:rowOff>
    </xdr:from>
    <xdr:to>
      <xdr:col>4</xdr:col>
      <xdr:colOff>590550</xdr:colOff>
      <xdr:row>95</xdr:row>
      <xdr:rowOff>161925</xdr:rowOff>
    </xdr:to>
    <xdr:sp macro="" textlink="">
      <xdr:nvSpPr>
        <xdr:cNvPr id="11" name="Line 735"/>
        <xdr:cNvSpPr>
          <a:spLocks noChangeShapeType="1"/>
        </xdr:cNvSpPr>
      </xdr:nvSpPr>
      <xdr:spPr bwMode="auto">
        <a:xfrm flipV="1">
          <a:off x="4572000" y="28213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876300</xdr:colOff>
      <xdr:row>103</xdr:row>
      <xdr:rowOff>133350</xdr:rowOff>
    </xdr:from>
    <xdr:to>
      <xdr:col>5</xdr:col>
      <xdr:colOff>914400</xdr:colOff>
      <xdr:row>103</xdr:row>
      <xdr:rowOff>133350</xdr:rowOff>
    </xdr:to>
    <xdr:sp macro="" textlink="">
      <xdr:nvSpPr>
        <xdr:cNvPr id="12" name="Line 735"/>
        <xdr:cNvSpPr>
          <a:spLocks noChangeShapeType="1"/>
        </xdr:cNvSpPr>
      </xdr:nvSpPr>
      <xdr:spPr bwMode="auto">
        <a:xfrm flipV="1">
          <a:off x="5429250" y="30394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838200</xdr:colOff>
      <xdr:row>111</xdr:row>
      <xdr:rowOff>209550</xdr:rowOff>
    </xdr:from>
    <xdr:to>
      <xdr:col>5</xdr:col>
      <xdr:colOff>876300</xdr:colOff>
      <xdr:row>111</xdr:row>
      <xdr:rowOff>209550</xdr:rowOff>
    </xdr:to>
    <xdr:sp macro="" textlink="">
      <xdr:nvSpPr>
        <xdr:cNvPr id="13" name="Line 735"/>
        <xdr:cNvSpPr>
          <a:spLocks noChangeShapeType="1"/>
        </xdr:cNvSpPr>
      </xdr:nvSpPr>
      <xdr:spPr bwMode="auto">
        <a:xfrm flipV="1">
          <a:off x="5429250" y="32918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847725</xdr:colOff>
      <xdr:row>112</xdr:row>
      <xdr:rowOff>180975</xdr:rowOff>
    </xdr:from>
    <xdr:to>
      <xdr:col>5</xdr:col>
      <xdr:colOff>885825</xdr:colOff>
      <xdr:row>112</xdr:row>
      <xdr:rowOff>180975</xdr:rowOff>
    </xdr:to>
    <xdr:sp macro="" textlink="">
      <xdr:nvSpPr>
        <xdr:cNvPr id="14" name="Line 735"/>
        <xdr:cNvSpPr>
          <a:spLocks noChangeShapeType="1"/>
        </xdr:cNvSpPr>
      </xdr:nvSpPr>
      <xdr:spPr bwMode="auto">
        <a:xfrm flipV="1">
          <a:off x="5429250" y="33204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895350</xdr:colOff>
      <xdr:row>120</xdr:row>
      <xdr:rowOff>142875</xdr:rowOff>
    </xdr:from>
    <xdr:to>
      <xdr:col>5</xdr:col>
      <xdr:colOff>933450</xdr:colOff>
      <xdr:row>120</xdr:row>
      <xdr:rowOff>142875</xdr:rowOff>
    </xdr:to>
    <xdr:sp macro="" textlink="">
      <xdr:nvSpPr>
        <xdr:cNvPr id="15" name="Line 735"/>
        <xdr:cNvSpPr>
          <a:spLocks noChangeShapeType="1"/>
        </xdr:cNvSpPr>
      </xdr:nvSpPr>
      <xdr:spPr bwMode="auto">
        <a:xfrm flipV="1">
          <a:off x="5429250" y="35366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838200</xdr:colOff>
      <xdr:row>121</xdr:row>
      <xdr:rowOff>142875</xdr:rowOff>
    </xdr:from>
    <xdr:to>
      <xdr:col>5</xdr:col>
      <xdr:colOff>876300</xdr:colOff>
      <xdr:row>121</xdr:row>
      <xdr:rowOff>142875</xdr:rowOff>
    </xdr:to>
    <xdr:sp macro="" textlink="">
      <xdr:nvSpPr>
        <xdr:cNvPr id="16" name="Line 735"/>
        <xdr:cNvSpPr>
          <a:spLocks noChangeShapeType="1"/>
        </xdr:cNvSpPr>
      </xdr:nvSpPr>
      <xdr:spPr bwMode="auto">
        <a:xfrm flipV="1">
          <a:off x="5429250" y="356806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838200</xdr:colOff>
      <xdr:row>122</xdr:row>
      <xdr:rowOff>152400</xdr:rowOff>
    </xdr:from>
    <xdr:to>
      <xdr:col>5</xdr:col>
      <xdr:colOff>876300</xdr:colOff>
      <xdr:row>122</xdr:row>
      <xdr:rowOff>152400</xdr:rowOff>
    </xdr:to>
    <xdr:sp macro="" textlink="">
      <xdr:nvSpPr>
        <xdr:cNvPr id="17" name="Line 735"/>
        <xdr:cNvSpPr>
          <a:spLocks noChangeShapeType="1"/>
        </xdr:cNvSpPr>
      </xdr:nvSpPr>
      <xdr:spPr bwMode="auto">
        <a:xfrm flipV="1">
          <a:off x="5429250" y="36004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838200</xdr:colOff>
      <xdr:row>123</xdr:row>
      <xdr:rowOff>152400</xdr:rowOff>
    </xdr:from>
    <xdr:to>
      <xdr:col>5</xdr:col>
      <xdr:colOff>876300</xdr:colOff>
      <xdr:row>123</xdr:row>
      <xdr:rowOff>152400</xdr:rowOff>
    </xdr:to>
    <xdr:sp macro="" textlink="">
      <xdr:nvSpPr>
        <xdr:cNvPr id="18" name="Line 735"/>
        <xdr:cNvSpPr>
          <a:spLocks noChangeShapeType="1"/>
        </xdr:cNvSpPr>
      </xdr:nvSpPr>
      <xdr:spPr bwMode="auto">
        <a:xfrm flipV="1">
          <a:off x="5429250" y="36318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933450</xdr:colOff>
      <xdr:row>148</xdr:row>
      <xdr:rowOff>152400</xdr:rowOff>
    </xdr:from>
    <xdr:to>
      <xdr:col>5</xdr:col>
      <xdr:colOff>971550</xdr:colOff>
      <xdr:row>148</xdr:row>
      <xdr:rowOff>152400</xdr:rowOff>
    </xdr:to>
    <xdr:sp macro="" textlink="">
      <xdr:nvSpPr>
        <xdr:cNvPr id="19" name="Line 735"/>
        <xdr:cNvSpPr>
          <a:spLocks noChangeShapeType="1"/>
        </xdr:cNvSpPr>
      </xdr:nvSpPr>
      <xdr:spPr bwMode="auto">
        <a:xfrm flipV="1">
          <a:off x="5429250" y="43510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847725</xdr:colOff>
      <xdr:row>154</xdr:row>
      <xdr:rowOff>190500</xdr:rowOff>
    </xdr:from>
    <xdr:to>
      <xdr:col>5</xdr:col>
      <xdr:colOff>885825</xdr:colOff>
      <xdr:row>154</xdr:row>
      <xdr:rowOff>190500</xdr:rowOff>
    </xdr:to>
    <xdr:sp macro="" textlink="">
      <xdr:nvSpPr>
        <xdr:cNvPr id="20" name="Line 735"/>
        <xdr:cNvSpPr>
          <a:spLocks noChangeShapeType="1"/>
        </xdr:cNvSpPr>
      </xdr:nvSpPr>
      <xdr:spPr bwMode="auto">
        <a:xfrm flipV="1">
          <a:off x="5429250" y="45424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914400</xdr:colOff>
      <xdr:row>158</xdr:row>
      <xdr:rowOff>180975</xdr:rowOff>
    </xdr:from>
    <xdr:to>
      <xdr:col>5</xdr:col>
      <xdr:colOff>952500</xdr:colOff>
      <xdr:row>158</xdr:row>
      <xdr:rowOff>180975</xdr:rowOff>
    </xdr:to>
    <xdr:sp macro="" textlink="">
      <xdr:nvSpPr>
        <xdr:cNvPr id="21" name="Line 735"/>
        <xdr:cNvSpPr>
          <a:spLocks noChangeShapeType="1"/>
        </xdr:cNvSpPr>
      </xdr:nvSpPr>
      <xdr:spPr bwMode="auto">
        <a:xfrm flipV="1">
          <a:off x="5429250" y="46634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857250</xdr:colOff>
      <xdr:row>160</xdr:row>
      <xdr:rowOff>171450</xdr:rowOff>
    </xdr:from>
    <xdr:to>
      <xdr:col>5</xdr:col>
      <xdr:colOff>895350</xdr:colOff>
      <xdr:row>160</xdr:row>
      <xdr:rowOff>171450</xdr:rowOff>
    </xdr:to>
    <xdr:sp macro="" textlink="">
      <xdr:nvSpPr>
        <xdr:cNvPr id="22" name="Line 735"/>
        <xdr:cNvSpPr>
          <a:spLocks noChangeShapeType="1"/>
        </xdr:cNvSpPr>
      </xdr:nvSpPr>
      <xdr:spPr bwMode="auto">
        <a:xfrm flipV="1">
          <a:off x="5429250" y="47253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885825</xdr:colOff>
      <xdr:row>171</xdr:row>
      <xdr:rowOff>142875</xdr:rowOff>
    </xdr:from>
    <xdr:to>
      <xdr:col>5</xdr:col>
      <xdr:colOff>923925</xdr:colOff>
      <xdr:row>171</xdr:row>
      <xdr:rowOff>142875</xdr:rowOff>
    </xdr:to>
    <xdr:sp macro="" textlink="">
      <xdr:nvSpPr>
        <xdr:cNvPr id="23" name="Line 735"/>
        <xdr:cNvSpPr>
          <a:spLocks noChangeShapeType="1"/>
        </xdr:cNvSpPr>
      </xdr:nvSpPr>
      <xdr:spPr bwMode="auto">
        <a:xfrm flipV="1">
          <a:off x="5429250" y="51825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904875</xdr:colOff>
      <xdr:row>173</xdr:row>
      <xdr:rowOff>171450</xdr:rowOff>
    </xdr:from>
    <xdr:to>
      <xdr:col>5</xdr:col>
      <xdr:colOff>942975</xdr:colOff>
      <xdr:row>173</xdr:row>
      <xdr:rowOff>171450</xdr:rowOff>
    </xdr:to>
    <xdr:sp macro="" textlink="">
      <xdr:nvSpPr>
        <xdr:cNvPr id="24" name="Line 735"/>
        <xdr:cNvSpPr>
          <a:spLocks noChangeShapeType="1"/>
        </xdr:cNvSpPr>
      </xdr:nvSpPr>
      <xdr:spPr bwMode="auto">
        <a:xfrm flipV="1">
          <a:off x="542925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895350</xdr:colOff>
      <xdr:row>182</xdr:row>
      <xdr:rowOff>200025</xdr:rowOff>
    </xdr:from>
    <xdr:to>
      <xdr:col>5</xdr:col>
      <xdr:colOff>933450</xdr:colOff>
      <xdr:row>182</xdr:row>
      <xdr:rowOff>200025</xdr:rowOff>
    </xdr:to>
    <xdr:sp macro="" textlink="">
      <xdr:nvSpPr>
        <xdr:cNvPr id="25" name="Line 735"/>
        <xdr:cNvSpPr>
          <a:spLocks noChangeShapeType="1"/>
        </xdr:cNvSpPr>
      </xdr:nvSpPr>
      <xdr:spPr bwMode="auto">
        <a:xfrm flipV="1">
          <a:off x="5429250" y="55454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866775</xdr:colOff>
      <xdr:row>183</xdr:row>
      <xdr:rowOff>180975</xdr:rowOff>
    </xdr:from>
    <xdr:to>
      <xdr:col>5</xdr:col>
      <xdr:colOff>904875</xdr:colOff>
      <xdr:row>183</xdr:row>
      <xdr:rowOff>180975</xdr:rowOff>
    </xdr:to>
    <xdr:sp macro="" textlink="">
      <xdr:nvSpPr>
        <xdr:cNvPr id="26" name="Line 735"/>
        <xdr:cNvSpPr>
          <a:spLocks noChangeShapeType="1"/>
        </xdr:cNvSpPr>
      </xdr:nvSpPr>
      <xdr:spPr bwMode="auto">
        <a:xfrm flipV="1">
          <a:off x="5429250" y="55797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866775</xdr:colOff>
      <xdr:row>184</xdr:row>
      <xdr:rowOff>180975</xdr:rowOff>
    </xdr:from>
    <xdr:to>
      <xdr:col>5</xdr:col>
      <xdr:colOff>904875</xdr:colOff>
      <xdr:row>184</xdr:row>
      <xdr:rowOff>180975</xdr:rowOff>
    </xdr:to>
    <xdr:sp macro="" textlink="">
      <xdr:nvSpPr>
        <xdr:cNvPr id="27" name="Line 735"/>
        <xdr:cNvSpPr>
          <a:spLocks noChangeShapeType="1"/>
        </xdr:cNvSpPr>
      </xdr:nvSpPr>
      <xdr:spPr bwMode="auto">
        <a:xfrm flipV="1">
          <a:off x="5429250" y="56159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828675</xdr:colOff>
      <xdr:row>185</xdr:row>
      <xdr:rowOff>200025</xdr:rowOff>
    </xdr:from>
    <xdr:to>
      <xdr:col>5</xdr:col>
      <xdr:colOff>866775</xdr:colOff>
      <xdr:row>185</xdr:row>
      <xdr:rowOff>200025</xdr:rowOff>
    </xdr:to>
    <xdr:sp macro="" textlink="">
      <xdr:nvSpPr>
        <xdr:cNvPr id="28" name="Line 735"/>
        <xdr:cNvSpPr>
          <a:spLocks noChangeShapeType="1"/>
        </xdr:cNvSpPr>
      </xdr:nvSpPr>
      <xdr:spPr bwMode="auto">
        <a:xfrm flipV="1">
          <a:off x="5429250" y="56492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828675</xdr:colOff>
      <xdr:row>186</xdr:row>
      <xdr:rowOff>238125</xdr:rowOff>
    </xdr:from>
    <xdr:to>
      <xdr:col>5</xdr:col>
      <xdr:colOff>866775</xdr:colOff>
      <xdr:row>186</xdr:row>
      <xdr:rowOff>238125</xdr:rowOff>
    </xdr:to>
    <xdr:sp macro="" textlink="">
      <xdr:nvSpPr>
        <xdr:cNvPr id="29" name="Line 735"/>
        <xdr:cNvSpPr>
          <a:spLocks noChangeShapeType="1"/>
        </xdr:cNvSpPr>
      </xdr:nvSpPr>
      <xdr:spPr bwMode="auto">
        <a:xfrm flipV="1">
          <a:off x="5429250" y="56826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828675</xdr:colOff>
      <xdr:row>187</xdr:row>
      <xdr:rowOff>180975</xdr:rowOff>
    </xdr:from>
    <xdr:to>
      <xdr:col>5</xdr:col>
      <xdr:colOff>866775</xdr:colOff>
      <xdr:row>187</xdr:row>
      <xdr:rowOff>180975</xdr:rowOff>
    </xdr:to>
    <xdr:sp macro="" textlink="">
      <xdr:nvSpPr>
        <xdr:cNvPr id="30" name="Line 735"/>
        <xdr:cNvSpPr>
          <a:spLocks noChangeShapeType="1"/>
        </xdr:cNvSpPr>
      </xdr:nvSpPr>
      <xdr:spPr bwMode="auto">
        <a:xfrm flipV="1">
          <a:off x="5429250" y="57073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923925</xdr:colOff>
      <xdr:row>18</xdr:row>
      <xdr:rowOff>228600</xdr:rowOff>
    </xdr:from>
    <xdr:to>
      <xdr:col>5</xdr:col>
      <xdr:colOff>962025</xdr:colOff>
      <xdr:row>18</xdr:row>
      <xdr:rowOff>228600</xdr:rowOff>
    </xdr:to>
    <xdr:sp macro="" textlink="">
      <xdr:nvSpPr>
        <xdr:cNvPr id="31" name="Line 735"/>
        <xdr:cNvSpPr>
          <a:spLocks noChangeShapeType="1"/>
        </xdr:cNvSpPr>
      </xdr:nvSpPr>
      <xdr:spPr bwMode="auto">
        <a:xfrm flipV="1">
          <a:off x="5429250" y="5038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895350</xdr:colOff>
      <xdr:row>51</xdr:row>
      <xdr:rowOff>152400</xdr:rowOff>
    </xdr:from>
    <xdr:to>
      <xdr:col>5</xdr:col>
      <xdr:colOff>933450</xdr:colOff>
      <xdr:row>51</xdr:row>
      <xdr:rowOff>152400</xdr:rowOff>
    </xdr:to>
    <xdr:sp macro="" textlink="">
      <xdr:nvSpPr>
        <xdr:cNvPr id="32" name="Line 735"/>
        <xdr:cNvSpPr>
          <a:spLocks noChangeShapeType="1"/>
        </xdr:cNvSpPr>
      </xdr:nvSpPr>
      <xdr:spPr bwMode="auto">
        <a:xfrm flipV="1">
          <a:off x="5429250" y="143732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1028700</xdr:colOff>
      <xdr:row>66</xdr:row>
      <xdr:rowOff>180975</xdr:rowOff>
    </xdr:from>
    <xdr:to>
      <xdr:col>5</xdr:col>
      <xdr:colOff>1066800</xdr:colOff>
      <xdr:row>66</xdr:row>
      <xdr:rowOff>180975</xdr:rowOff>
    </xdr:to>
    <xdr:sp macro="" textlink="">
      <xdr:nvSpPr>
        <xdr:cNvPr id="33" name="Line 735"/>
        <xdr:cNvSpPr>
          <a:spLocks noChangeShapeType="1"/>
        </xdr:cNvSpPr>
      </xdr:nvSpPr>
      <xdr:spPr bwMode="auto">
        <a:xfrm flipV="1">
          <a:off x="5429250" y="19335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1000125</xdr:colOff>
      <xdr:row>68</xdr:row>
      <xdr:rowOff>180975</xdr:rowOff>
    </xdr:from>
    <xdr:to>
      <xdr:col>5</xdr:col>
      <xdr:colOff>1038225</xdr:colOff>
      <xdr:row>68</xdr:row>
      <xdr:rowOff>180975</xdr:rowOff>
    </xdr:to>
    <xdr:sp macro="" textlink="">
      <xdr:nvSpPr>
        <xdr:cNvPr id="34" name="Line 735"/>
        <xdr:cNvSpPr>
          <a:spLocks noChangeShapeType="1"/>
        </xdr:cNvSpPr>
      </xdr:nvSpPr>
      <xdr:spPr bwMode="auto">
        <a:xfrm flipV="1">
          <a:off x="5429250" y="19831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923925</xdr:colOff>
      <xdr:row>147</xdr:row>
      <xdr:rowOff>152400</xdr:rowOff>
    </xdr:from>
    <xdr:to>
      <xdr:col>5</xdr:col>
      <xdr:colOff>962025</xdr:colOff>
      <xdr:row>147</xdr:row>
      <xdr:rowOff>152400</xdr:rowOff>
    </xdr:to>
    <xdr:sp macro="" textlink="">
      <xdr:nvSpPr>
        <xdr:cNvPr id="35" name="Line 735"/>
        <xdr:cNvSpPr>
          <a:spLocks noChangeShapeType="1"/>
        </xdr:cNvSpPr>
      </xdr:nvSpPr>
      <xdr:spPr bwMode="auto">
        <a:xfrm flipV="1">
          <a:off x="5429250" y="43195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1000125</xdr:colOff>
      <xdr:row>72</xdr:row>
      <xdr:rowOff>180975</xdr:rowOff>
    </xdr:from>
    <xdr:to>
      <xdr:col>5</xdr:col>
      <xdr:colOff>1038225</xdr:colOff>
      <xdr:row>72</xdr:row>
      <xdr:rowOff>180975</xdr:rowOff>
    </xdr:to>
    <xdr:sp macro="" textlink="">
      <xdr:nvSpPr>
        <xdr:cNvPr id="36" name="Line 735"/>
        <xdr:cNvSpPr>
          <a:spLocks noChangeShapeType="1"/>
        </xdr:cNvSpPr>
      </xdr:nvSpPr>
      <xdr:spPr bwMode="auto">
        <a:xfrm flipV="1">
          <a:off x="5429250" y="20840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1000125</xdr:colOff>
      <xdr:row>79</xdr:row>
      <xdr:rowOff>180975</xdr:rowOff>
    </xdr:from>
    <xdr:to>
      <xdr:col>5</xdr:col>
      <xdr:colOff>1038225</xdr:colOff>
      <xdr:row>79</xdr:row>
      <xdr:rowOff>180975</xdr:rowOff>
    </xdr:to>
    <xdr:sp macro="" textlink="">
      <xdr:nvSpPr>
        <xdr:cNvPr id="37" name="Line 735"/>
        <xdr:cNvSpPr>
          <a:spLocks noChangeShapeType="1"/>
        </xdr:cNvSpPr>
      </xdr:nvSpPr>
      <xdr:spPr bwMode="auto">
        <a:xfrm flipV="1">
          <a:off x="5429250" y="23231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1000125</xdr:colOff>
      <xdr:row>88</xdr:row>
      <xdr:rowOff>180975</xdr:rowOff>
    </xdr:from>
    <xdr:to>
      <xdr:col>5</xdr:col>
      <xdr:colOff>1038225</xdr:colOff>
      <xdr:row>88</xdr:row>
      <xdr:rowOff>180975</xdr:rowOff>
    </xdr:to>
    <xdr:sp macro="" textlink="">
      <xdr:nvSpPr>
        <xdr:cNvPr id="39" name="Line 735"/>
        <xdr:cNvSpPr>
          <a:spLocks noChangeShapeType="1"/>
        </xdr:cNvSpPr>
      </xdr:nvSpPr>
      <xdr:spPr bwMode="auto">
        <a:xfrm flipV="1">
          <a:off x="5429250" y="26136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790575</xdr:colOff>
      <xdr:row>115</xdr:row>
      <xdr:rowOff>171450</xdr:rowOff>
    </xdr:from>
    <xdr:to>
      <xdr:col>7</xdr:col>
      <xdr:colOff>828675</xdr:colOff>
      <xdr:row>115</xdr:row>
      <xdr:rowOff>171450</xdr:rowOff>
    </xdr:to>
    <xdr:sp macro="" textlink="">
      <xdr:nvSpPr>
        <xdr:cNvPr id="40" name="Line 735"/>
        <xdr:cNvSpPr>
          <a:spLocks noChangeShapeType="1"/>
        </xdr:cNvSpPr>
      </xdr:nvSpPr>
      <xdr:spPr bwMode="auto">
        <a:xfrm flipV="1">
          <a:off x="6838950" y="3382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790575</xdr:colOff>
      <xdr:row>115</xdr:row>
      <xdr:rowOff>171450</xdr:rowOff>
    </xdr:from>
    <xdr:to>
      <xdr:col>8</xdr:col>
      <xdr:colOff>828675</xdr:colOff>
      <xdr:row>115</xdr:row>
      <xdr:rowOff>171450</xdr:rowOff>
    </xdr:to>
    <xdr:sp macro="" textlink="">
      <xdr:nvSpPr>
        <xdr:cNvPr id="41" name="Line 735"/>
        <xdr:cNvSpPr>
          <a:spLocks noChangeShapeType="1"/>
        </xdr:cNvSpPr>
      </xdr:nvSpPr>
      <xdr:spPr bwMode="auto">
        <a:xfrm flipV="1">
          <a:off x="7562850" y="3382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790575</xdr:colOff>
      <xdr:row>115</xdr:row>
      <xdr:rowOff>171450</xdr:rowOff>
    </xdr:from>
    <xdr:to>
      <xdr:col>4</xdr:col>
      <xdr:colOff>828675</xdr:colOff>
      <xdr:row>115</xdr:row>
      <xdr:rowOff>171450</xdr:rowOff>
    </xdr:to>
    <xdr:sp macro="" textlink="">
      <xdr:nvSpPr>
        <xdr:cNvPr id="42" name="Line 735"/>
        <xdr:cNvSpPr>
          <a:spLocks noChangeShapeType="1"/>
        </xdr:cNvSpPr>
      </xdr:nvSpPr>
      <xdr:spPr bwMode="auto">
        <a:xfrm flipV="1">
          <a:off x="4772025" y="3382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790575</xdr:colOff>
      <xdr:row>125</xdr:row>
      <xdr:rowOff>171450</xdr:rowOff>
    </xdr:from>
    <xdr:to>
      <xdr:col>7</xdr:col>
      <xdr:colOff>828675</xdr:colOff>
      <xdr:row>125</xdr:row>
      <xdr:rowOff>171450</xdr:rowOff>
    </xdr:to>
    <xdr:sp macro="" textlink="">
      <xdr:nvSpPr>
        <xdr:cNvPr id="43" name="Line 735"/>
        <xdr:cNvSpPr>
          <a:spLocks noChangeShapeType="1"/>
        </xdr:cNvSpPr>
      </xdr:nvSpPr>
      <xdr:spPr bwMode="auto">
        <a:xfrm flipV="1">
          <a:off x="6838950" y="3696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790575</xdr:colOff>
      <xdr:row>125</xdr:row>
      <xdr:rowOff>171450</xdr:rowOff>
    </xdr:from>
    <xdr:to>
      <xdr:col>4</xdr:col>
      <xdr:colOff>828675</xdr:colOff>
      <xdr:row>125</xdr:row>
      <xdr:rowOff>171450</xdr:rowOff>
    </xdr:to>
    <xdr:sp macro="" textlink="">
      <xdr:nvSpPr>
        <xdr:cNvPr id="44" name="Line 735"/>
        <xdr:cNvSpPr>
          <a:spLocks noChangeShapeType="1"/>
        </xdr:cNvSpPr>
      </xdr:nvSpPr>
      <xdr:spPr bwMode="auto">
        <a:xfrm flipV="1">
          <a:off x="4772025" y="3696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790575</xdr:colOff>
      <xdr:row>156</xdr:row>
      <xdr:rowOff>171450</xdr:rowOff>
    </xdr:from>
    <xdr:to>
      <xdr:col>7</xdr:col>
      <xdr:colOff>828675</xdr:colOff>
      <xdr:row>156</xdr:row>
      <xdr:rowOff>171450</xdr:rowOff>
    </xdr:to>
    <xdr:sp macro="" textlink="">
      <xdr:nvSpPr>
        <xdr:cNvPr id="45" name="Line 735"/>
        <xdr:cNvSpPr>
          <a:spLocks noChangeShapeType="1"/>
        </xdr:cNvSpPr>
      </xdr:nvSpPr>
      <xdr:spPr bwMode="auto">
        <a:xfrm flipV="1">
          <a:off x="6838950" y="46034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790575</xdr:colOff>
      <xdr:row>156</xdr:row>
      <xdr:rowOff>171450</xdr:rowOff>
    </xdr:from>
    <xdr:to>
      <xdr:col>8</xdr:col>
      <xdr:colOff>828675</xdr:colOff>
      <xdr:row>156</xdr:row>
      <xdr:rowOff>171450</xdr:rowOff>
    </xdr:to>
    <xdr:sp macro="" textlink="">
      <xdr:nvSpPr>
        <xdr:cNvPr id="46" name="Line 735"/>
        <xdr:cNvSpPr>
          <a:spLocks noChangeShapeType="1"/>
        </xdr:cNvSpPr>
      </xdr:nvSpPr>
      <xdr:spPr bwMode="auto">
        <a:xfrm flipV="1">
          <a:off x="7562850" y="46034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790575</xdr:colOff>
      <xdr:row>160</xdr:row>
      <xdr:rowOff>171450</xdr:rowOff>
    </xdr:from>
    <xdr:to>
      <xdr:col>8</xdr:col>
      <xdr:colOff>828675</xdr:colOff>
      <xdr:row>160</xdr:row>
      <xdr:rowOff>171450</xdr:rowOff>
    </xdr:to>
    <xdr:sp macro="" textlink="">
      <xdr:nvSpPr>
        <xdr:cNvPr id="47" name="Line 735"/>
        <xdr:cNvSpPr>
          <a:spLocks noChangeShapeType="1"/>
        </xdr:cNvSpPr>
      </xdr:nvSpPr>
      <xdr:spPr bwMode="auto">
        <a:xfrm flipV="1">
          <a:off x="7562850" y="47253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1000125</xdr:colOff>
      <xdr:row>68</xdr:row>
      <xdr:rowOff>180975</xdr:rowOff>
    </xdr:from>
    <xdr:to>
      <xdr:col>6</xdr:col>
      <xdr:colOff>1038225</xdr:colOff>
      <xdr:row>68</xdr:row>
      <xdr:rowOff>180975</xdr:rowOff>
    </xdr:to>
    <xdr:sp macro="" textlink="">
      <xdr:nvSpPr>
        <xdr:cNvPr id="48" name="Line 735"/>
        <xdr:cNvSpPr>
          <a:spLocks noChangeShapeType="1"/>
        </xdr:cNvSpPr>
      </xdr:nvSpPr>
      <xdr:spPr bwMode="auto">
        <a:xfrm flipV="1">
          <a:off x="6124575" y="19831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1000125</xdr:colOff>
      <xdr:row>70</xdr:row>
      <xdr:rowOff>180975</xdr:rowOff>
    </xdr:from>
    <xdr:to>
      <xdr:col>7</xdr:col>
      <xdr:colOff>1038225</xdr:colOff>
      <xdr:row>70</xdr:row>
      <xdr:rowOff>180975</xdr:rowOff>
    </xdr:to>
    <xdr:sp macro="" textlink="">
      <xdr:nvSpPr>
        <xdr:cNvPr id="49" name="Line 735"/>
        <xdr:cNvSpPr>
          <a:spLocks noChangeShapeType="1"/>
        </xdr:cNvSpPr>
      </xdr:nvSpPr>
      <xdr:spPr bwMode="auto">
        <a:xfrm flipV="1">
          <a:off x="6838950" y="19831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1000125</xdr:colOff>
      <xdr:row>70</xdr:row>
      <xdr:rowOff>180975</xdr:rowOff>
    </xdr:from>
    <xdr:to>
      <xdr:col>8</xdr:col>
      <xdr:colOff>1038225</xdr:colOff>
      <xdr:row>70</xdr:row>
      <xdr:rowOff>180975</xdr:rowOff>
    </xdr:to>
    <xdr:sp macro="" textlink="">
      <xdr:nvSpPr>
        <xdr:cNvPr id="50" name="Line 735"/>
        <xdr:cNvSpPr>
          <a:spLocks noChangeShapeType="1"/>
        </xdr:cNvSpPr>
      </xdr:nvSpPr>
      <xdr:spPr bwMode="auto">
        <a:xfrm flipV="1">
          <a:off x="7562850" y="19831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1000125</xdr:colOff>
      <xdr:row>68</xdr:row>
      <xdr:rowOff>180975</xdr:rowOff>
    </xdr:from>
    <xdr:to>
      <xdr:col>4</xdr:col>
      <xdr:colOff>1038225</xdr:colOff>
      <xdr:row>68</xdr:row>
      <xdr:rowOff>180975</xdr:rowOff>
    </xdr:to>
    <xdr:sp macro="" textlink="">
      <xdr:nvSpPr>
        <xdr:cNvPr id="51" name="Line 735"/>
        <xdr:cNvSpPr>
          <a:spLocks noChangeShapeType="1"/>
        </xdr:cNvSpPr>
      </xdr:nvSpPr>
      <xdr:spPr bwMode="auto">
        <a:xfrm flipV="1">
          <a:off x="4772025" y="19831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1000125</xdr:colOff>
      <xdr:row>68</xdr:row>
      <xdr:rowOff>180975</xdr:rowOff>
    </xdr:from>
    <xdr:to>
      <xdr:col>5</xdr:col>
      <xdr:colOff>1038225</xdr:colOff>
      <xdr:row>68</xdr:row>
      <xdr:rowOff>180975</xdr:rowOff>
    </xdr:to>
    <xdr:sp macro="" textlink="">
      <xdr:nvSpPr>
        <xdr:cNvPr id="52" name="Line 735"/>
        <xdr:cNvSpPr>
          <a:spLocks noChangeShapeType="1"/>
        </xdr:cNvSpPr>
      </xdr:nvSpPr>
      <xdr:spPr bwMode="auto">
        <a:xfrm flipV="1">
          <a:off x="5429250" y="19831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1000125</xdr:colOff>
      <xdr:row>95</xdr:row>
      <xdr:rowOff>180975</xdr:rowOff>
    </xdr:from>
    <xdr:to>
      <xdr:col>6</xdr:col>
      <xdr:colOff>1038225</xdr:colOff>
      <xdr:row>95</xdr:row>
      <xdr:rowOff>180975</xdr:rowOff>
    </xdr:to>
    <xdr:sp macro="" textlink="">
      <xdr:nvSpPr>
        <xdr:cNvPr id="54" name="Line 735"/>
        <xdr:cNvSpPr>
          <a:spLocks noChangeShapeType="1"/>
        </xdr:cNvSpPr>
      </xdr:nvSpPr>
      <xdr:spPr bwMode="auto">
        <a:xfrm flipV="1">
          <a:off x="6124575" y="28232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790575</xdr:colOff>
      <xdr:row>115</xdr:row>
      <xdr:rowOff>171450</xdr:rowOff>
    </xdr:from>
    <xdr:to>
      <xdr:col>7</xdr:col>
      <xdr:colOff>828675</xdr:colOff>
      <xdr:row>115</xdr:row>
      <xdr:rowOff>171450</xdr:rowOff>
    </xdr:to>
    <xdr:sp macro="" textlink="">
      <xdr:nvSpPr>
        <xdr:cNvPr id="55" name="Line 735"/>
        <xdr:cNvSpPr>
          <a:spLocks noChangeShapeType="1"/>
        </xdr:cNvSpPr>
      </xdr:nvSpPr>
      <xdr:spPr bwMode="auto">
        <a:xfrm flipV="1">
          <a:off x="6838950" y="3382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790575</xdr:colOff>
      <xdr:row>156</xdr:row>
      <xdr:rowOff>171450</xdr:rowOff>
    </xdr:from>
    <xdr:to>
      <xdr:col>7</xdr:col>
      <xdr:colOff>828675</xdr:colOff>
      <xdr:row>156</xdr:row>
      <xdr:rowOff>171450</xdr:rowOff>
    </xdr:to>
    <xdr:sp macro="" textlink="">
      <xdr:nvSpPr>
        <xdr:cNvPr id="56" name="Line 735"/>
        <xdr:cNvSpPr>
          <a:spLocks noChangeShapeType="1"/>
        </xdr:cNvSpPr>
      </xdr:nvSpPr>
      <xdr:spPr bwMode="auto">
        <a:xfrm flipV="1">
          <a:off x="6838950" y="46034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790575</xdr:colOff>
      <xdr:row>160</xdr:row>
      <xdr:rowOff>171450</xdr:rowOff>
    </xdr:from>
    <xdr:to>
      <xdr:col>7</xdr:col>
      <xdr:colOff>828675</xdr:colOff>
      <xdr:row>160</xdr:row>
      <xdr:rowOff>171450</xdr:rowOff>
    </xdr:to>
    <xdr:sp macro="" textlink="">
      <xdr:nvSpPr>
        <xdr:cNvPr id="57" name="Line 735"/>
        <xdr:cNvSpPr>
          <a:spLocks noChangeShapeType="1"/>
        </xdr:cNvSpPr>
      </xdr:nvSpPr>
      <xdr:spPr bwMode="auto">
        <a:xfrm flipV="1">
          <a:off x="6838950" y="47253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790575</xdr:colOff>
      <xdr:row>115</xdr:row>
      <xdr:rowOff>171450</xdr:rowOff>
    </xdr:from>
    <xdr:to>
      <xdr:col>4</xdr:col>
      <xdr:colOff>828675</xdr:colOff>
      <xdr:row>115</xdr:row>
      <xdr:rowOff>171450</xdr:rowOff>
    </xdr:to>
    <xdr:sp macro="" textlink="">
      <xdr:nvSpPr>
        <xdr:cNvPr id="58" name="Line 735"/>
        <xdr:cNvSpPr>
          <a:spLocks noChangeShapeType="1"/>
        </xdr:cNvSpPr>
      </xdr:nvSpPr>
      <xdr:spPr bwMode="auto">
        <a:xfrm flipV="1">
          <a:off x="4772025" y="3382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790575</xdr:colOff>
      <xdr:row>115</xdr:row>
      <xdr:rowOff>171450</xdr:rowOff>
    </xdr:from>
    <xdr:to>
      <xdr:col>4</xdr:col>
      <xdr:colOff>828675</xdr:colOff>
      <xdr:row>115</xdr:row>
      <xdr:rowOff>171450</xdr:rowOff>
    </xdr:to>
    <xdr:sp macro="" textlink="">
      <xdr:nvSpPr>
        <xdr:cNvPr id="59" name="Line 735"/>
        <xdr:cNvSpPr>
          <a:spLocks noChangeShapeType="1"/>
        </xdr:cNvSpPr>
      </xdr:nvSpPr>
      <xdr:spPr bwMode="auto">
        <a:xfrm flipV="1">
          <a:off x="4772025" y="3382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790575</xdr:colOff>
      <xdr:row>125</xdr:row>
      <xdr:rowOff>171450</xdr:rowOff>
    </xdr:from>
    <xdr:to>
      <xdr:col>4</xdr:col>
      <xdr:colOff>828675</xdr:colOff>
      <xdr:row>125</xdr:row>
      <xdr:rowOff>171450</xdr:rowOff>
    </xdr:to>
    <xdr:sp macro="" textlink="">
      <xdr:nvSpPr>
        <xdr:cNvPr id="60" name="Line 735"/>
        <xdr:cNvSpPr>
          <a:spLocks noChangeShapeType="1"/>
        </xdr:cNvSpPr>
      </xdr:nvSpPr>
      <xdr:spPr bwMode="auto">
        <a:xfrm flipV="1">
          <a:off x="4772025" y="3696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790575</xdr:colOff>
      <xdr:row>125</xdr:row>
      <xdr:rowOff>171450</xdr:rowOff>
    </xdr:from>
    <xdr:to>
      <xdr:col>4</xdr:col>
      <xdr:colOff>828675</xdr:colOff>
      <xdr:row>125</xdr:row>
      <xdr:rowOff>171450</xdr:rowOff>
    </xdr:to>
    <xdr:sp macro="" textlink="">
      <xdr:nvSpPr>
        <xdr:cNvPr id="61" name="Line 735"/>
        <xdr:cNvSpPr>
          <a:spLocks noChangeShapeType="1"/>
        </xdr:cNvSpPr>
      </xdr:nvSpPr>
      <xdr:spPr bwMode="auto">
        <a:xfrm flipV="1">
          <a:off x="4772025" y="3696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790575</xdr:colOff>
      <xdr:row>125</xdr:row>
      <xdr:rowOff>171450</xdr:rowOff>
    </xdr:from>
    <xdr:to>
      <xdr:col>4</xdr:col>
      <xdr:colOff>828675</xdr:colOff>
      <xdr:row>125</xdr:row>
      <xdr:rowOff>171450</xdr:rowOff>
    </xdr:to>
    <xdr:sp macro="" textlink="">
      <xdr:nvSpPr>
        <xdr:cNvPr id="62" name="Line 735"/>
        <xdr:cNvSpPr>
          <a:spLocks noChangeShapeType="1"/>
        </xdr:cNvSpPr>
      </xdr:nvSpPr>
      <xdr:spPr bwMode="auto">
        <a:xfrm flipV="1">
          <a:off x="4772025" y="36966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790575</xdr:colOff>
      <xdr:row>163</xdr:row>
      <xdr:rowOff>171450</xdr:rowOff>
    </xdr:from>
    <xdr:to>
      <xdr:col>7</xdr:col>
      <xdr:colOff>828675</xdr:colOff>
      <xdr:row>163</xdr:row>
      <xdr:rowOff>171450</xdr:rowOff>
    </xdr:to>
    <xdr:sp macro="" textlink="">
      <xdr:nvSpPr>
        <xdr:cNvPr id="63" name="Line 735"/>
        <xdr:cNvSpPr>
          <a:spLocks noChangeShapeType="1"/>
        </xdr:cNvSpPr>
      </xdr:nvSpPr>
      <xdr:spPr bwMode="auto">
        <a:xfrm flipV="1">
          <a:off x="6838950" y="48510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790575</xdr:colOff>
      <xdr:row>167</xdr:row>
      <xdr:rowOff>171450</xdr:rowOff>
    </xdr:from>
    <xdr:to>
      <xdr:col>7</xdr:col>
      <xdr:colOff>828675</xdr:colOff>
      <xdr:row>167</xdr:row>
      <xdr:rowOff>171450</xdr:rowOff>
    </xdr:to>
    <xdr:sp macro="" textlink="">
      <xdr:nvSpPr>
        <xdr:cNvPr id="64" name="Line 735"/>
        <xdr:cNvSpPr>
          <a:spLocks noChangeShapeType="1"/>
        </xdr:cNvSpPr>
      </xdr:nvSpPr>
      <xdr:spPr bwMode="auto">
        <a:xfrm flipV="1">
          <a:off x="6838950" y="50196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790575</xdr:colOff>
      <xdr:row>173</xdr:row>
      <xdr:rowOff>171450</xdr:rowOff>
    </xdr:from>
    <xdr:to>
      <xdr:col>7</xdr:col>
      <xdr:colOff>828675</xdr:colOff>
      <xdr:row>173</xdr:row>
      <xdr:rowOff>171450</xdr:rowOff>
    </xdr:to>
    <xdr:sp macro="" textlink="">
      <xdr:nvSpPr>
        <xdr:cNvPr id="65" name="Line 735"/>
        <xdr:cNvSpPr>
          <a:spLocks noChangeShapeType="1"/>
        </xdr:cNvSpPr>
      </xdr:nvSpPr>
      <xdr:spPr bwMode="auto">
        <a:xfrm flipV="1">
          <a:off x="683895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790575</xdr:colOff>
      <xdr:row>181</xdr:row>
      <xdr:rowOff>171450</xdr:rowOff>
    </xdr:from>
    <xdr:to>
      <xdr:col>7</xdr:col>
      <xdr:colOff>828675</xdr:colOff>
      <xdr:row>181</xdr:row>
      <xdr:rowOff>171450</xdr:rowOff>
    </xdr:to>
    <xdr:sp macro="" textlink="">
      <xdr:nvSpPr>
        <xdr:cNvPr id="66" name="Line 735"/>
        <xdr:cNvSpPr>
          <a:spLocks noChangeShapeType="1"/>
        </xdr:cNvSpPr>
      </xdr:nvSpPr>
      <xdr:spPr bwMode="auto">
        <a:xfrm flipV="1">
          <a:off x="6838950" y="55083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790575</xdr:colOff>
      <xdr:row>167</xdr:row>
      <xdr:rowOff>171450</xdr:rowOff>
    </xdr:from>
    <xdr:to>
      <xdr:col>8</xdr:col>
      <xdr:colOff>828675</xdr:colOff>
      <xdr:row>167</xdr:row>
      <xdr:rowOff>171450</xdr:rowOff>
    </xdr:to>
    <xdr:sp macro="" textlink="">
      <xdr:nvSpPr>
        <xdr:cNvPr id="67" name="Line 735"/>
        <xdr:cNvSpPr>
          <a:spLocks noChangeShapeType="1"/>
        </xdr:cNvSpPr>
      </xdr:nvSpPr>
      <xdr:spPr bwMode="auto">
        <a:xfrm flipV="1">
          <a:off x="7562850" y="50196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790575</xdr:colOff>
      <xdr:row>167</xdr:row>
      <xdr:rowOff>171450</xdr:rowOff>
    </xdr:from>
    <xdr:to>
      <xdr:col>9</xdr:col>
      <xdr:colOff>828675</xdr:colOff>
      <xdr:row>167</xdr:row>
      <xdr:rowOff>171450</xdr:rowOff>
    </xdr:to>
    <xdr:sp macro="" textlink="">
      <xdr:nvSpPr>
        <xdr:cNvPr id="68" name="Line 735"/>
        <xdr:cNvSpPr>
          <a:spLocks noChangeShapeType="1"/>
        </xdr:cNvSpPr>
      </xdr:nvSpPr>
      <xdr:spPr bwMode="auto">
        <a:xfrm flipV="1">
          <a:off x="8258175" y="50196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790575</xdr:colOff>
      <xdr:row>167</xdr:row>
      <xdr:rowOff>171450</xdr:rowOff>
    </xdr:from>
    <xdr:to>
      <xdr:col>10</xdr:col>
      <xdr:colOff>828675</xdr:colOff>
      <xdr:row>167</xdr:row>
      <xdr:rowOff>171450</xdr:rowOff>
    </xdr:to>
    <xdr:sp macro="" textlink="">
      <xdr:nvSpPr>
        <xdr:cNvPr id="69" name="Line 735"/>
        <xdr:cNvSpPr>
          <a:spLocks noChangeShapeType="1"/>
        </xdr:cNvSpPr>
      </xdr:nvSpPr>
      <xdr:spPr bwMode="auto">
        <a:xfrm flipV="1">
          <a:off x="9029700" y="50196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790575</xdr:colOff>
      <xdr:row>173</xdr:row>
      <xdr:rowOff>171450</xdr:rowOff>
    </xdr:from>
    <xdr:to>
      <xdr:col>8</xdr:col>
      <xdr:colOff>828675</xdr:colOff>
      <xdr:row>173</xdr:row>
      <xdr:rowOff>171450</xdr:rowOff>
    </xdr:to>
    <xdr:sp macro="" textlink="">
      <xdr:nvSpPr>
        <xdr:cNvPr id="70" name="Line 735"/>
        <xdr:cNvSpPr>
          <a:spLocks noChangeShapeType="1"/>
        </xdr:cNvSpPr>
      </xdr:nvSpPr>
      <xdr:spPr bwMode="auto">
        <a:xfrm flipV="1">
          <a:off x="756285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790575</xdr:colOff>
      <xdr:row>173</xdr:row>
      <xdr:rowOff>171450</xdr:rowOff>
    </xdr:from>
    <xdr:to>
      <xdr:col>9</xdr:col>
      <xdr:colOff>828675</xdr:colOff>
      <xdr:row>173</xdr:row>
      <xdr:rowOff>171450</xdr:rowOff>
    </xdr:to>
    <xdr:sp macro="" textlink="">
      <xdr:nvSpPr>
        <xdr:cNvPr id="71" name="Line 735"/>
        <xdr:cNvSpPr>
          <a:spLocks noChangeShapeType="1"/>
        </xdr:cNvSpPr>
      </xdr:nvSpPr>
      <xdr:spPr bwMode="auto">
        <a:xfrm flipV="1">
          <a:off x="8258175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790575</xdr:colOff>
      <xdr:row>173</xdr:row>
      <xdr:rowOff>171450</xdr:rowOff>
    </xdr:from>
    <xdr:to>
      <xdr:col>10</xdr:col>
      <xdr:colOff>828675</xdr:colOff>
      <xdr:row>173</xdr:row>
      <xdr:rowOff>171450</xdr:rowOff>
    </xdr:to>
    <xdr:sp macro="" textlink="">
      <xdr:nvSpPr>
        <xdr:cNvPr id="72" name="Line 735"/>
        <xdr:cNvSpPr>
          <a:spLocks noChangeShapeType="1"/>
        </xdr:cNvSpPr>
      </xdr:nvSpPr>
      <xdr:spPr bwMode="auto">
        <a:xfrm flipV="1">
          <a:off x="902970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790575</xdr:colOff>
      <xdr:row>181</xdr:row>
      <xdr:rowOff>171450</xdr:rowOff>
    </xdr:from>
    <xdr:to>
      <xdr:col>8</xdr:col>
      <xdr:colOff>828675</xdr:colOff>
      <xdr:row>181</xdr:row>
      <xdr:rowOff>171450</xdr:rowOff>
    </xdr:to>
    <xdr:sp macro="" textlink="">
      <xdr:nvSpPr>
        <xdr:cNvPr id="73" name="Line 735"/>
        <xdr:cNvSpPr>
          <a:spLocks noChangeShapeType="1"/>
        </xdr:cNvSpPr>
      </xdr:nvSpPr>
      <xdr:spPr bwMode="auto">
        <a:xfrm flipV="1">
          <a:off x="7562850" y="55083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790575</xdr:colOff>
      <xdr:row>181</xdr:row>
      <xdr:rowOff>171450</xdr:rowOff>
    </xdr:from>
    <xdr:to>
      <xdr:col>9</xdr:col>
      <xdr:colOff>828675</xdr:colOff>
      <xdr:row>181</xdr:row>
      <xdr:rowOff>171450</xdr:rowOff>
    </xdr:to>
    <xdr:sp macro="" textlink="">
      <xdr:nvSpPr>
        <xdr:cNvPr id="74" name="Line 735"/>
        <xdr:cNvSpPr>
          <a:spLocks noChangeShapeType="1"/>
        </xdr:cNvSpPr>
      </xdr:nvSpPr>
      <xdr:spPr bwMode="auto">
        <a:xfrm flipV="1">
          <a:off x="8258175" y="55083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790575</xdr:colOff>
      <xdr:row>181</xdr:row>
      <xdr:rowOff>171450</xdr:rowOff>
    </xdr:from>
    <xdr:to>
      <xdr:col>10</xdr:col>
      <xdr:colOff>828675</xdr:colOff>
      <xdr:row>181</xdr:row>
      <xdr:rowOff>171450</xdr:rowOff>
    </xdr:to>
    <xdr:sp macro="" textlink="">
      <xdr:nvSpPr>
        <xdr:cNvPr id="75" name="Line 735"/>
        <xdr:cNvSpPr>
          <a:spLocks noChangeShapeType="1"/>
        </xdr:cNvSpPr>
      </xdr:nvSpPr>
      <xdr:spPr bwMode="auto">
        <a:xfrm flipV="1">
          <a:off x="9029700" y="55083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847725</xdr:colOff>
      <xdr:row>112</xdr:row>
      <xdr:rowOff>180975</xdr:rowOff>
    </xdr:from>
    <xdr:to>
      <xdr:col>6</xdr:col>
      <xdr:colOff>885825</xdr:colOff>
      <xdr:row>112</xdr:row>
      <xdr:rowOff>180975</xdr:rowOff>
    </xdr:to>
    <xdr:sp macro="" textlink="">
      <xdr:nvSpPr>
        <xdr:cNvPr id="76" name="Line 735"/>
        <xdr:cNvSpPr>
          <a:spLocks noChangeShapeType="1"/>
        </xdr:cNvSpPr>
      </xdr:nvSpPr>
      <xdr:spPr bwMode="auto">
        <a:xfrm flipV="1">
          <a:off x="6124575" y="33204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847725</xdr:colOff>
      <xdr:row>112</xdr:row>
      <xdr:rowOff>180975</xdr:rowOff>
    </xdr:from>
    <xdr:to>
      <xdr:col>7</xdr:col>
      <xdr:colOff>885825</xdr:colOff>
      <xdr:row>112</xdr:row>
      <xdr:rowOff>180975</xdr:rowOff>
    </xdr:to>
    <xdr:sp macro="" textlink="">
      <xdr:nvSpPr>
        <xdr:cNvPr id="77" name="Line 735"/>
        <xdr:cNvSpPr>
          <a:spLocks noChangeShapeType="1"/>
        </xdr:cNvSpPr>
      </xdr:nvSpPr>
      <xdr:spPr bwMode="auto">
        <a:xfrm flipV="1">
          <a:off x="6838950" y="33204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847725</xdr:colOff>
      <xdr:row>112</xdr:row>
      <xdr:rowOff>180975</xdr:rowOff>
    </xdr:from>
    <xdr:to>
      <xdr:col>8</xdr:col>
      <xdr:colOff>885825</xdr:colOff>
      <xdr:row>112</xdr:row>
      <xdr:rowOff>180975</xdr:rowOff>
    </xdr:to>
    <xdr:sp macro="" textlink="">
      <xdr:nvSpPr>
        <xdr:cNvPr id="78" name="Line 735"/>
        <xdr:cNvSpPr>
          <a:spLocks noChangeShapeType="1"/>
        </xdr:cNvSpPr>
      </xdr:nvSpPr>
      <xdr:spPr bwMode="auto">
        <a:xfrm flipV="1">
          <a:off x="7562850" y="33204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847725</xdr:colOff>
      <xdr:row>116</xdr:row>
      <xdr:rowOff>180975</xdr:rowOff>
    </xdr:from>
    <xdr:to>
      <xdr:col>7</xdr:col>
      <xdr:colOff>885825</xdr:colOff>
      <xdr:row>116</xdr:row>
      <xdr:rowOff>180975</xdr:rowOff>
    </xdr:to>
    <xdr:sp macro="" textlink="">
      <xdr:nvSpPr>
        <xdr:cNvPr id="79" name="Line 735"/>
        <xdr:cNvSpPr>
          <a:spLocks noChangeShapeType="1"/>
        </xdr:cNvSpPr>
      </xdr:nvSpPr>
      <xdr:spPr bwMode="auto">
        <a:xfrm flipV="1">
          <a:off x="6838950" y="34147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847725</xdr:colOff>
      <xdr:row>116</xdr:row>
      <xdr:rowOff>180975</xdr:rowOff>
    </xdr:from>
    <xdr:to>
      <xdr:col>6</xdr:col>
      <xdr:colOff>885825</xdr:colOff>
      <xdr:row>116</xdr:row>
      <xdr:rowOff>180975</xdr:rowOff>
    </xdr:to>
    <xdr:sp macro="" textlink="">
      <xdr:nvSpPr>
        <xdr:cNvPr id="80" name="Line 735"/>
        <xdr:cNvSpPr>
          <a:spLocks noChangeShapeType="1"/>
        </xdr:cNvSpPr>
      </xdr:nvSpPr>
      <xdr:spPr bwMode="auto">
        <a:xfrm flipV="1">
          <a:off x="6124575" y="34147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895350</xdr:colOff>
      <xdr:row>184</xdr:row>
      <xdr:rowOff>200025</xdr:rowOff>
    </xdr:from>
    <xdr:to>
      <xdr:col>5</xdr:col>
      <xdr:colOff>933450</xdr:colOff>
      <xdr:row>184</xdr:row>
      <xdr:rowOff>200025</xdr:rowOff>
    </xdr:to>
    <xdr:sp macro="" textlink="">
      <xdr:nvSpPr>
        <xdr:cNvPr id="81" name="Line 735"/>
        <xdr:cNvSpPr>
          <a:spLocks noChangeShapeType="1"/>
        </xdr:cNvSpPr>
      </xdr:nvSpPr>
      <xdr:spPr bwMode="auto">
        <a:xfrm flipV="1">
          <a:off x="5429250" y="56178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866775</xdr:colOff>
      <xdr:row>184</xdr:row>
      <xdr:rowOff>180975</xdr:rowOff>
    </xdr:from>
    <xdr:to>
      <xdr:col>4</xdr:col>
      <xdr:colOff>904875</xdr:colOff>
      <xdr:row>184</xdr:row>
      <xdr:rowOff>180975</xdr:rowOff>
    </xdr:to>
    <xdr:sp macro="" textlink="">
      <xdr:nvSpPr>
        <xdr:cNvPr id="82" name="Line 735"/>
        <xdr:cNvSpPr>
          <a:spLocks noChangeShapeType="1"/>
        </xdr:cNvSpPr>
      </xdr:nvSpPr>
      <xdr:spPr bwMode="auto">
        <a:xfrm flipV="1">
          <a:off x="4772025" y="56159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895350</xdr:colOff>
      <xdr:row>184</xdr:row>
      <xdr:rowOff>200025</xdr:rowOff>
    </xdr:from>
    <xdr:to>
      <xdr:col>4</xdr:col>
      <xdr:colOff>933450</xdr:colOff>
      <xdr:row>184</xdr:row>
      <xdr:rowOff>200025</xdr:rowOff>
    </xdr:to>
    <xdr:sp macro="" textlink="">
      <xdr:nvSpPr>
        <xdr:cNvPr id="83" name="Line 735"/>
        <xdr:cNvSpPr>
          <a:spLocks noChangeShapeType="1"/>
        </xdr:cNvSpPr>
      </xdr:nvSpPr>
      <xdr:spPr bwMode="auto">
        <a:xfrm flipV="1">
          <a:off x="4772025" y="561784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847725</xdr:colOff>
      <xdr:row>112</xdr:row>
      <xdr:rowOff>180975</xdr:rowOff>
    </xdr:from>
    <xdr:to>
      <xdr:col>11</xdr:col>
      <xdr:colOff>885825</xdr:colOff>
      <xdr:row>112</xdr:row>
      <xdr:rowOff>180975</xdr:rowOff>
    </xdr:to>
    <xdr:sp macro="" textlink="">
      <xdr:nvSpPr>
        <xdr:cNvPr id="84" name="Line 735"/>
        <xdr:cNvSpPr>
          <a:spLocks noChangeShapeType="1"/>
        </xdr:cNvSpPr>
      </xdr:nvSpPr>
      <xdr:spPr bwMode="auto">
        <a:xfrm flipV="1">
          <a:off x="9525000" y="33204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847725</xdr:colOff>
      <xdr:row>138</xdr:row>
      <xdr:rowOff>180975</xdr:rowOff>
    </xdr:from>
    <xdr:to>
      <xdr:col>11</xdr:col>
      <xdr:colOff>885825</xdr:colOff>
      <xdr:row>138</xdr:row>
      <xdr:rowOff>180975</xdr:rowOff>
    </xdr:to>
    <xdr:sp macro="" textlink="">
      <xdr:nvSpPr>
        <xdr:cNvPr id="85" name="Line 735"/>
        <xdr:cNvSpPr>
          <a:spLocks noChangeShapeType="1"/>
        </xdr:cNvSpPr>
      </xdr:nvSpPr>
      <xdr:spPr bwMode="auto">
        <a:xfrm flipV="1">
          <a:off x="9525000" y="40319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847725</xdr:colOff>
      <xdr:row>146</xdr:row>
      <xdr:rowOff>180975</xdr:rowOff>
    </xdr:from>
    <xdr:to>
      <xdr:col>12</xdr:col>
      <xdr:colOff>885825</xdr:colOff>
      <xdr:row>146</xdr:row>
      <xdr:rowOff>180975</xdr:rowOff>
    </xdr:to>
    <xdr:sp macro="" textlink="">
      <xdr:nvSpPr>
        <xdr:cNvPr id="86" name="Line 735"/>
        <xdr:cNvSpPr>
          <a:spLocks noChangeShapeType="1"/>
        </xdr:cNvSpPr>
      </xdr:nvSpPr>
      <xdr:spPr bwMode="auto">
        <a:xfrm flipV="1">
          <a:off x="10048875" y="42910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847725</xdr:colOff>
      <xdr:row>168</xdr:row>
      <xdr:rowOff>180975</xdr:rowOff>
    </xdr:from>
    <xdr:to>
      <xdr:col>12</xdr:col>
      <xdr:colOff>885825</xdr:colOff>
      <xdr:row>168</xdr:row>
      <xdr:rowOff>180975</xdr:rowOff>
    </xdr:to>
    <xdr:sp macro="" textlink="">
      <xdr:nvSpPr>
        <xdr:cNvPr id="87" name="Line 735"/>
        <xdr:cNvSpPr>
          <a:spLocks noChangeShapeType="1"/>
        </xdr:cNvSpPr>
      </xdr:nvSpPr>
      <xdr:spPr bwMode="auto">
        <a:xfrm flipV="1">
          <a:off x="10048875" y="50520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847725</xdr:colOff>
      <xdr:row>161</xdr:row>
      <xdr:rowOff>180975</xdr:rowOff>
    </xdr:from>
    <xdr:to>
      <xdr:col>12</xdr:col>
      <xdr:colOff>885825</xdr:colOff>
      <xdr:row>161</xdr:row>
      <xdr:rowOff>180975</xdr:rowOff>
    </xdr:to>
    <xdr:sp macro="" textlink="">
      <xdr:nvSpPr>
        <xdr:cNvPr id="88" name="Line 735"/>
        <xdr:cNvSpPr>
          <a:spLocks noChangeShapeType="1"/>
        </xdr:cNvSpPr>
      </xdr:nvSpPr>
      <xdr:spPr bwMode="auto">
        <a:xfrm flipV="1">
          <a:off x="10048875" y="475773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847725</xdr:colOff>
      <xdr:row>153</xdr:row>
      <xdr:rowOff>180975</xdr:rowOff>
    </xdr:from>
    <xdr:to>
      <xdr:col>12</xdr:col>
      <xdr:colOff>885825</xdr:colOff>
      <xdr:row>153</xdr:row>
      <xdr:rowOff>180975</xdr:rowOff>
    </xdr:to>
    <xdr:sp macro="" textlink="">
      <xdr:nvSpPr>
        <xdr:cNvPr id="89" name="Line 735"/>
        <xdr:cNvSpPr>
          <a:spLocks noChangeShapeType="1"/>
        </xdr:cNvSpPr>
      </xdr:nvSpPr>
      <xdr:spPr bwMode="auto">
        <a:xfrm flipV="1">
          <a:off x="10048875" y="45100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866775</xdr:colOff>
      <xdr:row>176</xdr:row>
      <xdr:rowOff>180975</xdr:rowOff>
    </xdr:from>
    <xdr:to>
      <xdr:col>4</xdr:col>
      <xdr:colOff>904875</xdr:colOff>
      <xdr:row>176</xdr:row>
      <xdr:rowOff>180975</xdr:rowOff>
    </xdr:to>
    <xdr:sp macro="" textlink="">
      <xdr:nvSpPr>
        <xdr:cNvPr id="90" name="Line 735"/>
        <xdr:cNvSpPr>
          <a:spLocks noChangeShapeType="1"/>
        </xdr:cNvSpPr>
      </xdr:nvSpPr>
      <xdr:spPr bwMode="auto">
        <a:xfrm flipV="1">
          <a:off x="4772025" y="53397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866775</xdr:colOff>
      <xdr:row>174</xdr:row>
      <xdr:rowOff>180975</xdr:rowOff>
    </xdr:from>
    <xdr:to>
      <xdr:col>4</xdr:col>
      <xdr:colOff>904875</xdr:colOff>
      <xdr:row>174</xdr:row>
      <xdr:rowOff>180975</xdr:rowOff>
    </xdr:to>
    <xdr:sp macro="" textlink="">
      <xdr:nvSpPr>
        <xdr:cNvPr id="92" name="Line 735"/>
        <xdr:cNvSpPr>
          <a:spLocks noChangeShapeType="1"/>
        </xdr:cNvSpPr>
      </xdr:nvSpPr>
      <xdr:spPr bwMode="auto">
        <a:xfrm flipV="1">
          <a:off x="4772025" y="52816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895350</xdr:colOff>
      <xdr:row>174</xdr:row>
      <xdr:rowOff>200025</xdr:rowOff>
    </xdr:from>
    <xdr:to>
      <xdr:col>4</xdr:col>
      <xdr:colOff>933450</xdr:colOff>
      <xdr:row>174</xdr:row>
      <xdr:rowOff>200025</xdr:rowOff>
    </xdr:to>
    <xdr:sp macro="" textlink="">
      <xdr:nvSpPr>
        <xdr:cNvPr id="93" name="Line 735"/>
        <xdr:cNvSpPr>
          <a:spLocks noChangeShapeType="1"/>
        </xdr:cNvSpPr>
      </xdr:nvSpPr>
      <xdr:spPr bwMode="auto">
        <a:xfrm flipV="1">
          <a:off x="4772025" y="52835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828675</xdr:colOff>
      <xdr:row>191</xdr:row>
      <xdr:rowOff>200025</xdr:rowOff>
    </xdr:from>
    <xdr:to>
      <xdr:col>5</xdr:col>
      <xdr:colOff>866775</xdr:colOff>
      <xdr:row>191</xdr:row>
      <xdr:rowOff>200025</xdr:rowOff>
    </xdr:to>
    <xdr:sp macro="" textlink="">
      <xdr:nvSpPr>
        <xdr:cNvPr id="94" name="Line 735"/>
        <xdr:cNvSpPr>
          <a:spLocks noChangeShapeType="1"/>
        </xdr:cNvSpPr>
      </xdr:nvSpPr>
      <xdr:spPr bwMode="auto">
        <a:xfrm flipV="1">
          <a:off x="5429250" y="57950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809625</xdr:colOff>
      <xdr:row>36</xdr:row>
      <xdr:rowOff>247650</xdr:rowOff>
    </xdr:from>
    <xdr:to>
      <xdr:col>4</xdr:col>
      <xdr:colOff>847725</xdr:colOff>
      <xdr:row>36</xdr:row>
      <xdr:rowOff>247650</xdr:rowOff>
    </xdr:to>
    <xdr:sp macro="" textlink="">
      <xdr:nvSpPr>
        <xdr:cNvPr id="96" name="Line 735"/>
        <xdr:cNvSpPr>
          <a:spLocks noChangeShapeType="1"/>
        </xdr:cNvSpPr>
      </xdr:nvSpPr>
      <xdr:spPr bwMode="auto">
        <a:xfrm flipV="1">
          <a:off x="4772025" y="10106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857250</xdr:colOff>
      <xdr:row>29</xdr:row>
      <xdr:rowOff>266700</xdr:rowOff>
    </xdr:from>
    <xdr:to>
      <xdr:col>4</xdr:col>
      <xdr:colOff>895350</xdr:colOff>
      <xdr:row>29</xdr:row>
      <xdr:rowOff>266700</xdr:rowOff>
    </xdr:to>
    <xdr:sp macro="" textlink="">
      <xdr:nvSpPr>
        <xdr:cNvPr id="97" name="Line 735"/>
        <xdr:cNvSpPr>
          <a:spLocks noChangeShapeType="1"/>
        </xdr:cNvSpPr>
      </xdr:nvSpPr>
      <xdr:spPr bwMode="auto">
        <a:xfrm flipV="1">
          <a:off x="4772025" y="8191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876300</xdr:colOff>
      <xdr:row>121</xdr:row>
      <xdr:rowOff>133350</xdr:rowOff>
    </xdr:from>
    <xdr:to>
      <xdr:col>5</xdr:col>
      <xdr:colOff>914400</xdr:colOff>
      <xdr:row>121</xdr:row>
      <xdr:rowOff>133350</xdr:rowOff>
    </xdr:to>
    <xdr:sp macro="" textlink="">
      <xdr:nvSpPr>
        <xdr:cNvPr id="98" name="Line 735"/>
        <xdr:cNvSpPr>
          <a:spLocks noChangeShapeType="1"/>
        </xdr:cNvSpPr>
      </xdr:nvSpPr>
      <xdr:spPr bwMode="auto">
        <a:xfrm flipV="1">
          <a:off x="5429250" y="3567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828675</xdr:colOff>
      <xdr:row>131</xdr:row>
      <xdr:rowOff>180975</xdr:rowOff>
    </xdr:from>
    <xdr:to>
      <xdr:col>4</xdr:col>
      <xdr:colOff>866775</xdr:colOff>
      <xdr:row>131</xdr:row>
      <xdr:rowOff>180975</xdr:rowOff>
    </xdr:to>
    <xdr:sp macro="" textlink="">
      <xdr:nvSpPr>
        <xdr:cNvPr id="99" name="Line 735"/>
        <xdr:cNvSpPr>
          <a:spLocks noChangeShapeType="1"/>
        </xdr:cNvSpPr>
      </xdr:nvSpPr>
      <xdr:spPr bwMode="auto">
        <a:xfrm flipV="1">
          <a:off x="4772025" y="38452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828675</xdr:colOff>
      <xdr:row>165</xdr:row>
      <xdr:rowOff>180975</xdr:rowOff>
    </xdr:from>
    <xdr:to>
      <xdr:col>4</xdr:col>
      <xdr:colOff>866775</xdr:colOff>
      <xdr:row>165</xdr:row>
      <xdr:rowOff>180975</xdr:rowOff>
    </xdr:to>
    <xdr:sp macro="" textlink="">
      <xdr:nvSpPr>
        <xdr:cNvPr id="100" name="Line 735"/>
        <xdr:cNvSpPr>
          <a:spLocks noChangeShapeType="1"/>
        </xdr:cNvSpPr>
      </xdr:nvSpPr>
      <xdr:spPr bwMode="auto">
        <a:xfrm flipV="1">
          <a:off x="4772025" y="494633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790575</xdr:colOff>
      <xdr:row>173</xdr:row>
      <xdr:rowOff>171450</xdr:rowOff>
    </xdr:from>
    <xdr:to>
      <xdr:col>10</xdr:col>
      <xdr:colOff>828675</xdr:colOff>
      <xdr:row>173</xdr:row>
      <xdr:rowOff>171450</xdr:rowOff>
    </xdr:to>
    <xdr:sp macro="" textlink="">
      <xdr:nvSpPr>
        <xdr:cNvPr id="101" name="Line 735"/>
        <xdr:cNvSpPr>
          <a:spLocks noChangeShapeType="1"/>
        </xdr:cNvSpPr>
      </xdr:nvSpPr>
      <xdr:spPr bwMode="auto">
        <a:xfrm flipV="1">
          <a:off x="902970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790575</xdr:colOff>
      <xdr:row>173</xdr:row>
      <xdr:rowOff>171450</xdr:rowOff>
    </xdr:from>
    <xdr:to>
      <xdr:col>11</xdr:col>
      <xdr:colOff>828675</xdr:colOff>
      <xdr:row>173</xdr:row>
      <xdr:rowOff>171450</xdr:rowOff>
    </xdr:to>
    <xdr:sp macro="" textlink="">
      <xdr:nvSpPr>
        <xdr:cNvPr id="102" name="Line 735"/>
        <xdr:cNvSpPr>
          <a:spLocks noChangeShapeType="1"/>
        </xdr:cNvSpPr>
      </xdr:nvSpPr>
      <xdr:spPr bwMode="auto">
        <a:xfrm flipV="1">
          <a:off x="952500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790575</xdr:colOff>
      <xdr:row>173</xdr:row>
      <xdr:rowOff>171450</xdr:rowOff>
    </xdr:from>
    <xdr:to>
      <xdr:col>11</xdr:col>
      <xdr:colOff>828675</xdr:colOff>
      <xdr:row>173</xdr:row>
      <xdr:rowOff>171450</xdr:rowOff>
    </xdr:to>
    <xdr:sp macro="" textlink="">
      <xdr:nvSpPr>
        <xdr:cNvPr id="103" name="Line 735"/>
        <xdr:cNvSpPr>
          <a:spLocks noChangeShapeType="1"/>
        </xdr:cNvSpPr>
      </xdr:nvSpPr>
      <xdr:spPr bwMode="auto">
        <a:xfrm flipV="1">
          <a:off x="952500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790575</xdr:colOff>
      <xdr:row>173</xdr:row>
      <xdr:rowOff>171450</xdr:rowOff>
    </xdr:from>
    <xdr:to>
      <xdr:col>12</xdr:col>
      <xdr:colOff>828675</xdr:colOff>
      <xdr:row>173</xdr:row>
      <xdr:rowOff>171450</xdr:rowOff>
    </xdr:to>
    <xdr:sp macro="" textlink="">
      <xdr:nvSpPr>
        <xdr:cNvPr id="104" name="Line 735"/>
        <xdr:cNvSpPr>
          <a:spLocks noChangeShapeType="1"/>
        </xdr:cNvSpPr>
      </xdr:nvSpPr>
      <xdr:spPr bwMode="auto">
        <a:xfrm flipV="1">
          <a:off x="10048875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790575</xdr:colOff>
      <xdr:row>173</xdr:row>
      <xdr:rowOff>171450</xdr:rowOff>
    </xdr:from>
    <xdr:to>
      <xdr:col>12</xdr:col>
      <xdr:colOff>828675</xdr:colOff>
      <xdr:row>173</xdr:row>
      <xdr:rowOff>171450</xdr:rowOff>
    </xdr:to>
    <xdr:sp macro="" textlink="">
      <xdr:nvSpPr>
        <xdr:cNvPr id="105" name="Line 735"/>
        <xdr:cNvSpPr>
          <a:spLocks noChangeShapeType="1"/>
        </xdr:cNvSpPr>
      </xdr:nvSpPr>
      <xdr:spPr bwMode="auto">
        <a:xfrm flipV="1">
          <a:off x="10048875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790575</xdr:colOff>
      <xdr:row>173</xdr:row>
      <xdr:rowOff>171450</xdr:rowOff>
    </xdr:from>
    <xdr:to>
      <xdr:col>12</xdr:col>
      <xdr:colOff>828675</xdr:colOff>
      <xdr:row>173</xdr:row>
      <xdr:rowOff>171450</xdr:rowOff>
    </xdr:to>
    <xdr:sp macro="" textlink="">
      <xdr:nvSpPr>
        <xdr:cNvPr id="106" name="Line 735"/>
        <xdr:cNvSpPr>
          <a:spLocks noChangeShapeType="1"/>
        </xdr:cNvSpPr>
      </xdr:nvSpPr>
      <xdr:spPr bwMode="auto">
        <a:xfrm flipV="1">
          <a:off x="10048875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790575</xdr:colOff>
      <xdr:row>173</xdr:row>
      <xdr:rowOff>171450</xdr:rowOff>
    </xdr:from>
    <xdr:to>
      <xdr:col>13</xdr:col>
      <xdr:colOff>828675</xdr:colOff>
      <xdr:row>173</xdr:row>
      <xdr:rowOff>171450</xdr:rowOff>
    </xdr:to>
    <xdr:sp macro="" textlink="">
      <xdr:nvSpPr>
        <xdr:cNvPr id="107" name="Line 735"/>
        <xdr:cNvSpPr>
          <a:spLocks noChangeShapeType="1"/>
        </xdr:cNvSpPr>
      </xdr:nvSpPr>
      <xdr:spPr bwMode="auto">
        <a:xfrm flipV="1">
          <a:off x="1059180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790575</xdr:colOff>
      <xdr:row>173</xdr:row>
      <xdr:rowOff>171450</xdr:rowOff>
    </xdr:from>
    <xdr:to>
      <xdr:col>13</xdr:col>
      <xdr:colOff>828675</xdr:colOff>
      <xdr:row>173</xdr:row>
      <xdr:rowOff>171450</xdr:rowOff>
    </xdr:to>
    <xdr:sp macro="" textlink="">
      <xdr:nvSpPr>
        <xdr:cNvPr id="108" name="Line 735"/>
        <xdr:cNvSpPr>
          <a:spLocks noChangeShapeType="1"/>
        </xdr:cNvSpPr>
      </xdr:nvSpPr>
      <xdr:spPr bwMode="auto">
        <a:xfrm flipV="1">
          <a:off x="1059180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790575</xdr:colOff>
      <xdr:row>173</xdr:row>
      <xdr:rowOff>171450</xdr:rowOff>
    </xdr:from>
    <xdr:to>
      <xdr:col>13</xdr:col>
      <xdr:colOff>828675</xdr:colOff>
      <xdr:row>173</xdr:row>
      <xdr:rowOff>171450</xdr:rowOff>
    </xdr:to>
    <xdr:sp macro="" textlink="">
      <xdr:nvSpPr>
        <xdr:cNvPr id="109" name="Line 735"/>
        <xdr:cNvSpPr>
          <a:spLocks noChangeShapeType="1"/>
        </xdr:cNvSpPr>
      </xdr:nvSpPr>
      <xdr:spPr bwMode="auto">
        <a:xfrm flipV="1">
          <a:off x="1059180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790575</xdr:colOff>
      <xdr:row>173</xdr:row>
      <xdr:rowOff>171450</xdr:rowOff>
    </xdr:from>
    <xdr:to>
      <xdr:col>13</xdr:col>
      <xdr:colOff>828675</xdr:colOff>
      <xdr:row>173</xdr:row>
      <xdr:rowOff>171450</xdr:rowOff>
    </xdr:to>
    <xdr:sp macro="" textlink="">
      <xdr:nvSpPr>
        <xdr:cNvPr id="110" name="Line 735"/>
        <xdr:cNvSpPr>
          <a:spLocks noChangeShapeType="1"/>
        </xdr:cNvSpPr>
      </xdr:nvSpPr>
      <xdr:spPr bwMode="auto">
        <a:xfrm flipV="1">
          <a:off x="1059180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790575</xdr:colOff>
      <xdr:row>173</xdr:row>
      <xdr:rowOff>171450</xdr:rowOff>
    </xdr:from>
    <xdr:to>
      <xdr:col>13</xdr:col>
      <xdr:colOff>828675</xdr:colOff>
      <xdr:row>173</xdr:row>
      <xdr:rowOff>171450</xdr:rowOff>
    </xdr:to>
    <xdr:sp macro="" textlink="">
      <xdr:nvSpPr>
        <xdr:cNvPr id="111" name="Line 735"/>
        <xdr:cNvSpPr>
          <a:spLocks noChangeShapeType="1"/>
        </xdr:cNvSpPr>
      </xdr:nvSpPr>
      <xdr:spPr bwMode="auto">
        <a:xfrm flipV="1">
          <a:off x="1059180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847725</xdr:colOff>
      <xdr:row>111</xdr:row>
      <xdr:rowOff>180975</xdr:rowOff>
    </xdr:from>
    <xdr:to>
      <xdr:col>6</xdr:col>
      <xdr:colOff>885825</xdr:colOff>
      <xdr:row>111</xdr:row>
      <xdr:rowOff>180975</xdr:rowOff>
    </xdr:to>
    <xdr:sp macro="" textlink="">
      <xdr:nvSpPr>
        <xdr:cNvPr id="112" name="Line 735"/>
        <xdr:cNvSpPr>
          <a:spLocks noChangeShapeType="1"/>
        </xdr:cNvSpPr>
      </xdr:nvSpPr>
      <xdr:spPr bwMode="auto">
        <a:xfrm flipV="1">
          <a:off x="6124575" y="32889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790575</xdr:colOff>
      <xdr:row>171</xdr:row>
      <xdr:rowOff>171450</xdr:rowOff>
    </xdr:from>
    <xdr:to>
      <xdr:col>8</xdr:col>
      <xdr:colOff>828675</xdr:colOff>
      <xdr:row>171</xdr:row>
      <xdr:rowOff>171450</xdr:rowOff>
    </xdr:to>
    <xdr:sp macro="" textlink="">
      <xdr:nvSpPr>
        <xdr:cNvPr id="113" name="Line 735"/>
        <xdr:cNvSpPr>
          <a:spLocks noChangeShapeType="1"/>
        </xdr:cNvSpPr>
      </xdr:nvSpPr>
      <xdr:spPr bwMode="auto">
        <a:xfrm flipV="1">
          <a:off x="7562850" y="51854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790575</xdr:colOff>
      <xdr:row>172</xdr:row>
      <xdr:rowOff>171450</xdr:rowOff>
    </xdr:from>
    <xdr:to>
      <xdr:col>8</xdr:col>
      <xdr:colOff>828675</xdr:colOff>
      <xdr:row>172</xdr:row>
      <xdr:rowOff>171450</xdr:rowOff>
    </xdr:to>
    <xdr:sp macro="" textlink="">
      <xdr:nvSpPr>
        <xdr:cNvPr id="114" name="Line 735"/>
        <xdr:cNvSpPr>
          <a:spLocks noChangeShapeType="1"/>
        </xdr:cNvSpPr>
      </xdr:nvSpPr>
      <xdr:spPr bwMode="auto">
        <a:xfrm flipV="1">
          <a:off x="7562850" y="52158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895350</xdr:colOff>
      <xdr:row>183</xdr:row>
      <xdr:rowOff>200025</xdr:rowOff>
    </xdr:from>
    <xdr:to>
      <xdr:col>5</xdr:col>
      <xdr:colOff>933450</xdr:colOff>
      <xdr:row>183</xdr:row>
      <xdr:rowOff>200025</xdr:rowOff>
    </xdr:to>
    <xdr:sp macro="" textlink="">
      <xdr:nvSpPr>
        <xdr:cNvPr id="115" name="Line 735"/>
        <xdr:cNvSpPr>
          <a:spLocks noChangeShapeType="1"/>
        </xdr:cNvSpPr>
      </xdr:nvSpPr>
      <xdr:spPr bwMode="auto">
        <a:xfrm flipV="1">
          <a:off x="5429250" y="5581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828675</xdr:colOff>
      <xdr:row>186</xdr:row>
      <xdr:rowOff>200025</xdr:rowOff>
    </xdr:from>
    <xdr:to>
      <xdr:col>5</xdr:col>
      <xdr:colOff>866775</xdr:colOff>
      <xdr:row>186</xdr:row>
      <xdr:rowOff>200025</xdr:rowOff>
    </xdr:to>
    <xdr:sp macro="" textlink="">
      <xdr:nvSpPr>
        <xdr:cNvPr id="116" name="Line 735"/>
        <xdr:cNvSpPr>
          <a:spLocks noChangeShapeType="1"/>
        </xdr:cNvSpPr>
      </xdr:nvSpPr>
      <xdr:spPr bwMode="auto">
        <a:xfrm flipV="1">
          <a:off x="5429250" y="567880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828675</xdr:colOff>
      <xdr:row>188</xdr:row>
      <xdr:rowOff>180975</xdr:rowOff>
    </xdr:from>
    <xdr:to>
      <xdr:col>5</xdr:col>
      <xdr:colOff>866775</xdr:colOff>
      <xdr:row>188</xdr:row>
      <xdr:rowOff>180975</xdr:rowOff>
    </xdr:to>
    <xdr:sp macro="" textlink="">
      <xdr:nvSpPr>
        <xdr:cNvPr id="117" name="Line 735"/>
        <xdr:cNvSpPr>
          <a:spLocks noChangeShapeType="1"/>
        </xdr:cNvSpPr>
      </xdr:nvSpPr>
      <xdr:spPr bwMode="auto">
        <a:xfrm flipV="1">
          <a:off x="5429250" y="573024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828675</xdr:colOff>
      <xdr:row>192</xdr:row>
      <xdr:rowOff>200025</xdr:rowOff>
    </xdr:from>
    <xdr:to>
      <xdr:col>5</xdr:col>
      <xdr:colOff>866775</xdr:colOff>
      <xdr:row>192</xdr:row>
      <xdr:rowOff>200025</xdr:rowOff>
    </xdr:to>
    <xdr:sp macro="" textlink="">
      <xdr:nvSpPr>
        <xdr:cNvPr id="118" name="Line 735"/>
        <xdr:cNvSpPr>
          <a:spLocks noChangeShapeType="1"/>
        </xdr:cNvSpPr>
      </xdr:nvSpPr>
      <xdr:spPr bwMode="auto">
        <a:xfrm flipV="1">
          <a:off x="5429250" y="582644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838200</xdr:colOff>
      <xdr:row>122</xdr:row>
      <xdr:rowOff>152400</xdr:rowOff>
    </xdr:from>
    <xdr:to>
      <xdr:col>5</xdr:col>
      <xdr:colOff>876300</xdr:colOff>
      <xdr:row>122</xdr:row>
      <xdr:rowOff>152400</xdr:rowOff>
    </xdr:to>
    <xdr:sp macro="" textlink="">
      <xdr:nvSpPr>
        <xdr:cNvPr id="119" name="Line 735"/>
        <xdr:cNvSpPr>
          <a:spLocks noChangeShapeType="1"/>
        </xdr:cNvSpPr>
      </xdr:nvSpPr>
      <xdr:spPr bwMode="auto">
        <a:xfrm flipV="1">
          <a:off x="5429250" y="36004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790575</xdr:colOff>
      <xdr:row>124</xdr:row>
      <xdr:rowOff>171450</xdr:rowOff>
    </xdr:from>
    <xdr:to>
      <xdr:col>7</xdr:col>
      <xdr:colOff>828675</xdr:colOff>
      <xdr:row>124</xdr:row>
      <xdr:rowOff>171450</xdr:rowOff>
    </xdr:to>
    <xdr:sp macro="" textlink="">
      <xdr:nvSpPr>
        <xdr:cNvPr id="120" name="Line 735"/>
        <xdr:cNvSpPr>
          <a:spLocks noChangeShapeType="1"/>
        </xdr:cNvSpPr>
      </xdr:nvSpPr>
      <xdr:spPr bwMode="auto">
        <a:xfrm flipV="1">
          <a:off x="6838950" y="36652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847725</xdr:colOff>
      <xdr:row>111</xdr:row>
      <xdr:rowOff>180975</xdr:rowOff>
    </xdr:from>
    <xdr:to>
      <xdr:col>7</xdr:col>
      <xdr:colOff>885825</xdr:colOff>
      <xdr:row>111</xdr:row>
      <xdr:rowOff>180975</xdr:rowOff>
    </xdr:to>
    <xdr:sp macro="" textlink="">
      <xdr:nvSpPr>
        <xdr:cNvPr id="121" name="Line 735"/>
        <xdr:cNvSpPr>
          <a:spLocks noChangeShapeType="1"/>
        </xdr:cNvSpPr>
      </xdr:nvSpPr>
      <xdr:spPr bwMode="auto">
        <a:xfrm flipV="1">
          <a:off x="6838950" y="32889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847725</xdr:colOff>
      <xdr:row>167</xdr:row>
      <xdr:rowOff>180975</xdr:rowOff>
    </xdr:from>
    <xdr:to>
      <xdr:col>12</xdr:col>
      <xdr:colOff>885825</xdr:colOff>
      <xdr:row>167</xdr:row>
      <xdr:rowOff>180975</xdr:rowOff>
    </xdr:to>
    <xdr:sp macro="" textlink="">
      <xdr:nvSpPr>
        <xdr:cNvPr id="123" name="Line 735"/>
        <xdr:cNvSpPr>
          <a:spLocks noChangeShapeType="1"/>
        </xdr:cNvSpPr>
      </xdr:nvSpPr>
      <xdr:spPr bwMode="auto">
        <a:xfrm flipV="1">
          <a:off x="10048875" y="50206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847725</xdr:colOff>
      <xdr:row>167</xdr:row>
      <xdr:rowOff>180975</xdr:rowOff>
    </xdr:from>
    <xdr:to>
      <xdr:col>12</xdr:col>
      <xdr:colOff>885825</xdr:colOff>
      <xdr:row>167</xdr:row>
      <xdr:rowOff>180975</xdr:rowOff>
    </xdr:to>
    <xdr:sp macro="" textlink="">
      <xdr:nvSpPr>
        <xdr:cNvPr id="124" name="Line 735"/>
        <xdr:cNvSpPr>
          <a:spLocks noChangeShapeType="1"/>
        </xdr:cNvSpPr>
      </xdr:nvSpPr>
      <xdr:spPr bwMode="auto">
        <a:xfrm flipV="1">
          <a:off x="10048875" y="50206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904875</xdr:colOff>
      <xdr:row>173</xdr:row>
      <xdr:rowOff>171450</xdr:rowOff>
    </xdr:from>
    <xdr:to>
      <xdr:col>4</xdr:col>
      <xdr:colOff>942975</xdr:colOff>
      <xdr:row>173</xdr:row>
      <xdr:rowOff>171450</xdr:rowOff>
    </xdr:to>
    <xdr:sp macro="" textlink="">
      <xdr:nvSpPr>
        <xdr:cNvPr id="125" name="Line 735"/>
        <xdr:cNvSpPr>
          <a:spLocks noChangeShapeType="1"/>
        </xdr:cNvSpPr>
      </xdr:nvSpPr>
      <xdr:spPr bwMode="auto">
        <a:xfrm flipV="1">
          <a:off x="4772025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809625</xdr:colOff>
      <xdr:row>173</xdr:row>
      <xdr:rowOff>133350</xdr:rowOff>
    </xdr:from>
    <xdr:to>
      <xdr:col>4</xdr:col>
      <xdr:colOff>847725</xdr:colOff>
      <xdr:row>173</xdr:row>
      <xdr:rowOff>133350</xdr:rowOff>
    </xdr:to>
    <xdr:sp macro="" textlink="">
      <xdr:nvSpPr>
        <xdr:cNvPr id="126" name="Line 735"/>
        <xdr:cNvSpPr>
          <a:spLocks noChangeShapeType="1"/>
        </xdr:cNvSpPr>
      </xdr:nvSpPr>
      <xdr:spPr bwMode="auto">
        <a:xfrm flipV="1">
          <a:off x="4772025" y="52463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790575</xdr:colOff>
      <xdr:row>173</xdr:row>
      <xdr:rowOff>171450</xdr:rowOff>
    </xdr:from>
    <xdr:to>
      <xdr:col>4</xdr:col>
      <xdr:colOff>828675</xdr:colOff>
      <xdr:row>173</xdr:row>
      <xdr:rowOff>171450</xdr:rowOff>
    </xdr:to>
    <xdr:sp macro="" textlink="">
      <xdr:nvSpPr>
        <xdr:cNvPr id="127" name="Line 735"/>
        <xdr:cNvSpPr>
          <a:spLocks noChangeShapeType="1"/>
        </xdr:cNvSpPr>
      </xdr:nvSpPr>
      <xdr:spPr bwMode="auto">
        <a:xfrm flipV="1">
          <a:off x="4772025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904875</xdr:colOff>
      <xdr:row>173</xdr:row>
      <xdr:rowOff>171450</xdr:rowOff>
    </xdr:from>
    <xdr:to>
      <xdr:col>2</xdr:col>
      <xdr:colOff>942975</xdr:colOff>
      <xdr:row>173</xdr:row>
      <xdr:rowOff>171450</xdr:rowOff>
    </xdr:to>
    <xdr:sp macro="" textlink="">
      <xdr:nvSpPr>
        <xdr:cNvPr id="128" name="Line 735"/>
        <xdr:cNvSpPr>
          <a:spLocks noChangeShapeType="1"/>
        </xdr:cNvSpPr>
      </xdr:nvSpPr>
      <xdr:spPr bwMode="auto">
        <a:xfrm flipV="1">
          <a:off x="329565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809625</xdr:colOff>
      <xdr:row>173</xdr:row>
      <xdr:rowOff>133350</xdr:rowOff>
    </xdr:from>
    <xdr:to>
      <xdr:col>2</xdr:col>
      <xdr:colOff>847725</xdr:colOff>
      <xdr:row>173</xdr:row>
      <xdr:rowOff>133350</xdr:rowOff>
    </xdr:to>
    <xdr:sp macro="" textlink="">
      <xdr:nvSpPr>
        <xdr:cNvPr id="129" name="Line 735"/>
        <xdr:cNvSpPr>
          <a:spLocks noChangeShapeType="1"/>
        </xdr:cNvSpPr>
      </xdr:nvSpPr>
      <xdr:spPr bwMode="auto">
        <a:xfrm flipV="1">
          <a:off x="3295650" y="52463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790575</xdr:colOff>
      <xdr:row>173</xdr:row>
      <xdr:rowOff>171450</xdr:rowOff>
    </xdr:from>
    <xdr:to>
      <xdr:col>2</xdr:col>
      <xdr:colOff>828675</xdr:colOff>
      <xdr:row>173</xdr:row>
      <xdr:rowOff>171450</xdr:rowOff>
    </xdr:to>
    <xdr:sp macro="" textlink="">
      <xdr:nvSpPr>
        <xdr:cNvPr id="130" name="Line 735"/>
        <xdr:cNvSpPr>
          <a:spLocks noChangeShapeType="1"/>
        </xdr:cNvSpPr>
      </xdr:nvSpPr>
      <xdr:spPr bwMode="auto">
        <a:xfrm flipV="1">
          <a:off x="329565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904875</xdr:colOff>
      <xdr:row>173</xdr:row>
      <xdr:rowOff>171450</xdr:rowOff>
    </xdr:from>
    <xdr:to>
      <xdr:col>3</xdr:col>
      <xdr:colOff>942975</xdr:colOff>
      <xdr:row>173</xdr:row>
      <xdr:rowOff>171450</xdr:rowOff>
    </xdr:to>
    <xdr:sp macro="" textlink="">
      <xdr:nvSpPr>
        <xdr:cNvPr id="131" name="Line 735"/>
        <xdr:cNvSpPr>
          <a:spLocks noChangeShapeType="1"/>
        </xdr:cNvSpPr>
      </xdr:nvSpPr>
      <xdr:spPr bwMode="auto">
        <a:xfrm flipV="1">
          <a:off x="4019550" y="52501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809625</xdr:colOff>
      <xdr:row>173</xdr:row>
      <xdr:rowOff>133350</xdr:rowOff>
    </xdr:from>
    <xdr:to>
      <xdr:col>3</xdr:col>
      <xdr:colOff>847725</xdr:colOff>
      <xdr:row>173</xdr:row>
      <xdr:rowOff>133350</xdr:rowOff>
    </xdr:to>
    <xdr:sp macro="" textlink="">
      <xdr:nvSpPr>
        <xdr:cNvPr id="132" name="Line 735"/>
        <xdr:cNvSpPr>
          <a:spLocks noChangeShapeType="1"/>
        </xdr:cNvSpPr>
      </xdr:nvSpPr>
      <xdr:spPr bwMode="auto">
        <a:xfrm flipV="1">
          <a:off x="4019550" y="52463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847725</xdr:colOff>
      <xdr:row>145</xdr:row>
      <xdr:rowOff>180975</xdr:rowOff>
    </xdr:from>
    <xdr:to>
      <xdr:col>12</xdr:col>
      <xdr:colOff>885825</xdr:colOff>
      <xdr:row>145</xdr:row>
      <xdr:rowOff>180975</xdr:rowOff>
    </xdr:to>
    <xdr:sp macro="" textlink="">
      <xdr:nvSpPr>
        <xdr:cNvPr id="133" name="Line 735"/>
        <xdr:cNvSpPr>
          <a:spLocks noChangeShapeType="1"/>
        </xdr:cNvSpPr>
      </xdr:nvSpPr>
      <xdr:spPr bwMode="auto">
        <a:xfrm flipV="1">
          <a:off x="10048875" y="425958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523874</xdr:colOff>
      <xdr:row>81</xdr:row>
      <xdr:rowOff>67237</xdr:rowOff>
    </xdr:from>
    <xdr:to>
      <xdr:col>12</xdr:col>
      <xdr:colOff>357188</xdr:colOff>
      <xdr:row>85</xdr:row>
      <xdr:rowOff>35718</xdr:rowOff>
    </xdr:to>
    <xdr:sp macro="" textlink="">
      <xdr:nvSpPr>
        <xdr:cNvPr id="4" name="TextBox 3"/>
        <xdr:cNvSpPr txBox="1"/>
      </xdr:nvSpPr>
      <xdr:spPr>
        <a:xfrm>
          <a:off x="4024312" y="27713550"/>
          <a:ext cx="6965157" cy="7781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fa-IR" sz="1400" b="1">
              <a:latin typeface="Times New Roman" pitchFamily="18" charset="0"/>
              <a:cs typeface="Times New Roman" pitchFamily="18" charset="0"/>
            </a:rPr>
            <a:t>گراف : </a:t>
          </a:r>
          <a:r>
            <a:rPr lang="ps-AF" sz="1400" b="1">
              <a:latin typeface="Times New Roman" pitchFamily="18" charset="0"/>
              <a:cs typeface="Times New Roman" pitchFamily="18" charset="0"/>
            </a:rPr>
            <a:t>۱۶-۹</a:t>
          </a:r>
          <a:r>
            <a:rPr lang="ps-AF" sz="1400" b="1" baseline="0">
              <a:latin typeface="Times New Roman" pitchFamily="18" charset="0"/>
              <a:cs typeface="Times New Roman" pitchFamily="18" charset="0"/>
            </a:rPr>
            <a:t> مصارف در </a:t>
          </a:r>
          <a:r>
            <a:rPr lang="fa-IR" sz="1400" b="1" baseline="0">
              <a:latin typeface="Times New Roman" pitchFamily="18" charset="0"/>
              <a:cs typeface="Times New Roman" pitchFamily="18" charset="0"/>
            </a:rPr>
            <a:t>پ</a:t>
          </a:r>
          <a:r>
            <a:rPr lang="ps-AF" sz="1400" b="1" baseline="0">
              <a:latin typeface="Times New Roman" pitchFamily="18" charset="0"/>
              <a:cs typeface="Times New Roman" pitchFamily="18" charset="0"/>
            </a:rPr>
            <a:t>روژه های انکشافی به تفکیک سکتور-۱۳۹۶</a:t>
          </a:r>
          <a:endParaRPr lang="fa-IR" sz="1400" b="1" baseline="0">
            <a:latin typeface="Times New Roman" pitchFamily="18" charset="0"/>
            <a:cs typeface="Times New Roman" pitchFamily="18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s-AF" sz="14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ګراف</a:t>
          </a:r>
          <a:r>
            <a:rPr lang="ps-AF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: ۱۶-۹ د</a:t>
          </a:r>
          <a:r>
            <a:rPr lang="fa-IR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پرا</a:t>
          </a:r>
          <a:r>
            <a:rPr lang="ps-AF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ختیا</a:t>
          </a:r>
          <a:r>
            <a:rPr lang="fa-IR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ئی پروژو ل</a:t>
          </a:r>
          <a:r>
            <a:rPr lang="ps-AF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ګښت دسکتور</a:t>
          </a:r>
          <a:r>
            <a:rPr lang="fa-IR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په توپیر ـ </a:t>
          </a:r>
          <a:r>
            <a:rPr lang="ps-AF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۱۳۹۶</a:t>
          </a:r>
          <a:endParaRPr lang="fa-IR" sz="1400" b="1" baseline="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Graph:</a:t>
          </a:r>
          <a:r>
            <a:rPr lang="en-US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9-1</a:t>
          </a:r>
          <a:r>
            <a:rPr lang="ps-AF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6</a:t>
          </a:r>
          <a:r>
            <a:rPr lang="en-US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Expenses from esources in Development Projects</a:t>
          </a:r>
          <a:r>
            <a:rPr lang="fa-IR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by sector-</a:t>
          </a:r>
          <a:r>
            <a:rPr lang="ps-AF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201</a:t>
          </a:r>
          <a:r>
            <a:rPr lang="en-US" sz="14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7</a:t>
          </a:r>
          <a:endParaRPr lang="en-US" sz="14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oneCellAnchor>
    <xdr:from>
      <xdr:col>16</xdr:col>
      <xdr:colOff>114823</xdr:colOff>
      <xdr:row>82</xdr:row>
      <xdr:rowOff>0</xdr:rowOff>
    </xdr:from>
    <xdr:ext cx="5594959" cy="436786"/>
    <xdr:sp macro="" textlink="">
      <xdr:nvSpPr>
        <xdr:cNvPr id="7" name="TextBox 6"/>
        <xdr:cNvSpPr txBox="1"/>
      </xdr:nvSpPr>
      <xdr:spPr>
        <a:xfrm>
          <a:off x="17526523" y="33347025"/>
          <a:ext cx="559495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Graph:</a:t>
          </a: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9-17 Expenses from Internal an External R esources in Development Projects-</a:t>
          </a:r>
          <a:r>
            <a:rPr lang="ps-AF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201</a:t>
          </a:r>
          <a:r>
            <a:rPr lang="en-US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7</a:t>
          </a:r>
          <a:endParaRPr lang="en-US" sz="1100" b="1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oneCellAnchor>
  <xdr:oneCellAnchor>
    <xdr:from>
      <xdr:col>15</xdr:col>
      <xdr:colOff>114299</xdr:colOff>
      <xdr:row>113</xdr:row>
      <xdr:rowOff>9525</xdr:rowOff>
    </xdr:from>
    <xdr:ext cx="7515226" cy="264560"/>
    <xdr:sp macro="" textlink="">
      <xdr:nvSpPr>
        <xdr:cNvPr id="8" name="TextBox 7"/>
        <xdr:cNvSpPr txBox="1"/>
      </xdr:nvSpPr>
      <xdr:spPr>
        <a:xfrm>
          <a:off x="16792574" y="34680525"/>
          <a:ext cx="75152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ps-AF" sz="1100"/>
            <a:t>* با اداره مستقل اراضی افغانستان مدغم ګردیده است بخاطر اینکه در مجموع مصرف وتعداد پروژه سالهای مقایسوی تغییر رونما نگردد بناً از جدول حذف نگردید. </a:t>
          </a:r>
          <a:endParaRPr lang="en-US" sz="1100"/>
        </a:p>
      </xdr:txBody>
    </xdr:sp>
    <xdr:clientData/>
  </xdr:oneCellAnchor>
  <xdr:twoCellAnchor>
    <xdr:from>
      <xdr:col>17</xdr:col>
      <xdr:colOff>196103</xdr:colOff>
      <xdr:row>63</xdr:row>
      <xdr:rowOff>133351</xdr:rowOff>
    </xdr:from>
    <xdr:to>
      <xdr:col>42</xdr:col>
      <xdr:colOff>33338</xdr:colOff>
      <xdr:row>70</xdr:row>
      <xdr:rowOff>164307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84</xdr:row>
      <xdr:rowOff>152400</xdr:rowOff>
    </xdr:from>
    <xdr:to>
      <xdr:col>15</xdr:col>
      <xdr:colOff>88107</xdr:colOff>
      <xdr:row>97</xdr:row>
      <xdr:rowOff>138112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0.1656</cdr:y>
    </cdr:from>
    <cdr:to>
      <cdr:x>0.01673</cdr:x>
      <cdr:y>0.53332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340134" y="760101"/>
          <a:ext cx="932550" cy="252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pPr rtl="1"/>
          <a:r>
            <a:rPr lang="fa-IR" sz="1100"/>
            <a:t>میلیون</a:t>
          </a:r>
          <a:r>
            <a:rPr lang="fa-IR" sz="1100" baseline="0"/>
            <a:t> افغانی /  </a:t>
          </a:r>
          <a:r>
            <a:rPr lang="en-US" sz="1100" baseline="0"/>
            <a:t>Million Afs</a:t>
          </a:r>
          <a:r>
            <a:rPr lang="fa-IR" sz="1100" baseline="0"/>
            <a:t>  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0.00462</cdr:x>
      <cdr:y>0.11556</cdr:y>
    </cdr:from>
    <cdr:to>
      <cdr:x>0.02866</cdr:x>
      <cdr:y>0.4899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228600" y="598382"/>
          <a:ext cx="968039" cy="368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MillionAfs   </a:t>
          </a:r>
          <a:r>
            <a:rPr lang="fa-IR" sz="1100"/>
            <a:t>میلیون</a:t>
          </a:r>
          <a:r>
            <a:rPr lang="fa-IR" sz="1100" baseline="0"/>
            <a:t> افغانی</a:t>
          </a:r>
          <a:r>
            <a:rPr lang="en-US" sz="1100"/>
            <a:t>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9"/>
  <sheetViews>
    <sheetView workbookViewId="0">
      <selection sqref="A1:P1"/>
    </sheetView>
  </sheetViews>
  <sheetFormatPr defaultColWidth="9.140625" defaultRowHeight="15" x14ac:dyDescent="0.25"/>
  <cols>
    <col min="1" max="1" width="24.7109375" style="69" customWidth="1"/>
    <col min="2" max="2" width="11.85546875" style="69" customWidth="1"/>
    <col min="3" max="5" width="10.140625" style="69" bestFit="1" customWidth="1"/>
    <col min="6" max="6" width="11.28515625" style="111" customWidth="1"/>
    <col min="7" max="7" width="11.28515625" style="69" bestFit="1" customWidth="1"/>
    <col min="8" max="8" width="10.28515625" style="69" bestFit="1" customWidth="1"/>
    <col min="9" max="9" width="11.28515625" style="111" bestFit="1" customWidth="1"/>
    <col min="10" max="10" width="11.28515625" style="69" bestFit="1" customWidth="1"/>
    <col min="11" max="11" width="10.28515625" style="69" bestFit="1" customWidth="1"/>
    <col min="12" max="12" width="8" style="111" customWidth="1"/>
    <col min="13" max="13" width="7.7109375" style="69" customWidth="1"/>
    <col min="14" max="14" width="9.28515625" style="69" customWidth="1"/>
    <col min="15" max="15" width="25.140625" style="69" customWidth="1"/>
    <col min="16" max="16" width="27.28515625" style="69" customWidth="1"/>
    <col min="17" max="18" width="9.140625" style="69"/>
    <col min="19" max="19" width="10" style="69" bestFit="1" customWidth="1"/>
    <col min="20" max="16384" width="9.140625" style="69"/>
  </cols>
  <sheetData>
    <row r="1" spans="1:19" ht="18.75" x14ac:dyDescent="0.25">
      <c r="A1" s="277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</row>
    <row r="2" spans="1:19" ht="18.75" x14ac:dyDescent="0.3">
      <c r="A2" s="278" t="s">
        <v>133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</row>
    <row r="3" spans="1:19" ht="18.75" x14ac:dyDescent="0.25">
      <c r="A3" s="277" t="s">
        <v>1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</row>
    <row r="4" spans="1:19" ht="18.75" customHeight="1" thickBot="1" x14ac:dyDescent="0.3">
      <c r="A4" s="22" t="s">
        <v>2</v>
      </c>
      <c r="B4" s="74"/>
      <c r="C4" s="1"/>
      <c r="D4" s="75"/>
      <c r="E4" s="74"/>
      <c r="F4" s="104"/>
      <c r="G4" s="74"/>
      <c r="H4" s="75"/>
      <c r="I4" s="104"/>
      <c r="J4" s="75"/>
      <c r="K4" s="75"/>
      <c r="L4" s="104"/>
      <c r="M4" s="74"/>
      <c r="N4" s="74"/>
      <c r="O4" s="279" t="s">
        <v>195</v>
      </c>
      <c r="P4" s="279"/>
      <c r="R4" s="103"/>
    </row>
    <row r="5" spans="1:19" x14ac:dyDescent="0.25">
      <c r="A5" s="280" t="s">
        <v>3</v>
      </c>
      <c r="B5" s="283" t="s">
        <v>219</v>
      </c>
      <c r="C5" s="285" t="s">
        <v>4</v>
      </c>
      <c r="D5" s="285"/>
      <c r="E5" s="286"/>
      <c r="F5" s="287" t="s">
        <v>5</v>
      </c>
      <c r="G5" s="288"/>
      <c r="H5" s="289"/>
      <c r="I5" s="290" t="s">
        <v>6</v>
      </c>
      <c r="J5" s="285"/>
      <c r="K5" s="286"/>
      <c r="L5" s="290" t="s">
        <v>7</v>
      </c>
      <c r="M5" s="285"/>
      <c r="N5" s="286"/>
      <c r="O5" s="300" t="s">
        <v>8</v>
      </c>
      <c r="P5" s="301"/>
    </row>
    <row r="6" spans="1:19" x14ac:dyDescent="0.25">
      <c r="A6" s="281"/>
      <c r="B6" s="284"/>
      <c r="C6" s="307" t="s">
        <v>9</v>
      </c>
      <c r="D6" s="307"/>
      <c r="E6" s="308"/>
      <c r="F6" s="309" t="s">
        <v>132</v>
      </c>
      <c r="G6" s="307"/>
      <c r="H6" s="308"/>
      <c r="I6" s="309" t="s">
        <v>131</v>
      </c>
      <c r="J6" s="307"/>
      <c r="K6" s="308"/>
      <c r="L6" s="309" t="s">
        <v>134</v>
      </c>
      <c r="M6" s="307"/>
      <c r="N6" s="308"/>
      <c r="O6" s="302"/>
      <c r="P6" s="303"/>
    </row>
    <row r="7" spans="1:19" ht="24.75" thickBot="1" x14ac:dyDescent="0.3">
      <c r="A7" s="281"/>
      <c r="B7" s="83" t="s">
        <v>220</v>
      </c>
      <c r="C7" s="310" t="s">
        <v>11</v>
      </c>
      <c r="D7" s="310"/>
      <c r="E7" s="311"/>
      <c r="F7" s="312" t="s">
        <v>12</v>
      </c>
      <c r="G7" s="313"/>
      <c r="H7" s="314"/>
      <c r="I7" s="312" t="s">
        <v>13</v>
      </c>
      <c r="J7" s="313"/>
      <c r="K7" s="314"/>
      <c r="L7" s="315" t="s">
        <v>14</v>
      </c>
      <c r="M7" s="310"/>
      <c r="N7" s="311"/>
      <c r="O7" s="302"/>
      <c r="P7" s="303"/>
    </row>
    <row r="8" spans="1:19" x14ac:dyDescent="0.25">
      <c r="A8" s="281"/>
      <c r="B8" s="97" t="s">
        <v>128</v>
      </c>
      <c r="C8" s="275" t="s">
        <v>218</v>
      </c>
      <c r="D8" s="275" t="s">
        <v>194</v>
      </c>
      <c r="E8" s="291" t="s">
        <v>15</v>
      </c>
      <c r="F8" s="298" t="s">
        <v>218</v>
      </c>
      <c r="G8" s="275" t="s">
        <v>194</v>
      </c>
      <c r="H8" s="291" t="s">
        <v>15</v>
      </c>
      <c r="I8" s="298" t="s">
        <v>218</v>
      </c>
      <c r="J8" s="275" t="s">
        <v>194</v>
      </c>
      <c r="K8" s="291" t="s">
        <v>15</v>
      </c>
      <c r="L8" s="293" t="s">
        <v>217</v>
      </c>
      <c r="M8" s="295" t="s">
        <v>192</v>
      </c>
      <c r="N8" s="275" t="s">
        <v>193</v>
      </c>
      <c r="O8" s="304"/>
      <c r="P8" s="303"/>
      <c r="Q8" s="103">
        <f>I11-945827</f>
        <v>0</v>
      </c>
    </row>
    <row r="9" spans="1:19" ht="15.75" thickBot="1" x14ac:dyDescent="0.3">
      <c r="A9" s="282"/>
      <c r="B9" s="15">
        <v>2014</v>
      </c>
      <c r="C9" s="276"/>
      <c r="D9" s="276"/>
      <c r="E9" s="292"/>
      <c r="F9" s="299"/>
      <c r="G9" s="276"/>
      <c r="H9" s="292"/>
      <c r="I9" s="299"/>
      <c r="J9" s="276"/>
      <c r="K9" s="292"/>
      <c r="L9" s="294"/>
      <c r="M9" s="296"/>
      <c r="N9" s="276"/>
      <c r="O9" s="305"/>
      <c r="P9" s="306"/>
      <c r="Q9" s="103">
        <f>I12-11559903</f>
        <v>0</v>
      </c>
    </row>
    <row r="10" spans="1:19" x14ac:dyDescent="0.25">
      <c r="A10" s="19" t="s">
        <v>11</v>
      </c>
      <c r="B10" s="96">
        <v>100</v>
      </c>
      <c r="C10" s="93">
        <f>F10+I10</f>
        <v>77321091</v>
      </c>
      <c r="D10" s="94">
        <v>74524982</v>
      </c>
      <c r="E10" s="95">
        <v>52590763</v>
      </c>
      <c r="F10" s="156">
        <f>F11+F12+F13+F14</f>
        <v>63289605</v>
      </c>
      <c r="G10" s="94">
        <v>54080227</v>
      </c>
      <c r="H10" s="95">
        <v>36987484</v>
      </c>
      <c r="I10" s="105">
        <f>I11+I12+I13+I14</f>
        <v>14031486</v>
      </c>
      <c r="J10" s="94">
        <v>20444755</v>
      </c>
      <c r="K10" s="95">
        <v>15603279</v>
      </c>
      <c r="L10" s="105">
        <f>L11+L12+L13+L14</f>
        <v>13484</v>
      </c>
      <c r="M10" s="95">
        <f>M11+M12+M13+M14</f>
        <v>13959</v>
      </c>
      <c r="N10" s="95">
        <f>N11+N12+N13+N14</f>
        <v>9482</v>
      </c>
      <c r="O10" s="18" t="s">
        <v>9</v>
      </c>
      <c r="P10" s="17" t="s">
        <v>4</v>
      </c>
    </row>
    <row r="11" spans="1:19" x14ac:dyDescent="0.25">
      <c r="A11" s="20" t="s">
        <v>207</v>
      </c>
      <c r="B11" s="51">
        <f>C11/C10*100</f>
        <v>10.56630848625765</v>
      </c>
      <c r="C11" s="93">
        <f t="shared" ref="C11:C40" si="0">F11+I11</f>
        <v>8169985</v>
      </c>
      <c r="D11" s="52">
        <v>5176592</v>
      </c>
      <c r="E11" s="53">
        <v>2881524</v>
      </c>
      <c r="F11" s="106">
        <f>F50+F64+F95+F108+F187+F59</f>
        <v>7224158</v>
      </c>
      <c r="G11" s="52">
        <v>4428170</v>
      </c>
      <c r="H11" s="53">
        <v>2461703</v>
      </c>
      <c r="I11" s="106">
        <f>I28+I35+I50+I54+I64+I73+I88+I95</f>
        <v>945827</v>
      </c>
      <c r="J11" s="52">
        <v>748422</v>
      </c>
      <c r="K11" s="53">
        <v>419821</v>
      </c>
      <c r="L11" s="106">
        <f>L28+L35+L50+L54+L59+L64+L73+L88+L95+L108+L187</f>
        <v>1202</v>
      </c>
      <c r="M11" s="52">
        <v>1226</v>
      </c>
      <c r="N11" s="53">
        <v>670</v>
      </c>
      <c r="O11" s="76" t="s">
        <v>135</v>
      </c>
      <c r="P11" s="14" t="s">
        <v>16</v>
      </c>
      <c r="R11" s="103"/>
    </row>
    <row r="12" spans="1:19" x14ac:dyDescent="0.25">
      <c r="A12" s="20" t="s">
        <v>201</v>
      </c>
      <c r="B12" s="51">
        <f>C12/C10*100</f>
        <v>70.381316787162248</v>
      </c>
      <c r="C12" s="93">
        <f t="shared" si="0"/>
        <v>54419602</v>
      </c>
      <c r="D12" s="52">
        <v>52082500</v>
      </c>
      <c r="E12" s="53">
        <v>47181298</v>
      </c>
      <c r="F12" s="106">
        <f>F29+F32+F36+F55+F60+F65+F70+F74+F78+F81+F84+F89+F92+F102+F109+F112+F119+F133+F138+F157+F164+F167+F170+F188+F191</f>
        <v>42859699</v>
      </c>
      <c r="G12" s="52">
        <v>35561370</v>
      </c>
      <c r="H12" s="53">
        <v>34028370</v>
      </c>
      <c r="I12" s="106">
        <f>I21+I25+I29+I32+I36+I51+I55+I60+I65+I70+I74+I78+I81+I86+I84+I89+I92+I96+I99+I102+I105+I109+I116+I123+I126+I130+I128+I133+I136+I138+I141+I143+I150+I157+I164+I167+I180+I191+I198</f>
        <v>11559903</v>
      </c>
      <c r="J12" s="52">
        <v>16521130</v>
      </c>
      <c r="K12" s="53">
        <v>13152928</v>
      </c>
      <c r="L12" s="106">
        <f>L21+L25+L29+L32+L36+L51+L55+L60+L65+L74+L70+L78+L81+L84+L86+L89+L92+L96+L99+L102+L105+L109+L112+L116+L119+L123+L126+L128+L130+L133+L136+L138+L141+L143+L150+L157+L164+L167+L170+L180+L188+L191+L198</f>
        <v>3089</v>
      </c>
      <c r="M12" s="52">
        <f>M17+M21+M25+M29+M32+M36+M39+M51+M55+M60+M65+M70+M74+M78+M81+M84+M86+M92+M96+M102+M105+M109+M116+M126+M128+M130+M133+M136+M138+M141+M153+M157+M161+M167+M170+M173+M175+M177+M182+M188</f>
        <v>11474</v>
      </c>
      <c r="N12" s="53">
        <f>N17+N25+N29+N32+N36+N39+N51+N55+N60+N65+N70+N74+N78+N81+N84+N92+N86+N96+N99+N102+N105+N109+N116+N119+N126+N128+N130+N133+N136+N138+N141+N143+N146+N153+N161+N167+N175+N177+N180+N182+N188+N191</f>
        <v>8066</v>
      </c>
      <c r="O12" s="76" t="s">
        <v>17</v>
      </c>
      <c r="P12" s="14" t="s">
        <v>18</v>
      </c>
      <c r="R12" s="103"/>
    </row>
    <row r="13" spans="1:19" x14ac:dyDescent="0.25">
      <c r="A13" s="20" t="s">
        <v>129</v>
      </c>
      <c r="B13" s="51">
        <f>C13/C10*100</f>
        <v>17.322952672770743</v>
      </c>
      <c r="C13" s="93">
        <f t="shared" si="0"/>
        <v>13394296</v>
      </c>
      <c r="D13" s="52">
        <v>15347146</v>
      </c>
      <c r="E13" s="53">
        <v>642631</v>
      </c>
      <c r="F13" s="106">
        <f>F71+F93+F110+F113+F131+F66</f>
        <v>13022751</v>
      </c>
      <c r="G13" s="52">
        <v>13802680</v>
      </c>
      <c r="H13" s="53">
        <v>413611</v>
      </c>
      <c r="I13" s="106">
        <f>I82+I90+I113</f>
        <v>371545</v>
      </c>
      <c r="J13" s="52">
        <v>1544466</v>
      </c>
      <c r="K13" s="53">
        <v>229020</v>
      </c>
      <c r="L13" s="106">
        <f>L66+L73+L82+L90+L93+L110+L113+L131</f>
        <v>9168</v>
      </c>
      <c r="M13" s="52">
        <f>M37+M66+M71+M75+M82+M93+M97+M106+M110+M117+M120+M131+M134+M139+M147+M162+M165+M168+M183+M189</f>
        <v>1222</v>
      </c>
      <c r="N13" s="53">
        <f>N18+N30+N40+N52+N61+N97+N106+N110+N117+N131+N134+N139+N144+N147+N154+N162+N165+N183+N168+N189</f>
        <v>704</v>
      </c>
      <c r="O13" s="76" t="s">
        <v>27</v>
      </c>
      <c r="P13" s="14" t="s">
        <v>19</v>
      </c>
      <c r="R13" s="103"/>
    </row>
    <row r="14" spans="1:19" x14ac:dyDescent="0.25">
      <c r="A14" s="20" t="s">
        <v>215</v>
      </c>
      <c r="B14" s="51">
        <f>C14/C10*100</f>
        <v>1.7294220538093545</v>
      </c>
      <c r="C14" s="93">
        <f t="shared" si="0"/>
        <v>1337208</v>
      </c>
      <c r="D14" s="52">
        <v>1918744</v>
      </c>
      <c r="E14" s="53">
        <v>1885310</v>
      </c>
      <c r="F14" s="106">
        <f>F76+F192</f>
        <v>182997</v>
      </c>
      <c r="G14" s="52">
        <v>288007</v>
      </c>
      <c r="H14" s="53">
        <v>83800</v>
      </c>
      <c r="I14" s="106">
        <f>I57+I76+I103+I185</f>
        <v>1154211</v>
      </c>
      <c r="J14" s="52">
        <v>1630737</v>
      </c>
      <c r="K14" s="53">
        <v>1801510</v>
      </c>
      <c r="L14" s="106">
        <f>L57+L103+L185+L192+L76</f>
        <v>25</v>
      </c>
      <c r="M14" s="52">
        <f>M22+M57+M62+M67+M103+M121+M148</f>
        <v>37</v>
      </c>
      <c r="N14" s="53">
        <f>N19+N33+N57+N62+N67+N103+N148+N185</f>
        <v>42</v>
      </c>
      <c r="O14" s="76" t="s">
        <v>137</v>
      </c>
      <c r="P14" s="14" t="s">
        <v>20</v>
      </c>
    </row>
    <row r="15" spans="1:19" ht="18.75" x14ac:dyDescent="0.25">
      <c r="A15" s="84" t="s">
        <v>21</v>
      </c>
      <c r="B15" s="24"/>
      <c r="C15" s="2">
        <f t="shared" si="0"/>
        <v>0</v>
      </c>
      <c r="D15" s="100">
        <v>161351</v>
      </c>
      <c r="E15" s="10">
        <v>138390</v>
      </c>
      <c r="F15" s="157"/>
      <c r="G15" s="121" t="s">
        <v>221</v>
      </c>
      <c r="H15" s="121" t="s">
        <v>221</v>
      </c>
      <c r="I15" s="150"/>
      <c r="J15" s="122">
        <v>161351</v>
      </c>
      <c r="K15" s="123">
        <v>138390</v>
      </c>
      <c r="L15" s="147"/>
      <c r="M15" s="123">
        <f>M16+M17</f>
        <v>10</v>
      </c>
      <c r="N15" s="123">
        <f>N16+N17+N18++N19</f>
        <v>9</v>
      </c>
      <c r="O15" s="124" t="s">
        <v>138</v>
      </c>
      <c r="P15" s="125" t="s">
        <v>22</v>
      </c>
      <c r="Q15" s="103"/>
    </row>
    <row r="16" spans="1:19" x14ac:dyDescent="0.25">
      <c r="A16" s="21" t="s">
        <v>203</v>
      </c>
      <c r="B16" s="23"/>
      <c r="C16" s="2">
        <f t="shared" si="0"/>
        <v>0</v>
      </c>
      <c r="D16" s="37">
        <v>32630</v>
      </c>
      <c r="E16" s="4">
        <v>88975</v>
      </c>
      <c r="F16" s="158"/>
      <c r="G16" s="37" t="s">
        <v>221</v>
      </c>
      <c r="H16" s="37" t="s">
        <v>221</v>
      </c>
      <c r="I16" s="107"/>
      <c r="J16" s="11">
        <v>32630</v>
      </c>
      <c r="K16" s="4">
        <v>88975</v>
      </c>
      <c r="L16" s="108"/>
      <c r="M16" s="37">
        <v>3</v>
      </c>
      <c r="N16" s="4">
        <v>3</v>
      </c>
      <c r="O16" s="77" t="s">
        <v>136</v>
      </c>
      <c r="P16" s="13" t="s">
        <v>23</v>
      </c>
      <c r="S16" s="103">
        <f>F10-62019417</f>
        <v>1270188</v>
      </c>
    </row>
    <row r="17" spans="1:18" x14ac:dyDescent="0.25">
      <c r="A17" s="21" t="s">
        <v>202</v>
      </c>
      <c r="B17" s="23"/>
      <c r="C17" s="2">
        <f t="shared" si="0"/>
        <v>0</v>
      </c>
      <c r="D17" s="37">
        <v>128721</v>
      </c>
      <c r="E17" s="4">
        <v>10908</v>
      </c>
      <c r="F17" s="158"/>
      <c r="G17" s="37" t="s">
        <v>221</v>
      </c>
      <c r="H17" s="37" t="s">
        <v>221</v>
      </c>
      <c r="I17" s="107"/>
      <c r="J17" s="11">
        <v>128721</v>
      </c>
      <c r="K17" s="4">
        <v>10908</v>
      </c>
      <c r="L17" s="108"/>
      <c r="M17" s="37">
        <v>7</v>
      </c>
      <c r="N17" s="4">
        <v>3</v>
      </c>
      <c r="O17" s="77" t="s">
        <v>24</v>
      </c>
      <c r="P17" s="13" t="s">
        <v>25</v>
      </c>
    </row>
    <row r="18" spans="1:18" x14ac:dyDescent="0.25">
      <c r="A18" s="21" t="s">
        <v>26</v>
      </c>
      <c r="B18" s="47"/>
      <c r="C18" s="2">
        <f t="shared" si="0"/>
        <v>0</v>
      </c>
      <c r="D18" s="37" t="s">
        <v>221</v>
      </c>
      <c r="E18" s="4">
        <v>33592</v>
      </c>
      <c r="F18" s="158"/>
      <c r="G18" s="37" t="s">
        <v>221</v>
      </c>
      <c r="H18" s="37" t="s">
        <v>221</v>
      </c>
      <c r="I18" s="107"/>
      <c r="J18" s="11" t="s">
        <v>221</v>
      </c>
      <c r="K18" s="4">
        <v>33592</v>
      </c>
      <c r="L18" s="108"/>
      <c r="M18" s="4" t="s">
        <v>130</v>
      </c>
      <c r="N18" s="4">
        <v>2</v>
      </c>
      <c r="O18" s="77" t="s">
        <v>27</v>
      </c>
      <c r="P18" s="13" t="s">
        <v>28</v>
      </c>
    </row>
    <row r="19" spans="1:18" x14ac:dyDescent="0.25">
      <c r="A19" s="21" t="s">
        <v>216</v>
      </c>
      <c r="B19" s="47"/>
      <c r="C19" s="2">
        <f t="shared" si="0"/>
        <v>0</v>
      </c>
      <c r="D19" s="37" t="s">
        <v>221</v>
      </c>
      <c r="E19" s="4">
        <v>4915</v>
      </c>
      <c r="F19" s="158"/>
      <c r="G19" s="37" t="s">
        <v>221</v>
      </c>
      <c r="H19" s="37" t="s">
        <v>221</v>
      </c>
      <c r="I19" s="107"/>
      <c r="J19" s="11" t="s">
        <v>221</v>
      </c>
      <c r="K19" s="4">
        <v>4915</v>
      </c>
      <c r="L19" s="110"/>
      <c r="M19" s="4" t="s">
        <v>130</v>
      </c>
      <c r="N19" s="4">
        <v>1</v>
      </c>
      <c r="O19" s="77" t="s">
        <v>137</v>
      </c>
      <c r="P19" s="13" t="s">
        <v>29</v>
      </c>
      <c r="R19" s="103"/>
    </row>
    <row r="20" spans="1:18" ht="56.25" x14ac:dyDescent="0.25">
      <c r="A20" s="20" t="s">
        <v>208</v>
      </c>
      <c r="B20" s="30">
        <v>100</v>
      </c>
      <c r="C20" s="68">
        <f t="shared" si="0"/>
        <v>193644</v>
      </c>
      <c r="D20" s="100">
        <v>201049</v>
      </c>
      <c r="E20" s="37" t="s">
        <v>221</v>
      </c>
      <c r="F20" s="159"/>
      <c r="G20" s="121" t="s">
        <v>221</v>
      </c>
      <c r="H20" s="121" t="s">
        <v>221</v>
      </c>
      <c r="I20" s="150">
        <f>I21</f>
        <v>193644</v>
      </c>
      <c r="J20" s="122">
        <v>201049</v>
      </c>
      <c r="K20" s="121" t="s">
        <v>221</v>
      </c>
      <c r="L20" s="147">
        <f>L21</f>
        <v>4</v>
      </c>
      <c r="M20" s="122">
        <f>M21+M22</f>
        <v>3</v>
      </c>
      <c r="N20" s="126" t="s">
        <v>130</v>
      </c>
      <c r="O20" s="127" t="s">
        <v>206</v>
      </c>
      <c r="P20" s="125" t="s">
        <v>205</v>
      </c>
    </row>
    <row r="21" spans="1:18" x14ac:dyDescent="0.25">
      <c r="A21" s="21" t="s">
        <v>202</v>
      </c>
      <c r="B21" s="30">
        <f>C21/C20*100</f>
        <v>100</v>
      </c>
      <c r="C21" s="2">
        <f t="shared" si="0"/>
        <v>193644</v>
      </c>
      <c r="D21" s="37">
        <v>148115</v>
      </c>
      <c r="E21" s="37" t="s">
        <v>221</v>
      </c>
      <c r="F21" s="160"/>
      <c r="G21" s="37" t="s">
        <v>221</v>
      </c>
      <c r="H21" s="37" t="s">
        <v>221</v>
      </c>
      <c r="I21" s="107">
        <v>193644</v>
      </c>
      <c r="J21" s="11">
        <v>148115</v>
      </c>
      <c r="K21" s="37" t="s">
        <v>221</v>
      </c>
      <c r="L21" s="108">
        <v>4</v>
      </c>
      <c r="M21" s="37">
        <v>2</v>
      </c>
      <c r="N21" s="4" t="s">
        <v>130</v>
      </c>
      <c r="O21" s="77" t="s">
        <v>24</v>
      </c>
      <c r="P21" s="13" t="s">
        <v>25</v>
      </c>
    </row>
    <row r="22" spans="1:18" x14ac:dyDescent="0.25">
      <c r="A22" s="21" t="s">
        <v>216</v>
      </c>
      <c r="B22" s="30"/>
      <c r="C22" s="2">
        <f t="shared" si="0"/>
        <v>0</v>
      </c>
      <c r="D22" s="37">
        <v>52934</v>
      </c>
      <c r="E22" s="37" t="s">
        <v>221</v>
      </c>
      <c r="F22" s="160"/>
      <c r="G22" s="37" t="s">
        <v>221</v>
      </c>
      <c r="H22" s="37" t="s">
        <v>221</v>
      </c>
      <c r="I22" s="107"/>
      <c r="J22" s="11">
        <v>52934</v>
      </c>
      <c r="K22" s="11" t="s">
        <v>221</v>
      </c>
      <c r="L22" s="110"/>
      <c r="M22" s="37">
        <v>1</v>
      </c>
      <c r="N22" s="4" t="s">
        <v>130</v>
      </c>
      <c r="O22" s="77" t="s">
        <v>137</v>
      </c>
      <c r="P22" s="13" t="s">
        <v>29</v>
      </c>
    </row>
    <row r="23" spans="1:18" ht="18.75" x14ac:dyDescent="0.25">
      <c r="A23" s="20" t="s">
        <v>30</v>
      </c>
      <c r="B23" s="24">
        <v>100</v>
      </c>
      <c r="C23" s="68">
        <f t="shared" si="0"/>
        <v>215584</v>
      </c>
      <c r="D23" s="100">
        <v>385913</v>
      </c>
      <c r="E23" s="10">
        <v>264040</v>
      </c>
      <c r="F23" s="161"/>
      <c r="G23" s="122">
        <v>156199</v>
      </c>
      <c r="H23" s="121" t="s">
        <v>221</v>
      </c>
      <c r="I23" s="148">
        <f>I25</f>
        <v>215584</v>
      </c>
      <c r="J23" s="122">
        <v>229714</v>
      </c>
      <c r="K23" s="123">
        <v>264040</v>
      </c>
      <c r="L23" s="147">
        <f>L25</f>
        <v>13</v>
      </c>
      <c r="M23" s="123">
        <f>M24+M25</f>
        <v>14</v>
      </c>
      <c r="N23" s="123">
        <f>N24+N25</f>
        <v>11</v>
      </c>
      <c r="O23" s="124" t="s">
        <v>31</v>
      </c>
      <c r="P23" s="125" t="s">
        <v>32</v>
      </c>
    </row>
    <row r="24" spans="1:18" x14ac:dyDescent="0.25">
      <c r="A24" s="21" t="s">
        <v>203</v>
      </c>
      <c r="B24" s="85"/>
      <c r="C24" s="2">
        <f t="shared" si="0"/>
        <v>0</v>
      </c>
      <c r="D24" s="37">
        <v>13123</v>
      </c>
      <c r="E24" s="4">
        <v>1284</v>
      </c>
      <c r="F24" s="160"/>
      <c r="G24" s="37" t="s">
        <v>221</v>
      </c>
      <c r="H24" s="37" t="s">
        <v>221</v>
      </c>
      <c r="I24" s="107"/>
      <c r="J24" s="11">
        <v>13123</v>
      </c>
      <c r="K24" s="4">
        <v>1284</v>
      </c>
      <c r="L24" s="108"/>
      <c r="M24" s="37">
        <v>1</v>
      </c>
      <c r="N24" s="4">
        <v>1</v>
      </c>
      <c r="O24" s="77" t="s">
        <v>136</v>
      </c>
      <c r="P24" s="13" t="s">
        <v>23</v>
      </c>
    </row>
    <row r="25" spans="1:18" x14ac:dyDescent="0.25">
      <c r="A25" s="21" t="s">
        <v>202</v>
      </c>
      <c r="B25" s="85">
        <f>C25/C23*100</f>
        <v>100</v>
      </c>
      <c r="C25" s="2">
        <f t="shared" si="0"/>
        <v>215584</v>
      </c>
      <c r="D25" s="37">
        <v>372790</v>
      </c>
      <c r="E25" s="4">
        <v>262756</v>
      </c>
      <c r="F25" s="160"/>
      <c r="G25" s="37">
        <v>156199</v>
      </c>
      <c r="H25" s="37" t="s">
        <v>221</v>
      </c>
      <c r="I25" s="107">
        <v>215584</v>
      </c>
      <c r="J25" s="11">
        <v>216591</v>
      </c>
      <c r="K25" s="4">
        <v>262756</v>
      </c>
      <c r="L25" s="108">
        <v>13</v>
      </c>
      <c r="M25" s="37">
        <v>13</v>
      </c>
      <c r="N25" s="4">
        <v>10</v>
      </c>
      <c r="O25" s="77" t="s">
        <v>24</v>
      </c>
      <c r="P25" s="13" t="s">
        <v>25</v>
      </c>
    </row>
    <row r="26" spans="1:18" x14ac:dyDescent="0.25">
      <c r="A26" s="21" t="s">
        <v>216</v>
      </c>
      <c r="B26" s="47"/>
      <c r="C26" s="2">
        <f t="shared" si="0"/>
        <v>0</v>
      </c>
      <c r="D26" s="37" t="s">
        <v>221</v>
      </c>
      <c r="E26" s="37" t="s">
        <v>221</v>
      </c>
      <c r="F26" s="160"/>
      <c r="G26" s="37" t="s">
        <v>221</v>
      </c>
      <c r="H26" s="37" t="s">
        <v>221</v>
      </c>
      <c r="I26" s="107"/>
      <c r="J26" s="11" t="s">
        <v>221</v>
      </c>
      <c r="K26" s="11" t="s">
        <v>221</v>
      </c>
      <c r="L26" s="108"/>
      <c r="M26" s="4" t="s">
        <v>130</v>
      </c>
      <c r="N26" s="4" t="s">
        <v>130</v>
      </c>
      <c r="O26" s="77" t="s">
        <v>137</v>
      </c>
      <c r="P26" s="13" t="s">
        <v>29</v>
      </c>
    </row>
    <row r="27" spans="1:18" ht="18.75" x14ac:dyDescent="0.25">
      <c r="A27" s="20" t="s">
        <v>33</v>
      </c>
      <c r="B27" s="24">
        <v>100</v>
      </c>
      <c r="C27" s="68">
        <f t="shared" si="0"/>
        <v>679246</v>
      </c>
      <c r="D27" s="100">
        <v>252564</v>
      </c>
      <c r="E27" s="10">
        <v>378240</v>
      </c>
      <c r="F27" s="161">
        <f>F29</f>
        <v>544635</v>
      </c>
      <c r="G27" s="121" t="s">
        <v>221</v>
      </c>
      <c r="H27" s="123">
        <v>19217</v>
      </c>
      <c r="I27" s="150">
        <f>I28+I29</f>
        <v>134611</v>
      </c>
      <c r="J27" s="122">
        <v>252564</v>
      </c>
      <c r="K27" s="123">
        <v>359023</v>
      </c>
      <c r="L27" s="147">
        <f>L28+L29</f>
        <v>6</v>
      </c>
      <c r="M27" s="123">
        <f>M29</f>
        <v>3</v>
      </c>
      <c r="N27" s="123">
        <f>N29</f>
        <v>2</v>
      </c>
      <c r="O27" s="124" t="s">
        <v>34</v>
      </c>
      <c r="P27" s="125" t="s">
        <v>197</v>
      </c>
    </row>
    <row r="28" spans="1:18" x14ac:dyDescent="0.25">
      <c r="A28" s="20"/>
      <c r="B28" s="24">
        <f>C28/C27*100</f>
        <v>6.2036434517096906</v>
      </c>
      <c r="C28" s="2">
        <f t="shared" si="0"/>
        <v>42138</v>
      </c>
      <c r="D28" s="100"/>
      <c r="E28" s="10"/>
      <c r="F28" s="160"/>
      <c r="G28" s="37"/>
      <c r="H28" s="10"/>
      <c r="I28" s="107">
        <v>42138</v>
      </c>
      <c r="J28" s="100"/>
      <c r="K28" s="10"/>
      <c r="L28" s="112">
        <v>1</v>
      </c>
      <c r="M28" s="100"/>
      <c r="N28" s="10"/>
      <c r="O28" s="77" t="s">
        <v>136</v>
      </c>
      <c r="P28" s="13" t="s">
        <v>23</v>
      </c>
    </row>
    <row r="29" spans="1:18" x14ac:dyDescent="0.25">
      <c r="A29" s="21" t="s">
        <v>202</v>
      </c>
      <c r="B29" s="23">
        <f>C29/C27*100</f>
        <v>93.796356548290305</v>
      </c>
      <c r="C29" s="2">
        <f t="shared" si="0"/>
        <v>637108</v>
      </c>
      <c r="D29" s="37">
        <v>252564</v>
      </c>
      <c r="E29" s="4">
        <v>359023</v>
      </c>
      <c r="F29" s="160">
        <v>544635</v>
      </c>
      <c r="G29" s="37" t="s">
        <v>221</v>
      </c>
      <c r="H29" s="37" t="s">
        <v>221</v>
      </c>
      <c r="I29" s="107">
        <v>92473</v>
      </c>
      <c r="J29" s="11">
        <v>252564</v>
      </c>
      <c r="K29" s="4">
        <v>359023</v>
      </c>
      <c r="L29" s="108">
        <v>5</v>
      </c>
      <c r="M29" s="11">
        <v>3</v>
      </c>
      <c r="N29" s="4">
        <v>2</v>
      </c>
      <c r="O29" s="77" t="s">
        <v>24</v>
      </c>
      <c r="P29" s="13" t="s">
        <v>25</v>
      </c>
    </row>
    <row r="30" spans="1:18" x14ac:dyDescent="0.25">
      <c r="A30" s="21" t="s">
        <v>26</v>
      </c>
      <c r="B30" s="23"/>
      <c r="C30" s="2">
        <f t="shared" si="0"/>
        <v>0</v>
      </c>
      <c r="D30" s="37" t="s">
        <v>221</v>
      </c>
      <c r="E30" s="4">
        <v>19217</v>
      </c>
      <c r="F30" s="160"/>
      <c r="G30" s="37" t="s">
        <v>221</v>
      </c>
      <c r="H30" s="4">
        <v>19217</v>
      </c>
      <c r="I30" s="107"/>
      <c r="J30" s="11" t="s">
        <v>221</v>
      </c>
      <c r="K30" s="11" t="s">
        <v>221</v>
      </c>
      <c r="L30" s="110"/>
      <c r="M30" s="4" t="s">
        <v>130</v>
      </c>
      <c r="N30" s="4">
        <v>1</v>
      </c>
      <c r="O30" s="77" t="s">
        <v>27</v>
      </c>
      <c r="P30" s="13" t="s">
        <v>28</v>
      </c>
    </row>
    <row r="31" spans="1:18" ht="18.75" x14ac:dyDescent="0.25">
      <c r="A31" s="20" t="s">
        <v>35</v>
      </c>
      <c r="B31" s="24">
        <v>100</v>
      </c>
      <c r="C31" s="68">
        <f t="shared" si="0"/>
        <v>91044</v>
      </c>
      <c r="D31" s="100">
        <v>90609</v>
      </c>
      <c r="E31" s="10">
        <v>55712</v>
      </c>
      <c r="F31" s="161">
        <f>F32</f>
        <v>77606</v>
      </c>
      <c r="G31" s="122">
        <v>16980</v>
      </c>
      <c r="H31" s="123">
        <v>49511</v>
      </c>
      <c r="I31" s="148">
        <f>I32</f>
        <v>13438</v>
      </c>
      <c r="J31" s="122">
        <v>73629</v>
      </c>
      <c r="K31" s="123">
        <v>6201</v>
      </c>
      <c r="L31" s="147">
        <f>L32</f>
        <v>36</v>
      </c>
      <c r="M31" s="122">
        <f>M32</f>
        <v>12</v>
      </c>
      <c r="N31" s="123">
        <f>N32+N33</f>
        <v>3</v>
      </c>
      <c r="O31" s="124" t="s">
        <v>139</v>
      </c>
      <c r="P31" s="125" t="s">
        <v>36</v>
      </c>
    </row>
    <row r="32" spans="1:18" x14ac:dyDescent="0.25">
      <c r="A32" s="21" t="s">
        <v>202</v>
      </c>
      <c r="B32" s="23">
        <f>C32/C31*100</f>
        <v>100</v>
      </c>
      <c r="C32" s="2">
        <f t="shared" si="0"/>
        <v>91044</v>
      </c>
      <c r="D32" s="37">
        <v>90609</v>
      </c>
      <c r="E32" s="4">
        <v>52117</v>
      </c>
      <c r="F32" s="160">
        <v>77606</v>
      </c>
      <c r="G32" s="37">
        <v>16980</v>
      </c>
      <c r="H32" s="4">
        <v>49511</v>
      </c>
      <c r="I32" s="107">
        <v>13438</v>
      </c>
      <c r="J32" s="37">
        <v>73629</v>
      </c>
      <c r="K32" s="4">
        <v>2606</v>
      </c>
      <c r="L32" s="108">
        <v>36</v>
      </c>
      <c r="M32" s="37">
        <v>12</v>
      </c>
      <c r="N32" s="4">
        <v>2</v>
      </c>
      <c r="O32" s="77" t="s">
        <v>24</v>
      </c>
      <c r="P32" s="13" t="s">
        <v>25</v>
      </c>
    </row>
    <row r="33" spans="1:16" x14ac:dyDescent="0.25">
      <c r="A33" s="21" t="s">
        <v>216</v>
      </c>
      <c r="B33" s="47"/>
      <c r="C33" s="2">
        <f t="shared" si="0"/>
        <v>0</v>
      </c>
      <c r="D33" s="37" t="s">
        <v>221</v>
      </c>
      <c r="E33" s="4">
        <v>3595</v>
      </c>
      <c r="F33" s="160"/>
      <c r="G33" s="37" t="s">
        <v>221</v>
      </c>
      <c r="H33" s="37" t="s">
        <v>221</v>
      </c>
      <c r="I33" s="107"/>
      <c r="J33" s="11" t="s">
        <v>221</v>
      </c>
      <c r="K33" s="4">
        <v>3595</v>
      </c>
      <c r="L33" s="107"/>
      <c r="M33" s="4" t="s">
        <v>130</v>
      </c>
      <c r="N33" s="4">
        <v>1</v>
      </c>
      <c r="O33" s="77" t="s">
        <v>137</v>
      </c>
      <c r="P33" s="13" t="s">
        <v>29</v>
      </c>
    </row>
    <row r="34" spans="1:16" ht="18.75" x14ac:dyDescent="0.25">
      <c r="A34" s="20" t="s">
        <v>37</v>
      </c>
      <c r="B34" s="24">
        <v>100</v>
      </c>
      <c r="C34" s="2">
        <f t="shared" si="0"/>
        <v>2365630</v>
      </c>
      <c r="D34" s="100">
        <v>2524146</v>
      </c>
      <c r="E34" s="10">
        <v>2201277</v>
      </c>
      <c r="F34" s="161">
        <f>F36</f>
        <v>2054405</v>
      </c>
      <c r="G34" s="122">
        <v>1948953</v>
      </c>
      <c r="H34" s="123">
        <v>1383942</v>
      </c>
      <c r="I34" s="147">
        <f>I35+I36</f>
        <v>311225</v>
      </c>
      <c r="J34" s="122">
        <v>575193</v>
      </c>
      <c r="K34" s="123">
        <v>817335</v>
      </c>
      <c r="L34" s="147">
        <f>L36+L35</f>
        <v>32</v>
      </c>
      <c r="M34" s="122">
        <f>M36+M37</f>
        <v>44</v>
      </c>
      <c r="N34" s="123">
        <f>N35+N36</f>
        <v>42</v>
      </c>
      <c r="O34" s="124" t="s">
        <v>140</v>
      </c>
      <c r="P34" s="125" t="s">
        <v>38</v>
      </c>
    </row>
    <row r="35" spans="1:16" x14ac:dyDescent="0.25">
      <c r="A35" s="21" t="s">
        <v>203</v>
      </c>
      <c r="B35" s="47">
        <f>C35/C34*100</f>
        <v>0.61928534893453335</v>
      </c>
      <c r="C35" s="2">
        <f t="shared" si="0"/>
        <v>14650</v>
      </c>
      <c r="D35" s="37" t="s">
        <v>221</v>
      </c>
      <c r="E35" s="4">
        <v>35686</v>
      </c>
      <c r="F35" s="160"/>
      <c r="G35" s="37" t="s">
        <v>221</v>
      </c>
      <c r="H35" s="37" t="s">
        <v>221</v>
      </c>
      <c r="I35" s="107">
        <v>14650</v>
      </c>
      <c r="J35" s="37" t="s">
        <v>221</v>
      </c>
      <c r="K35" s="4">
        <v>35686</v>
      </c>
      <c r="L35" s="108">
        <v>1</v>
      </c>
      <c r="M35" s="4" t="s">
        <v>130</v>
      </c>
      <c r="N35" s="4">
        <v>1</v>
      </c>
      <c r="O35" s="77" t="s">
        <v>136</v>
      </c>
      <c r="P35" s="13" t="s">
        <v>23</v>
      </c>
    </row>
    <row r="36" spans="1:16" x14ac:dyDescent="0.25">
      <c r="A36" s="21" t="s">
        <v>202</v>
      </c>
      <c r="B36" s="23">
        <f>C36/C34*100</f>
        <v>99.380714651065475</v>
      </c>
      <c r="C36" s="2">
        <f t="shared" si="0"/>
        <v>2350980</v>
      </c>
      <c r="D36" s="37">
        <v>2509442</v>
      </c>
      <c r="E36" s="4">
        <v>2165591</v>
      </c>
      <c r="F36" s="160">
        <v>2054405</v>
      </c>
      <c r="G36" s="37">
        <v>1948953</v>
      </c>
      <c r="H36" s="4">
        <v>1383942</v>
      </c>
      <c r="I36" s="108">
        <v>296575</v>
      </c>
      <c r="J36" s="11">
        <v>560489</v>
      </c>
      <c r="K36" s="4">
        <v>781649</v>
      </c>
      <c r="L36" s="108">
        <v>31</v>
      </c>
      <c r="M36" s="37">
        <v>43</v>
      </c>
      <c r="N36" s="4">
        <v>41</v>
      </c>
      <c r="O36" s="77" t="s">
        <v>24</v>
      </c>
      <c r="P36" s="13" t="s">
        <v>25</v>
      </c>
    </row>
    <row r="37" spans="1:16" x14ac:dyDescent="0.25">
      <c r="A37" s="21" t="s">
        <v>26</v>
      </c>
      <c r="B37" s="30"/>
      <c r="C37" s="2">
        <f t="shared" si="0"/>
        <v>0</v>
      </c>
      <c r="D37" s="37">
        <v>14704</v>
      </c>
      <c r="E37" s="37" t="s">
        <v>221</v>
      </c>
      <c r="F37" s="160"/>
      <c r="G37" s="37" t="s">
        <v>221</v>
      </c>
      <c r="H37" s="27"/>
      <c r="I37" s="107"/>
      <c r="J37" s="11">
        <v>14704</v>
      </c>
      <c r="K37" s="11" t="s">
        <v>221</v>
      </c>
      <c r="L37" s="110"/>
      <c r="M37" s="37">
        <v>1</v>
      </c>
      <c r="N37" s="11" t="s">
        <v>221</v>
      </c>
      <c r="O37" s="77" t="s">
        <v>27</v>
      </c>
      <c r="P37" s="13" t="s">
        <v>28</v>
      </c>
    </row>
    <row r="38" spans="1:16" ht="37.5" x14ac:dyDescent="0.25">
      <c r="A38" s="20" t="s">
        <v>39</v>
      </c>
      <c r="B38" s="24"/>
      <c r="C38" s="2">
        <f t="shared" si="0"/>
        <v>0</v>
      </c>
      <c r="D38" s="100">
        <v>112189</v>
      </c>
      <c r="E38" s="10">
        <v>63948</v>
      </c>
      <c r="F38" s="161"/>
      <c r="G38" s="121" t="s">
        <v>221</v>
      </c>
      <c r="H38" s="123">
        <v>257</v>
      </c>
      <c r="I38" s="147"/>
      <c r="J38" s="122">
        <v>112189</v>
      </c>
      <c r="K38" s="123">
        <v>63691</v>
      </c>
      <c r="L38" s="147"/>
      <c r="M38" s="122">
        <f>M39</f>
        <v>8</v>
      </c>
      <c r="N38" s="123">
        <f>N39+N40</f>
        <v>6</v>
      </c>
      <c r="O38" s="127" t="s">
        <v>185</v>
      </c>
      <c r="P38" s="125" t="s">
        <v>186</v>
      </c>
    </row>
    <row r="39" spans="1:16" x14ac:dyDescent="0.25">
      <c r="A39" s="21" t="s">
        <v>202</v>
      </c>
      <c r="B39" s="23"/>
      <c r="C39" s="2">
        <f t="shared" si="0"/>
        <v>0</v>
      </c>
      <c r="D39" s="37">
        <v>112189</v>
      </c>
      <c r="E39" s="4">
        <v>63691</v>
      </c>
      <c r="F39" s="160"/>
      <c r="G39" s="37" t="s">
        <v>221</v>
      </c>
      <c r="H39" s="37" t="s">
        <v>221</v>
      </c>
      <c r="I39" s="107"/>
      <c r="J39" s="11">
        <v>112189</v>
      </c>
      <c r="K39" s="4">
        <v>63691</v>
      </c>
      <c r="L39" s="108"/>
      <c r="M39" s="37">
        <v>8</v>
      </c>
      <c r="N39" s="4">
        <v>5</v>
      </c>
      <c r="O39" s="77" t="s">
        <v>24</v>
      </c>
      <c r="P39" s="13" t="s">
        <v>25</v>
      </c>
    </row>
    <row r="40" spans="1:16" x14ac:dyDescent="0.25">
      <c r="A40" s="32" t="s">
        <v>26</v>
      </c>
      <c r="B40" s="49"/>
      <c r="C40" s="2">
        <f t="shared" si="0"/>
        <v>0</v>
      </c>
      <c r="D40" s="41" t="s">
        <v>221</v>
      </c>
      <c r="E40" s="33">
        <v>257</v>
      </c>
      <c r="F40" s="162"/>
      <c r="G40" s="41" t="s">
        <v>221</v>
      </c>
      <c r="H40" s="33">
        <v>257</v>
      </c>
      <c r="I40" s="109"/>
      <c r="J40" s="38" t="s">
        <v>221</v>
      </c>
      <c r="K40" s="38" t="s">
        <v>221</v>
      </c>
      <c r="L40" s="117"/>
      <c r="M40" s="33" t="s">
        <v>130</v>
      </c>
      <c r="N40" s="62">
        <v>1</v>
      </c>
      <c r="O40" s="78" t="s">
        <v>27</v>
      </c>
      <c r="P40" s="34" t="s">
        <v>28</v>
      </c>
    </row>
    <row r="41" spans="1:16" ht="18.75" x14ac:dyDescent="0.3">
      <c r="A41" s="5"/>
      <c r="B41" s="37"/>
      <c r="C41" s="37"/>
      <c r="D41" s="4"/>
      <c r="E41" s="37"/>
      <c r="F41" s="297" t="s">
        <v>40</v>
      </c>
      <c r="G41" s="297"/>
      <c r="H41" s="297"/>
      <c r="I41" s="297"/>
      <c r="J41" s="297"/>
      <c r="K41" s="297"/>
      <c r="L41" s="297"/>
      <c r="M41" s="297"/>
      <c r="N41" s="297"/>
      <c r="O41" s="297"/>
      <c r="P41" s="297"/>
    </row>
    <row r="42" spans="1:16" ht="18.75" x14ac:dyDescent="0.3">
      <c r="A42" s="316" t="s">
        <v>41</v>
      </c>
      <c r="B42" s="316"/>
      <c r="C42" s="316"/>
      <c r="D42" s="316"/>
      <c r="E42" s="99"/>
      <c r="F42" s="110"/>
      <c r="G42" s="3"/>
      <c r="H42" s="3"/>
      <c r="I42" s="110"/>
      <c r="J42" s="3"/>
      <c r="K42" s="317" t="s">
        <v>42</v>
      </c>
      <c r="L42" s="317"/>
      <c r="M42" s="317"/>
      <c r="N42" s="317"/>
      <c r="O42" s="317"/>
      <c r="P42" s="317"/>
    </row>
    <row r="43" spans="1:16" ht="19.5" thickBot="1" x14ac:dyDescent="0.3">
      <c r="A43" s="22" t="s">
        <v>2</v>
      </c>
      <c r="B43" s="101"/>
      <c r="C43" s="7"/>
      <c r="D43" s="6"/>
      <c r="E43" s="101"/>
      <c r="F43" s="148"/>
      <c r="G43" s="128"/>
      <c r="H43" s="123"/>
      <c r="I43" s="148"/>
      <c r="J43" s="123"/>
      <c r="K43" s="123" t="s">
        <v>43</v>
      </c>
      <c r="L43" s="148"/>
      <c r="M43" s="128"/>
      <c r="N43" s="128"/>
      <c r="O43" s="318" t="s">
        <v>196</v>
      </c>
      <c r="P43" s="318"/>
    </row>
    <row r="44" spans="1:16" x14ac:dyDescent="0.25">
      <c r="A44" s="280" t="s">
        <v>3</v>
      </c>
      <c r="B44" s="283" t="s">
        <v>219</v>
      </c>
      <c r="C44" s="319" t="s">
        <v>4</v>
      </c>
      <c r="D44" s="319"/>
      <c r="E44" s="320"/>
      <c r="F44" s="321" t="s">
        <v>5</v>
      </c>
      <c r="G44" s="322"/>
      <c r="H44" s="322"/>
      <c r="I44" s="323" t="s">
        <v>6</v>
      </c>
      <c r="J44" s="319"/>
      <c r="K44" s="320"/>
      <c r="L44" s="323" t="s">
        <v>7</v>
      </c>
      <c r="M44" s="319"/>
      <c r="N44" s="320"/>
      <c r="O44" s="324" t="s">
        <v>8</v>
      </c>
      <c r="P44" s="301"/>
    </row>
    <row r="45" spans="1:16" x14ac:dyDescent="0.25">
      <c r="A45" s="281"/>
      <c r="B45" s="284"/>
      <c r="C45" s="307" t="s">
        <v>9</v>
      </c>
      <c r="D45" s="307"/>
      <c r="E45" s="308"/>
      <c r="F45" s="309" t="s">
        <v>132</v>
      </c>
      <c r="G45" s="307"/>
      <c r="H45" s="308"/>
      <c r="I45" s="309" t="s">
        <v>131</v>
      </c>
      <c r="J45" s="307"/>
      <c r="K45" s="308"/>
      <c r="L45" s="325" t="s">
        <v>10</v>
      </c>
      <c r="M45" s="326"/>
      <c r="N45" s="327"/>
      <c r="O45" s="304"/>
      <c r="P45" s="303"/>
    </row>
    <row r="46" spans="1:16" ht="24.75" thickBot="1" x14ac:dyDescent="0.3">
      <c r="A46" s="281"/>
      <c r="B46" s="83" t="s">
        <v>220</v>
      </c>
      <c r="C46" s="310" t="s">
        <v>11</v>
      </c>
      <c r="D46" s="310"/>
      <c r="E46" s="311"/>
      <c r="F46" s="312" t="s">
        <v>44</v>
      </c>
      <c r="G46" s="313"/>
      <c r="H46" s="314"/>
      <c r="I46" s="312" t="s">
        <v>13</v>
      </c>
      <c r="J46" s="313"/>
      <c r="K46" s="314"/>
      <c r="L46" s="315" t="s">
        <v>14</v>
      </c>
      <c r="M46" s="310"/>
      <c r="N46" s="311"/>
      <c r="O46" s="304"/>
      <c r="P46" s="303"/>
    </row>
    <row r="47" spans="1:16" x14ac:dyDescent="0.25">
      <c r="A47" s="281"/>
      <c r="B47" s="97" t="s">
        <v>128</v>
      </c>
      <c r="C47" s="275" t="s">
        <v>218</v>
      </c>
      <c r="D47" s="275" t="s">
        <v>194</v>
      </c>
      <c r="E47" s="291" t="s">
        <v>15</v>
      </c>
      <c r="F47" s="298" t="s">
        <v>218</v>
      </c>
      <c r="G47" s="275" t="s">
        <v>194</v>
      </c>
      <c r="H47" s="291" t="s">
        <v>15</v>
      </c>
      <c r="I47" s="298" t="s">
        <v>218</v>
      </c>
      <c r="J47" s="275" t="s">
        <v>194</v>
      </c>
      <c r="K47" s="291" t="s">
        <v>15</v>
      </c>
      <c r="L47" s="293" t="s">
        <v>217</v>
      </c>
      <c r="M47" s="295" t="s">
        <v>192</v>
      </c>
      <c r="N47" s="275" t="s">
        <v>193</v>
      </c>
      <c r="O47" s="304"/>
      <c r="P47" s="303"/>
    </row>
    <row r="48" spans="1:16" ht="15.75" thickBot="1" x14ac:dyDescent="0.3">
      <c r="A48" s="282"/>
      <c r="B48" s="15">
        <v>2014</v>
      </c>
      <c r="C48" s="276"/>
      <c r="D48" s="276"/>
      <c r="E48" s="292"/>
      <c r="F48" s="299"/>
      <c r="G48" s="276"/>
      <c r="H48" s="292"/>
      <c r="I48" s="299"/>
      <c r="J48" s="276"/>
      <c r="K48" s="292"/>
      <c r="L48" s="294"/>
      <c r="M48" s="296"/>
      <c r="N48" s="276"/>
      <c r="O48" s="305"/>
      <c r="P48" s="306"/>
    </row>
    <row r="49" spans="1:18" ht="37.5" x14ac:dyDescent="0.25">
      <c r="A49" s="43" t="s">
        <v>45</v>
      </c>
      <c r="B49" s="60">
        <v>100</v>
      </c>
      <c r="C49" s="70">
        <f>F49+I49</f>
        <v>616003</v>
      </c>
      <c r="D49" s="46">
        <v>1758044</v>
      </c>
      <c r="E49" s="8">
        <v>782175</v>
      </c>
      <c r="F49" s="149">
        <f>F50</f>
        <v>24820</v>
      </c>
      <c r="G49" s="130">
        <v>600281</v>
      </c>
      <c r="H49" s="129">
        <v>171465</v>
      </c>
      <c r="I49" s="149">
        <f>I50+I51</f>
        <v>591183</v>
      </c>
      <c r="J49" s="130">
        <v>1157763</v>
      </c>
      <c r="K49" s="129">
        <v>610710</v>
      </c>
      <c r="L49" s="149">
        <f>L50+L51</f>
        <v>19</v>
      </c>
      <c r="M49" s="130">
        <f>M50+M51</f>
        <v>19</v>
      </c>
      <c r="N49" s="129">
        <f>N50+N51+N52</f>
        <v>30</v>
      </c>
      <c r="O49" s="131" t="s">
        <v>141</v>
      </c>
      <c r="P49" s="132" t="s">
        <v>46</v>
      </c>
    </row>
    <row r="50" spans="1:18" x14ac:dyDescent="0.25">
      <c r="A50" s="44" t="s">
        <v>203</v>
      </c>
      <c r="B50" s="23">
        <f>C50/C49*100</f>
        <v>22.970829687517753</v>
      </c>
      <c r="C50" s="3">
        <f t="shared" ref="C50:C110" si="1">F50+I50</f>
        <v>141501</v>
      </c>
      <c r="D50" s="11">
        <v>7943</v>
      </c>
      <c r="E50" s="27">
        <v>47702</v>
      </c>
      <c r="F50" s="108">
        <v>24820</v>
      </c>
      <c r="G50" s="37" t="s">
        <v>221</v>
      </c>
      <c r="H50" s="4">
        <v>16058</v>
      </c>
      <c r="I50" s="107">
        <v>116681</v>
      </c>
      <c r="J50" s="11">
        <v>7943</v>
      </c>
      <c r="K50" s="4">
        <v>31644</v>
      </c>
      <c r="L50" s="108">
        <v>8</v>
      </c>
      <c r="M50" s="11">
        <v>2</v>
      </c>
      <c r="N50" s="4">
        <v>2</v>
      </c>
      <c r="O50" s="77" t="s">
        <v>136</v>
      </c>
      <c r="P50" s="9" t="s">
        <v>23</v>
      </c>
    </row>
    <row r="51" spans="1:18" x14ac:dyDescent="0.25">
      <c r="A51" s="44" t="s">
        <v>202</v>
      </c>
      <c r="B51" s="23">
        <f>C51/C49*100</f>
        <v>77.029170312482236</v>
      </c>
      <c r="C51" s="3">
        <f t="shared" si="1"/>
        <v>474502</v>
      </c>
      <c r="D51" s="11">
        <v>1750101</v>
      </c>
      <c r="E51" s="27">
        <v>720860</v>
      </c>
      <c r="F51" s="108"/>
      <c r="G51" s="11">
        <v>600281</v>
      </c>
      <c r="H51" s="4">
        <v>141794</v>
      </c>
      <c r="I51" s="108">
        <v>474502</v>
      </c>
      <c r="J51" s="11">
        <v>1149820</v>
      </c>
      <c r="K51" s="4">
        <v>579066</v>
      </c>
      <c r="L51" s="108">
        <v>11</v>
      </c>
      <c r="M51" s="11">
        <v>17</v>
      </c>
      <c r="N51" s="4">
        <v>24</v>
      </c>
      <c r="O51" s="77" t="s">
        <v>24</v>
      </c>
      <c r="P51" s="9" t="s">
        <v>25</v>
      </c>
    </row>
    <row r="52" spans="1:18" x14ac:dyDescent="0.25">
      <c r="A52" s="44" t="s">
        <v>26</v>
      </c>
      <c r="B52" s="47"/>
      <c r="C52" s="3">
        <f t="shared" si="1"/>
        <v>0</v>
      </c>
      <c r="D52" s="37" t="s">
        <v>221</v>
      </c>
      <c r="E52" s="27">
        <v>13613</v>
      </c>
      <c r="F52" s="107"/>
      <c r="G52" s="37" t="s">
        <v>221</v>
      </c>
      <c r="H52" s="4">
        <v>13613</v>
      </c>
      <c r="I52" s="107"/>
      <c r="J52" s="37" t="s">
        <v>221</v>
      </c>
      <c r="K52" s="37" t="s">
        <v>221</v>
      </c>
      <c r="L52" s="107"/>
      <c r="M52" s="4" t="s">
        <v>130</v>
      </c>
      <c r="N52" s="4">
        <v>4</v>
      </c>
      <c r="O52" s="77" t="s">
        <v>27</v>
      </c>
      <c r="P52" s="9" t="s">
        <v>28</v>
      </c>
    </row>
    <row r="53" spans="1:18" ht="25.5" x14ac:dyDescent="0.25">
      <c r="A53" s="86" t="s">
        <v>47</v>
      </c>
      <c r="B53" s="24">
        <v>100</v>
      </c>
      <c r="C53" s="70">
        <f t="shared" si="1"/>
        <v>6029110</v>
      </c>
      <c r="D53" s="16">
        <v>7618198</v>
      </c>
      <c r="E53" s="12">
        <v>4874020</v>
      </c>
      <c r="F53" s="147">
        <f>F55</f>
        <v>3261133</v>
      </c>
      <c r="G53" s="122">
        <v>4596451</v>
      </c>
      <c r="H53" s="123">
        <v>3263284</v>
      </c>
      <c r="I53" s="147">
        <f>I54+I55+I57</f>
        <v>2767977</v>
      </c>
      <c r="J53" s="122">
        <v>3021747</v>
      </c>
      <c r="K53" s="123">
        <v>1610736</v>
      </c>
      <c r="L53" s="147">
        <f>L54+L55+L57</f>
        <v>108</v>
      </c>
      <c r="M53" s="122">
        <f>M54+M55+M56+M57</f>
        <v>146</v>
      </c>
      <c r="N53" s="123">
        <f>N54+N55+N57</f>
        <v>112</v>
      </c>
      <c r="O53" s="124" t="s">
        <v>142</v>
      </c>
      <c r="P53" s="133" t="s">
        <v>48</v>
      </c>
    </row>
    <row r="54" spans="1:18" x14ac:dyDescent="0.25">
      <c r="A54" s="44" t="s">
        <v>203</v>
      </c>
      <c r="B54" s="85">
        <f>C54/C53*100</f>
        <v>2.3410254581521981</v>
      </c>
      <c r="C54" s="3">
        <f t="shared" si="1"/>
        <v>141143</v>
      </c>
      <c r="D54" s="11">
        <v>1187685</v>
      </c>
      <c r="E54" s="27">
        <v>1252577</v>
      </c>
      <c r="F54" s="108"/>
      <c r="G54" s="11">
        <v>1184806</v>
      </c>
      <c r="H54" s="4">
        <v>1137374</v>
      </c>
      <c r="I54" s="108">
        <v>141143</v>
      </c>
      <c r="J54" s="11">
        <v>2879</v>
      </c>
      <c r="K54" s="4">
        <v>115203</v>
      </c>
      <c r="L54" s="108">
        <v>36</v>
      </c>
      <c r="M54" s="11">
        <v>39</v>
      </c>
      <c r="N54" s="4">
        <v>74</v>
      </c>
      <c r="O54" s="77" t="s">
        <v>136</v>
      </c>
      <c r="P54" s="9" t="s">
        <v>23</v>
      </c>
    </row>
    <row r="55" spans="1:18" x14ac:dyDescent="0.25">
      <c r="A55" s="44" t="s">
        <v>202</v>
      </c>
      <c r="B55" s="85">
        <f>C55/C53*100</f>
        <v>83.934046650334793</v>
      </c>
      <c r="C55" s="3">
        <f t="shared" si="1"/>
        <v>5060476</v>
      </c>
      <c r="D55" s="11">
        <v>5403594</v>
      </c>
      <c r="E55" s="27">
        <v>2868816</v>
      </c>
      <c r="F55" s="108">
        <v>3261133</v>
      </c>
      <c r="G55" s="11">
        <v>3411645</v>
      </c>
      <c r="H55" s="4">
        <v>2045833</v>
      </c>
      <c r="I55" s="108">
        <v>1799343</v>
      </c>
      <c r="J55" s="11">
        <v>1991949</v>
      </c>
      <c r="K55" s="4">
        <v>822983</v>
      </c>
      <c r="L55" s="108">
        <v>63</v>
      </c>
      <c r="M55" s="11">
        <v>97</v>
      </c>
      <c r="N55" s="4">
        <v>28</v>
      </c>
      <c r="O55" s="77" t="s">
        <v>24</v>
      </c>
      <c r="P55" s="9" t="s">
        <v>25</v>
      </c>
    </row>
    <row r="56" spans="1:18" x14ac:dyDescent="0.25">
      <c r="A56" s="44" t="s">
        <v>26</v>
      </c>
      <c r="B56" s="47"/>
      <c r="C56" s="3">
        <f t="shared" si="1"/>
        <v>0</v>
      </c>
      <c r="D56" s="37">
        <v>1316441</v>
      </c>
      <c r="E56" s="37">
        <v>1362052</v>
      </c>
      <c r="F56" s="107"/>
      <c r="G56" s="37"/>
      <c r="H56" s="37" t="s">
        <v>221</v>
      </c>
      <c r="J56" s="37"/>
      <c r="K56" s="37"/>
      <c r="L56" s="107"/>
      <c r="M56" s="4"/>
      <c r="N56" s="4"/>
      <c r="O56" s="77" t="s">
        <v>27</v>
      </c>
      <c r="P56" s="9" t="s">
        <v>28</v>
      </c>
    </row>
    <row r="57" spans="1:18" x14ac:dyDescent="0.25">
      <c r="A57" s="44" t="s">
        <v>216</v>
      </c>
      <c r="B57" s="23">
        <f>C57/C53*100</f>
        <v>13.724927891513008</v>
      </c>
      <c r="C57" s="3">
        <f t="shared" si="1"/>
        <v>827491</v>
      </c>
      <c r="D57" s="11">
        <v>302710</v>
      </c>
      <c r="E57" s="27">
        <v>100338</v>
      </c>
      <c r="F57" s="108"/>
      <c r="G57" s="37"/>
      <c r="H57" s="4">
        <v>80077</v>
      </c>
      <c r="I57" s="107">
        <v>827491</v>
      </c>
      <c r="J57" s="11">
        <v>1026919</v>
      </c>
      <c r="K57" s="4">
        <v>672550</v>
      </c>
      <c r="L57" s="108">
        <v>9</v>
      </c>
      <c r="M57" s="11">
        <v>10</v>
      </c>
      <c r="N57" s="4">
        <v>10</v>
      </c>
      <c r="O57" s="77" t="s">
        <v>137</v>
      </c>
      <c r="P57" s="9" t="s">
        <v>29</v>
      </c>
    </row>
    <row r="58" spans="1:18" ht="37.5" x14ac:dyDescent="0.25">
      <c r="A58" s="86" t="s">
        <v>200</v>
      </c>
      <c r="B58" s="24">
        <v>100</v>
      </c>
      <c r="C58" s="70">
        <f>F58+I58</f>
        <v>1556466</v>
      </c>
      <c r="D58" s="16">
        <v>881625</v>
      </c>
      <c r="E58" s="12">
        <v>878153</v>
      </c>
      <c r="F58" s="147">
        <f>F60+F59</f>
        <v>1169222</v>
      </c>
      <c r="G58" s="122">
        <v>533926</v>
      </c>
      <c r="H58" s="121" t="s">
        <v>221</v>
      </c>
      <c r="I58" s="147">
        <f>I60</f>
        <v>387244</v>
      </c>
      <c r="J58" s="134">
        <v>347699</v>
      </c>
      <c r="K58" s="123">
        <v>878153</v>
      </c>
      <c r="L58" s="147">
        <f>L60+L59</f>
        <v>16</v>
      </c>
      <c r="M58" s="122">
        <v>19</v>
      </c>
      <c r="N58" s="123">
        <v>7</v>
      </c>
      <c r="O58" s="124" t="s">
        <v>198</v>
      </c>
      <c r="P58" s="133" t="s">
        <v>199</v>
      </c>
    </row>
    <row r="59" spans="1:18" x14ac:dyDescent="0.25">
      <c r="A59" s="44" t="s">
        <v>203</v>
      </c>
      <c r="B59" s="23">
        <f>C59/C58*100</f>
        <v>12.713159169554618</v>
      </c>
      <c r="C59" s="3">
        <f>F59+I59</f>
        <v>197876</v>
      </c>
      <c r="D59" s="11" t="s">
        <v>221</v>
      </c>
      <c r="E59" s="27">
        <v>32156</v>
      </c>
      <c r="F59" s="108">
        <v>197876</v>
      </c>
      <c r="G59" s="11">
        <v>302710</v>
      </c>
      <c r="H59" s="27" t="s">
        <v>221</v>
      </c>
      <c r="I59" s="108"/>
      <c r="J59" s="11" t="s">
        <v>221</v>
      </c>
      <c r="K59" s="4">
        <v>100338</v>
      </c>
      <c r="L59" s="108">
        <v>1</v>
      </c>
      <c r="M59" s="11">
        <v>1</v>
      </c>
      <c r="N59" s="4">
        <v>1</v>
      </c>
      <c r="O59" s="77" t="s">
        <v>136</v>
      </c>
      <c r="P59" s="9" t="s">
        <v>23</v>
      </c>
    </row>
    <row r="60" spans="1:18" x14ac:dyDescent="0.25">
      <c r="A60" s="44" t="s">
        <v>202</v>
      </c>
      <c r="B60" s="23">
        <f>C60/C58*100</f>
        <v>87.286840830445385</v>
      </c>
      <c r="C60" s="3">
        <f>F60+I60</f>
        <v>1358590</v>
      </c>
      <c r="D60" s="11">
        <v>132106</v>
      </c>
      <c r="E60" s="27">
        <v>351405</v>
      </c>
      <c r="F60" s="108">
        <v>971346</v>
      </c>
      <c r="G60" s="11">
        <v>533926</v>
      </c>
      <c r="H60" s="37" t="s">
        <v>221</v>
      </c>
      <c r="I60" s="108">
        <v>387244</v>
      </c>
      <c r="J60" s="37">
        <v>347699</v>
      </c>
      <c r="K60" s="4">
        <v>878153</v>
      </c>
      <c r="L60" s="108">
        <v>15</v>
      </c>
      <c r="M60" s="11">
        <v>19</v>
      </c>
      <c r="N60" s="4">
        <v>7</v>
      </c>
      <c r="O60" s="77" t="s">
        <v>24</v>
      </c>
      <c r="P60" s="9" t="s">
        <v>25</v>
      </c>
    </row>
    <row r="61" spans="1:18" x14ac:dyDescent="0.25">
      <c r="A61" s="44" t="s">
        <v>26</v>
      </c>
      <c r="B61" s="47"/>
      <c r="C61" s="3">
        <f t="shared" si="1"/>
        <v>0</v>
      </c>
      <c r="D61" s="37">
        <v>3555225</v>
      </c>
      <c r="E61" s="27">
        <v>3116813</v>
      </c>
      <c r="F61" s="108"/>
      <c r="G61" s="37"/>
      <c r="H61" s="37"/>
      <c r="I61" s="107"/>
      <c r="J61" s="37"/>
      <c r="K61" s="4">
        <v>32156</v>
      </c>
      <c r="L61" s="108"/>
      <c r="M61" s="4"/>
      <c r="N61" s="4">
        <v>3</v>
      </c>
      <c r="O61" s="77" t="s">
        <v>27</v>
      </c>
      <c r="P61" s="9" t="s">
        <v>28</v>
      </c>
    </row>
    <row r="62" spans="1:18" x14ac:dyDescent="0.25">
      <c r="A62" s="44" t="s">
        <v>216</v>
      </c>
      <c r="B62" s="23"/>
      <c r="C62" s="3">
        <f t="shared" si="1"/>
        <v>0</v>
      </c>
      <c r="D62" s="11">
        <v>486352</v>
      </c>
      <c r="E62" s="27">
        <v>262550</v>
      </c>
      <c r="F62" s="108"/>
      <c r="G62" s="37"/>
      <c r="H62" s="37"/>
      <c r="I62" s="107"/>
      <c r="J62" s="37">
        <v>132106</v>
      </c>
      <c r="K62" s="4">
        <v>351405</v>
      </c>
      <c r="L62" s="108"/>
      <c r="M62" s="37">
        <v>3</v>
      </c>
      <c r="N62" s="4">
        <v>3</v>
      </c>
      <c r="O62" s="77" t="s">
        <v>137</v>
      </c>
      <c r="P62" s="9" t="s">
        <v>29</v>
      </c>
      <c r="R62" s="69">
        <v>239262</v>
      </c>
    </row>
    <row r="63" spans="1:18" ht="37.5" x14ac:dyDescent="0.25">
      <c r="A63" s="86" t="s">
        <v>49</v>
      </c>
      <c r="B63" s="24">
        <v>100</v>
      </c>
      <c r="C63" s="70">
        <f t="shared" si="1"/>
        <v>1323986</v>
      </c>
      <c r="D63" s="16">
        <v>2749131</v>
      </c>
      <c r="E63" s="12">
        <v>2847114</v>
      </c>
      <c r="F63" s="147">
        <f>F65+F66</f>
        <v>891315</v>
      </c>
      <c r="G63" s="122">
        <v>1929430</v>
      </c>
      <c r="H63" s="123">
        <v>1914225</v>
      </c>
      <c r="I63" s="147">
        <f>I64+I65</f>
        <v>432671</v>
      </c>
      <c r="J63" s="122">
        <v>819701</v>
      </c>
      <c r="K63" s="123">
        <v>932889</v>
      </c>
      <c r="L63" s="147">
        <f>L64+L65+L66</f>
        <v>227</v>
      </c>
      <c r="M63" s="122">
        <v>247</v>
      </c>
      <c r="N63" s="123">
        <v>172</v>
      </c>
      <c r="O63" s="127" t="s">
        <v>143</v>
      </c>
      <c r="P63" s="133" t="s">
        <v>187</v>
      </c>
      <c r="R63" s="69">
        <v>2111</v>
      </c>
    </row>
    <row r="64" spans="1:18" x14ac:dyDescent="0.25">
      <c r="A64" s="44" t="s">
        <v>203</v>
      </c>
      <c r="B64" s="23">
        <f>C64/C63*100</f>
        <v>4.5530692922734834</v>
      </c>
      <c r="C64" s="3">
        <f t="shared" si="1"/>
        <v>60282</v>
      </c>
      <c r="D64" s="11">
        <v>31735</v>
      </c>
      <c r="E64" s="27" t="s">
        <v>221</v>
      </c>
      <c r="F64" s="108"/>
      <c r="G64" s="11">
        <v>167529</v>
      </c>
      <c r="H64" s="4">
        <v>262550</v>
      </c>
      <c r="I64" s="108">
        <v>60282</v>
      </c>
      <c r="J64" s="11">
        <v>318823</v>
      </c>
      <c r="K64" s="27" t="s">
        <v>221</v>
      </c>
      <c r="L64" s="108">
        <v>39</v>
      </c>
      <c r="M64" s="11">
        <v>60</v>
      </c>
      <c r="N64" s="4">
        <v>6</v>
      </c>
      <c r="O64" s="77" t="s">
        <v>136</v>
      </c>
      <c r="P64" s="9" t="s">
        <v>23</v>
      </c>
      <c r="R64" s="69">
        <v>6676</v>
      </c>
    </row>
    <row r="65" spans="1:18" x14ac:dyDescent="0.25">
      <c r="A65" s="44" t="s">
        <v>202</v>
      </c>
      <c r="B65" s="23">
        <f>C65/C63*100</f>
        <v>95.396477002022678</v>
      </c>
      <c r="C65" s="3">
        <f t="shared" si="1"/>
        <v>1263036</v>
      </c>
      <c r="D65" s="11">
        <v>288007</v>
      </c>
      <c r="E65" s="27">
        <v>7149</v>
      </c>
      <c r="F65" s="108">
        <v>890647</v>
      </c>
      <c r="G65" s="11">
        <v>1929430</v>
      </c>
      <c r="H65" s="4">
        <v>1914225</v>
      </c>
      <c r="I65" s="108">
        <v>372389</v>
      </c>
      <c r="J65" s="11">
        <v>819701</v>
      </c>
      <c r="K65" s="4">
        <v>932889</v>
      </c>
      <c r="L65" s="108">
        <v>186</v>
      </c>
      <c r="M65" s="11">
        <v>247</v>
      </c>
      <c r="N65" s="4">
        <v>172</v>
      </c>
      <c r="O65" s="77" t="s">
        <v>24</v>
      </c>
      <c r="P65" s="9" t="s">
        <v>25</v>
      </c>
      <c r="R65" s="69">
        <v>1285816</v>
      </c>
    </row>
    <row r="66" spans="1:18" x14ac:dyDescent="0.25">
      <c r="A66" s="44" t="s">
        <v>26</v>
      </c>
      <c r="B66" s="30">
        <f>C66/C63*100</f>
        <v>5.0453705703836754E-2</v>
      </c>
      <c r="C66" s="3">
        <f t="shared" si="1"/>
        <v>668</v>
      </c>
      <c r="D66" s="11">
        <v>1251771</v>
      </c>
      <c r="E66" s="37">
        <v>1228233</v>
      </c>
      <c r="F66" s="108">
        <v>668</v>
      </c>
      <c r="G66" s="37"/>
      <c r="H66" s="37" t="s">
        <v>221</v>
      </c>
      <c r="I66" s="107"/>
      <c r="J66" s="11">
        <v>31735</v>
      </c>
      <c r="K66" s="37"/>
      <c r="L66" s="108">
        <v>2</v>
      </c>
      <c r="M66" s="11">
        <v>2</v>
      </c>
      <c r="N66" s="4"/>
      <c r="O66" s="77" t="s">
        <v>27</v>
      </c>
      <c r="P66" s="9" t="s">
        <v>28</v>
      </c>
    </row>
    <row r="67" spans="1:18" x14ac:dyDescent="0.25">
      <c r="A67" s="44" t="s">
        <v>216</v>
      </c>
      <c r="B67" s="23"/>
      <c r="C67" s="3">
        <f>F67+I69</f>
        <v>0</v>
      </c>
      <c r="D67" s="11" t="s">
        <v>221</v>
      </c>
      <c r="E67" s="27">
        <v>42304</v>
      </c>
      <c r="F67" s="107"/>
      <c r="G67" s="11">
        <v>288007</v>
      </c>
      <c r="H67" s="37" t="s">
        <v>221</v>
      </c>
      <c r="K67" s="69">
        <v>7149</v>
      </c>
      <c r="M67" s="69">
        <v>4</v>
      </c>
      <c r="N67" s="69">
        <v>1</v>
      </c>
      <c r="O67" s="77" t="s">
        <v>137</v>
      </c>
      <c r="P67" s="9" t="s">
        <v>29</v>
      </c>
    </row>
    <row r="68" spans="1:18" ht="25.5" x14ac:dyDescent="0.3">
      <c r="A68" s="86" t="s">
        <v>50</v>
      </c>
      <c r="B68" s="24">
        <v>100</v>
      </c>
      <c r="C68" s="70">
        <f>F68+I70</f>
        <v>2046464</v>
      </c>
      <c r="D68" s="16">
        <v>658848</v>
      </c>
      <c r="E68" s="10">
        <v>1185929</v>
      </c>
      <c r="F68" s="147">
        <f>F70+F71</f>
        <v>591371</v>
      </c>
      <c r="G68" s="122" t="s">
        <v>221</v>
      </c>
      <c r="H68" s="121" t="s">
        <v>221</v>
      </c>
      <c r="I68" s="165">
        <f>I70</f>
        <v>1455093</v>
      </c>
      <c r="J68" s="135"/>
      <c r="K68" s="135"/>
      <c r="L68" s="165">
        <f>L70+L71</f>
        <v>18</v>
      </c>
      <c r="M68" s="135"/>
      <c r="N68" s="135"/>
      <c r="O68" s="124" t="s">
        <v>188</v>
      </c>
      <c r="P68" s="133" t="s">
        <v>51</v>
      </c>
    </row>
    <row r="69" spans="1:18" x14ac:dyDescent="0.25">
      <c r="A69" s="44" t="s">
        <v>203</v>
      </c>
      <c r="B69" s="48"/>
      <c r="C69" s="3">
        <f>F69+I71</f>
        <v>0</v>
      </c>
      <c r="D69" s="11">
        <v>592923</v>
      </c>
      <c r="E69" s="27" t="s">
        <v>221</v>
      </c>
      <c r="F69" s="110"/>
      <c r="G69" s="11"/>
      <c r="H69" s="11" t="s">
        <v>221</v>
      </c>
      <c r="I69" s="107"/>
      <c r="J69" s="37" t="s">
        <v>221</v>
      </c>
      <c r="K69" s="4">
        <v>42304</v>
      </c>
      <c r="L69" s="107"/>
      <c r="M69" s="11"/>
      <c r="N69" s="4">
        <v>3</v>
      </c>
      <c r="O69" s="77" t="s">
        <v>136</v>
      </c>
      <c r="P69" s="9" t="s">
        <v>23</v>
      </c>
    </row>
    <row r="70" spans="1:18" x14ac:dyDescent="0.25">
      <c r="A70" s="44" t="s">
        <v>202</v>
      </c>
      <c r="B70" s="23">
        <f>C70/C68*100</f>
        <v>141.47720165123843</v>
      </c>
      <c r="C70" s="3">
        <f>F70+I72</f>
        <v>2895280</v>
      </c>
      <c r="D70" s="11">
        <v>14985803</v>
      </c>
      <c r="E70" s="27">
        <v>13022899</v>
      </c>
      <c r="F70" s="108">
        <v>591187</v>
      </c>
      <c r="G70" s="37"/>
      <c r="H70" s="37"/>
      <c r="I70" s="108">
        <v>1455093</v>
      </c>
      <c r="J70" s="37">
        <v>658848</v>
      </c>
      <c r="K70" s="4">
        <v>1185929</v>
      </c>
      <c r="L70" s="112">
        <v>17</v>
      </c>
      <c r="M70" s="37">
        <v>21</v>
      </c>
      <c r="N70" s="4">
        <v>20</v>
      </c>
      <c r="O70" s="77" t="s">
        <v>24</v>
      </c>
      <c r="P70" s="9" t="s">
        <v>25</v>
      </c>
      <c r="R70" s="69">
        <v>916</v>
      </c>
    </row>
    <row r="71" spans="1:18" x14ac:dyDescent="0.25">
      <c r="A71" s="44" t="s">
        <v>26</v>
      </c>
      <c r="B71" s="30" t="e">
        <f>C71/C68*100</f>
        <v>#REF!</v>
      </c>
      <c r="C71" s="3" t="e">
        <f>F71+#REF!</f>
        <v>#REF!</v>
      </c>
      <c r="D71" s="11">
        <v>276466</v>
      </c>
      <c r="E71" s="37" t="s">
        <v>221</v>
      </c>
      <c r="F71" s="108">
        <v>184</v>
      </c>
      <c r="G71" s="11">
        <v>592923</v>
      </c>
      <c r="H71" s="37" t="s">
        <v>221</v>
      </c>
      <c r="I71" s="110"/>
      <c r="J71" s="11" t="s">
        <v>221</v>
      </c>
      <c r="K71" s="4" t="s">
        <v>221</v>
      </c>
      <c r="L71" s="118">
        <v>1</v>
      </c>
      <c r="M71" s="11">
        <v>10</v>
      </c>
      <c r="N71" s="4" t="s">
        <v>130</v>
      </c>
      <c r="O71" s="77" t="s">
        <v>27</v>
      </c>
      <c r="P71" s="9" t="s">
        <v>28</v>
      </c>
    </row>
    <row r="72" spans="1:18" ht="18.75" x14ac:dyDescent="0.25">
      <c r="A72" s="86" t="s">
        <v>52</v>
      </c>
      <c r="B72" s="24">
        <v>100</v>
      </c>
      <c r="C72" s="70">
        <f>F72+I73</f>
        <v>10197574</v>
      </c>
      <c r="D72" s="16">
        <v>13085141</v>
      </c>
      <c r="E72" s="12">
        <v>12454083</v>
      </c>
      <c r="F72" s="147">
        <f>F74+F76</f>
        <v>9636600</v>
      </c>
      <c r="G72" s="122">
        <v>9307952</v>
      </c>
      <c r="H72" s="123">
        <v>9432262</v>
      </c>
      <c r="I72" s="147">
        <f>I73+I74+I75+I76</f>
        <v>2304093</v>
      </c>
      <c r="J72" s="134">
        <v>5336814</v>
      </c>
      <c r="K72" s="123">
        <v>3590637</v>
      </c>
      <c r="L72" s="147">
        <f>L73+L74+L75+L76</f>
        <v>71</v>
      </c>
      <c r="M72" s="134">
        <v>56</v>
      </c>
      <c r="N72" s="123">
        <v>48</v>
      </c>
      <c r="O72" s="124" t="s">
        <v>144</v>
      </c>
      <c r="P72" s="133" t="s">
        <v>53</v>
      </c>
    </row>
    <row r="73" spans="1:18" x14ac:dyDescent="0.25">
      <c r="A73" s="44" t="s">
        <v>203</v>
      </c>
      <c r="B73" s="30">
        <f>C73/C72*100</f>
        <v>15.481103642886044</v>
      </c>
      <c r="C73" s="3">
        <f>F73+I74</f>
        <v>1578697</v>
      </c>
      <c r="D73" s="11">
        <v>1376456</v>
      </c>
      <c r="E73" s="11" t="s">
        <v>221</v>
      </c>
      <c r="F73" s="108"/>
      <c r="G73" s="11"/>
      <c r="H73" s="11" t="s">
        <v>221</v>
      </c>
      <c r="I73" s="108">
        <v>560974</v>
      </c>
      <c r="J73" s="37">
        <v>276466</v>
      </c>
      <c r="K73" s="37"/>
      <c r="L73" s="107">
        <v>1</v>
      </c>
      <c r="M73" s="37">
        <v>2</v>
      </c>
      <c r="N73" s="4"/>
      <c r="O73" s="77" t="s">
        <v>136</v>
      </c>
      <c r="P73" s="9" t="s">
        <v>23</v>
      </c>
    </row>
    <row r="74" spans="1:18" x14ac:dyDescent="0.25">
      <c r="A74" s="44" t="s">
        <v>202</v>
      </c>
      <c r="B74" s="23">
        <f>C74/C72*100</f>
        <v>94.095291684080934</v>
      </c>
      <c r="C74" s="3">
        <f>F74+I75</f>
        <v>9595437</v>
      </c>
      <c r="D74" s="11">
        <v>247740</v>
      </c>
      <c r="E74" s="27">
        <v>568816</v>
      </c>
      <c r="F74" s="108">
        <v>9595437</v>
      </c>
      <c r="G74" s="11">
        <v>937952</v>
      </c>
      <c r="H74" s="4">
        <v>9432262</v>
      </c>
      <c r="I74" s="110">
        <v>1578697</v>
      </c>
      <c r="J74" s="37">
        <v>3777189</v>
      </c>
      <c r="K74" s="4">
        <v>3021821</v>
      </c>
      <c r="L74" s="108">
        <v>61</v>
      </c>
      <c r="M74" s="37">
        <v>40</v>
      </c>
      <c r="N74" s="4">
        <v>44</v>
      </c>
      <c r="O74" s="77" t="s">
        <v>24</v>
      </c>
      <c r="P74" s="9" t="s">
        <v>25</v>
      </c>
      <c r="R74" s="69">
        <v>122167</v>
      </c>
    </row>
    <row r="75" spans="1:18" x14ac:dyDescent="0.25">
      <c r="A75" s="44" t="s">
        <v>26</v>
      </c>
      <c r="B75" s="30"/>
      <c r="C75" s="3" t="e">
        <f>F75+#REF!</f>
        <v>#REF!</v>
      </c>
      <c r="D75" s="11">
        <v>356594</v>
      </c>
      <c r="E75" s="37">
        <v>225161</v>
      </c>
      <c r="F75" s="107"/>
      <c r="G75" s="11">
        <v>341037</v>
      </c>
      <c r="H75" s="37"/>
      <c r="I75" s="108"/>
      <c r="J75" s="11">
        <v>1035419</v>
      </c>
      <c r="K75" s="27" t="s">
        <v>221</v>
      </c>
      <c r="L75" s="108"/>
      <c r="M75" s="11">
        <v>11</v>
      </c>
      <c r="N75" s="27" t="s">
        <v>130</v>
      </c>
      <c r="O75" s="77" t="s">
        <v>27</v>
      </c>
      <c r="P75" s="9" t="s">
        <v>28</v>
      </c>
    </row>
    <row r="76" spans="1:18" x14ac:dyDescent="0.25">
      <c r="A76" s="45" t="s">
        <v>216</v>
      </c>
      <c r="B76" s="36">
        <f>C76/C72*100</f>
        <v>2.0160187119014776</v>
      </c>
      <c r="C76" s="71">
        <f>F76+I76</f>
        <v>205585</v>
      </c>
      <c r="D76" s="38">
        <v>356594</v>
      </c>
      <c r="E76" s="29">
        <v>225161</v>
      </c>
      <c r="F76" s="109">
        <v>41163</v>
      </c>
      <c r="G76" s="41"/>
      <c r="H76" s="41"/>
      <c r="I76" s="113">
        <v>164422</v>
      </c>
      <c r="J76" s="11"/>
      <c r="K76" s="4"/>
      <c r="L76" s="108">
        <v>9</v>
      </c>
      <c r="M76" s="11"/>
      <c r="N76" s="4"/>
      <c r="O76" s="77" t="s">
        <v>137</v>
      </c>
      <c r="P76" s="35" t="s">
        <v>29</v>
      </c>
    </row>
    <row r="77" spans="1:18" ht="37.5" x14ac:dyDescent="0.25">
      <c r="A77" s="86" t="s">
        <v>54</v>
      </c>
      <c r="B77" s="24">
        <v>100</v>
      </c>
      <c r="C77" s="70">
        <f t="shared" si="1"/>
        <v>341791</v>
      </c>
      <c r="D77" s="16" t="s">
        <v>221</v>
      </c>
      <c r="E77" s="12" t="s">
        <v>221</v>
      </c>
      <c r="F77" s="147">
        <f>F78</f>
        <v>252677</v>
      </c>
      <c r="G77" s="122" t="s">
        <v>221</v>
      </c>
      <c r="H77" s="123" t="s">
        <v>221</v>
      </c>
      <c r="I77" s="147">
        <f>I78</f>
        <v>89114</v>
      </c>
      <c r="J77" s="122" t="s">
        <v>221</v>
      </c>
      <c r="K77" s="123" t="s">
        <v>221</v>
      </c>
      <c r="L77" s="147">
        <f>L78</f>
        <v>9</v>
      </c>
      <c r="M77" s="122" t="s">
        <v>130</v>
      </c>
      <c r="N77" s="123" t="s">
        <v>130</v>
      </c>
      <c r="O77" s="124" t="s">
        <v>146</v>
      </c>
      <c r="P77" s="133" t="s">
        <v>155</v>
      </c>
    </row>
    <row r="78" spans="1:18" x14ac:dyDescent="0.25">
      <c r="A78" s="44" t="s">
        <v>202</v>
      </c>
      <c r="B78" s="23">
        <f>C78/C77*100</f>
        <v>100</v>
      </c>
      <c r="C78" s="3">
        <f t="shared" si="1"/>
        <v>341791</v>
      </c>
      <c r="D78" s="11">
        <v>7650141</v>
      </c>
      <c r="E78" s="27">
        <v>6194539</v>
      </c>
      <c r="F78" s="108">
        <v>252677</v>
      </c>
      <c r="G78" s="11">
        <v>137925</v>
      </c>
      <c r="H78" s="4">
        <v>73278</v>
      </c>
      <c r="I78" s="107">
        <v>89114</v>
      </c>
      <c r="J78" s="11">
        <v>218669</v>
      </c>
      <c r="K78" s="4">
        <v>151883</v>
      </c>
      <c r="L78" s="108">
        <v>9</v>
      </c>
      <c r="M78" s="11">
        <v>11</v>
      </c>
      <c r="N78" s="4">
        <v>8</v>
      </c>
      <c r="O78" s="77" t="s">
        <v>24</v>
      </c>
      <c r="P78" s="9" t="s">
        <v>25</v>
      </c>
      <c r="R78" s="69">
        <v>1326151</v>
      </c>
    </row>
    <row r="79" spans="1:18" ht="18.75" x14ac:dyDescent="0.25">
      <c r="A79" s="86" t="s">
        <v>55</v>
      </c>
      <c r="B79" s="24">
        <v>100</v>
      </c>
      <c r="C79" s="70">
        <f t="shared" si="1"/>
        <v>9350580</v>
      </c>
      <c r="D79" s="16">
        <v>7581095</v>
      </c>
      <c r="E79" s="12">
        <v>6136166</v>
      </c>
      <c r="F79" s="147">
        <f>F81</f>
        <v>8778427</v>
      </c>
      <c r="G79" s="122">
        <v>7030606</v>
      </c>
      <c r="H79" s="123">
        <v>5773791</v>
      </c>
      <c r="I79" s="147">
        <f>I81+I82</f>
        <v>572153</v>
      </c>
      <c r="J79" s="122"/>
      <c r="K79" s="123"/>
      <c r="L79" s="147">
        <f>L81+L82</f>
        <v>213</v>
      </c>
      <c r="M79" s="122"/>
      <c r="N79" s="123"/>
      <c r="O79" s="124" t="s">
        <v>145</v>
      </c>
      <c r="P79" s="133" t="s">
        <v>56</v>
      </c>
    </row>
    <row r="80" spans="1:18" x14ac:dyDescent="0.25">
      <c r="A80" s="44" t="s">
        <v>203</v>
      </c>
      <c r="B80" s="23"/>
      <c r="C80" s="3">
        <f t="shared" si="1"/>
        <v>0</v>
      </c>
      <c r="D80" s="11">
        <v>21705</v>
      </c>
      <c r="E80" s="27" t="s">
        <v>221</v>
      </c>
      <c r="F80" s="108"/>
      <c r="G80" s="11"/>
      <c r="H80" s="4">
        <v>56264</v>
      </c>
      <c r="I80" s="108"/>
      <c r="J80" s="11">
        <v>47341</v>
      </c>
      <c r="K80" s="4">
        <v>2109</v>
      </c>
      <c r="L80" s="107"/>
      <c r="M80" s="11">
        <v>3</v>
      </c>
      <c r="N80" s="4">
        <v>4</v>
      </c>
      <c r="O80" s="77" t="s">
        <v>136</v>
      </c>
      <c r="P80" s="9" t="s">
        <v>23</v>
      </c>
    </row>
    <row r="81" spans="1:18" x14ac:dyDescent="0.25">
      <c r="A81" s="44" t="s">
        <v>202</v>
      </c>
      <c r="B81" s="23">
        <f>C81/C79*100</f>
        <v>99.982835289361731</v>
      </c>
      <c r="C81" s="3">
        <f t="shared" si="1"/>
        <v>9348975</v>
      </c>
      <c r="D81" s="11">
        <v>806376</v>
      </c>
      <c r="E81" s="27">
        <v>1834303</v>
      </c>
      <c r="F81" s="108">
        <v>8778427</v>
      </c>
      <c r="G81" s="11">
        <v>7030606</v>
      </c>
      <c r="H81" s="4">
        <v>5773791</v>
      </c>
      <c r="I81" s="108">
        <v>570548</v>
      </c>
      <c r="J81" s="11">
        <v>550489</v>
      </c>
      <c r="K81" s="4">
        <v>362375</v>
      </c>
      <c r="L81" s="108">
        <v>212</v>
      </c>
      <c r="M81" s="11">
        <v>303</v>
      </c>
      <c r="N81" s="4">
        <v>309</v>
      </c>
      <c r="O81" s="77" t="s">
        <v>24</v>
      </c>
      <c r="P81" s="9" t="s">
        <v>25</v>
      </c>
      <c r="R81" s="69">
        <v>186653</v>
      </c>
    </row>
    <row r="82" spans="1:18" x14ac:dyDescent="0.25">
      <c r="A82" s="44" t="s">
        <v>26</v>
      </c>
      <c r="B82" s="30">
        <f>C82/C79*100</f>
        <v>1.7164710638270568E-2</v>
      </c>
      <c r="C82" s="3">
        <f t="shared" si="1"/>
        <v>1605</v>
      </c>
      <c r="D82" s="11">
        <v>806376</v>
      </c>
      <c r="E82" s="37">
        <v>1834303</v>
      </c>
      <c r="F82" s="108"/>
      <c r="G82" s="37"/>
      <c r="H82" s="37"/>
      <c r="I82" s="107">
        <v>1605</v>
      </c>
      <c r="J82" s="11">
        <v>21705</v>
      </c>
      <c r="K82" s="37"/>
      <c r="L82" s="108">
        <v>1</v>
      </c>
      <c r="M82" s="11">
        <v>1</v>
      </c>
      <c r="N82" s="4"/>
      <c r="O82" s="77" t="s">
        <v>27</v>
      </c>
      <c r="P82" s="9" t="s">
        <v>28</v>
      </c>
    </row>
    <row r="83" spans="1:18" ht="38.25" x14ac:dyDescent="0.25">
      <c r="A83" s="86" t="s">
        <v>57</v>
      </c>
      <c r="B83" s="24">
        <v>100</v>
      </c>
      <c r="C83" s="70">
        <f t="shared" si="1"/>
        <v>1191604</v>
      </c>
      <c r="D83" s="16">
        <v>156933</v>
      </c>
      <c r="E83" s="10">
        <v>93669</v>
      </c>
      <c r="F83" s="147">
        <f>F84</f>
        <v>209598</v>
      </c>
      <c r="G83" s="122">
        <v>609</v>
      </c>
      <c r="H83" s="123" t="s">
        <v>221</v>
      </c>
      <c r="I83" s="150">
        <f>I84</f>
        <v>982006</v>
      </c>
      <c r="J83" s="122">
        <v>156324</v>
      </c>
      <c r="K83" s="123">
        <v>93669</v>
      </c>
      <c r="L83" s="147">
        <f>L84</f>
        <v>105</v>
      </c>
      <c r="M83" s="122">
        <v>98</v>
      </c>
      <c r="N83" s="123">
        <v>30</v>
      </c>
      <c r="O83" s="127" t="s">
        <v>147</v>
      </c>
      <c r="P83" s="133" t="s">
        <v>156</v>
      </c>
    </row>
    <row r="84" spans="1:18" x14ac:dyDescent="0.25">
      <c r="A84" s="44" t="s">
        <v>202</v>
      </c>
      <c r="B84" s="23">
        <f>C84/C83*100</f>
        <v>100</v>
      </c>
      <c r="C84" s="3">
        <f t="shared" si="1"/>
        <v>1191604</v>
      </c>
      <c r="D84" s="11" t="s">
        <v>221</v>
      </c>
      <c r="E84" s="27"/>
      <c r="F84" s="108">
        <v>209598</v>
      </c>
      <c r="G84" s="11">
        <v>247892</v>
      </c>
      <c r="H84" s="4">
        <v>1000828</v>
      </c>
      <c r="I84" s="107">
        <v>982006</v>
      </c>
      <c r="J84" s="11">
        <v>558484</v>
      </c>
      <c r="K84" s="4">
        <v>833475</v>
      </c>
      <c r="L84" s="108">
        <v>105</v>
      </c>
      <c r="M84" s="11">
        <v>47</v>
      </c>
      <c r="N84" s="4">
        <v>51</v>
      </c>
      <c r="O84" s="77" t="s">
        <v>24</v>
      </c>
      <c r="P84" s="9" t="s">
        <v>25</v>
      </c>
      <c r="R84" s="69">
        <v>3537</v>
      </c>
    </row>
    <row r="85" spans="1:18" ht="25.5" x14ac:dyDescent="0.25">
      <c r="A85" s="86" t="s">
        <v>58</v>
      </c>
      <c r="B85" s="24">
        <v>100</v>
      </c>
      <c r="C85" s="70">
        <f t="shared" si="1"/>
        <v>44548</v>
      </c>
      <c r="D85" s="16">
        <v>156933</v>
      </c>
      <c r="E85" s="12">
        <v>93669</v>
      </c>
      <c r="F85" s="147"/>
      <c r="G85" s="122">
        <v>609</v>
      </c>
      <c r="H85" s="121" t="s">
        <v>221</v>
      </c>
      <c r="I85" s="147">
        <f>I86</f>
        <v>44548</v>
      </c>
      <c r="J85" s="122">
        <v>156324</v>
      </c>
      <c r="K85" s="123">
        <v>93669</v>
      </c>
      <c r="L85" s="147">
        <f>L86</f>
        <v>35</v>
      </c>
      <c r="M85" s="134">
        <v>98</v>
      </c>
      <c r="N85" s="123">
        <v>30</v>
      </c>
      <c r="O85" s="124" t="s">
        <v>148</v>
      </c>
      <c r="P85" s="133" t="s">
        <v>151</v>
      </c>
    </row>
    <row r="86" spans="1:18" x14ac:dyDescent="0.25">
      <c r="A86" s="44" t="s">
        <v>202</v>
      </c>
      <c r="B86" s="23">
        <f>C86/C85*100</f>
        <v>100</v>
      </c>
      <c r="C86" s="3">
        <f t="shared" si="1"/>
        <v>44548</v>
      </c>
      <c r="D86" s="11">
        <v>5617231</v>
      </c>
      <c r="E86" s="27">
        <v>344195</v>
      </c>
      <c r="F86" s="108"/>
      <c r="G86" s="11">
        <v>609</v>
      </c>
      <c r="H86" s="37"/>
      <c r="I86" s="107">
        <v>44548</v>
      </c>
      <c r="J86" s="11">
        <v>156324</v>
      </c>
      <c r="K86" s="4">
        <v>93669</v>
      </c>
      <c r="L86" s="108">
        <v>35</v>
      </c>
      <c r="M86" s="11">
        <v>98</v>
      </c>
      <c r="N86" s="4">
        <v>30</v>
      </c>
      <c r="O86" s="77" t="s">
        <v>24</v>
      </c>
      <c r="P86" s="9" t="s">
        <v>25</v>
      </c>
      <c r="R86" s="69">
        <v>527088</v>
      </c>
    </row>
    <row r="87" spans="1:18" ht="18.75" x14ac:dyDescent="0.25">
      <c r="A87" s="86" t="s">
        <v>59</v>
      </c>
      <c r="B87" s="24">
        <v>100</v>
      </c>
      <c r="C87" s="70">
        <f t="shared" si="1"/>
        <v>4096567</v>
      </c>
      <c r="D87" s="100">
        <v>5279695</v>
      </c>
      <c r="E87" s="12">
        <v>315756</v>
      </c>
      <c r="F87" s="147">
        <f>F89</f>
        <v>2655979</v>
      </c>
      <c r="G87" s="122">
        <v>4036639</v>
      </c>
      <c r="H87" s="123">
        <v>98721</v>
      </c>
      <c r="I87" s="147">
        <f>I88+I89+I90</f>
        <v>1440588</v>
      </c>
      <c r="J87" s="134">
        <v>1243056</v>
      </c>
      <c r="K87" s="123">
        <v>217035</v>
      </c>
      <c r="L87" s="147">
        <f>L88+L89+L90</f>
        <v>278</v>
      </c>
      <c r="M87" s="122">
        <v>372</v>
      </c>
      <c r="N87" s="123">
        <v>65</v>
      </c>
      <c r="O87" s="124" t="s">
        <v>149</v>
      </c>
      <c r="P87" s="133" t="s">
        <v>60</v>
      </c>
    </row>
    <row r="88" spans="1:18" x14ac:dyDescent="0.25">
      <c r="A88" s="44" t="s">
        <v>203</v>
      </c>
      <c r="B88" s="23">
        <f>C88/C87*100</f>
        <v>0.13994644784279128</v>
      </c>
      <c r="C88" s="3">
        <f t="shared" si="1"/>
        <v>5733</v>
      </c>
      <c r="D88" s="37">
        <v>310460</v>
      </c>
      <c r="E88" s="27">
        <v>22508</v>
      </c>
      <c r="F88" s="108"/>
      <c r="G88" s="11"/>
      <c r="H88" s="4"/>
      <c r="I88" s="108">
        <v>5733</v>
      </c>
      <c r="J88" s="11"/>
      <c r="K88" s="11"/>
      <c r="L88" s="108">
        <v>1</v>
      </c>
      <c r="M88" s="37"/>
      <c r="N88" s="4"/>
      <c r="O88" s="77" t="s">
        <v>136</v>
      </c>
      <c r="P88" s="9" t="s">
        <v>23</v>
      </c>
    </row>
    <row r="89" spans="1:18" x14ac:dyDescent="0.25">
      <c r="A89" s="44" t="s">
        <v>202</v>
      </c>
      <c r="B89" s="23">
        <f>C89/C87*100</f>
        <v>90.944075856686837</v>
      </c>
      <c r="C89" s="3">
        <f t="shared" si="1"/>
        <v>3725585</v>
      </c>
      <c r="D89" s="37">
        <v>492185</v>
      </c>
      <c r="E89" s="27">
        <v>112713</v>
      </c>
      <c r="F89" s="108">
        <v>2655979</v>
      </c>
      <c r="G89" s="37"/>
      <c r="H89" s="4"/>
      <c r="I89" s="108">
        <v>1069606</v>
      </c>
      <c r="J89" s="37"/>
      <c r="K89" s="4"/>
      <c r="L89" s="108">
        <v>276</v>
      </c>
      <c r="M89" s="37"/>
      <c r="N89" s="4"/>
      <c r="O89" s="77" t="s">
        <v>24</v>
      </c>
      <c r="P89" s="9" t="s">
        <v>25</v>
      </c>
      <c r="R89" s="69">
        <f>SUBTOTAL(9,R65:R88)</f>
        <v>3452328</v>
      </c>
    </row>
    <row r="90" spans="1:18" x14ac:dyDescent="0.25">
      <c r="A90" s="44" t="s">
        <v>26</v>
      </c>
      <c r="B90" s="23">
        <f>C90/C87*100</f>
        <v>8.915977695470378</v>
      </c>
      <c r="C90" s="3">
        <f t="shared" si="1"/>
        <v>365249</v>
      </c>
      <c r="D90" s="37">
        <v>492185</v>
      </c>
      <c r="E90" s="27">
        <v>112713</v>
      </c>
      <c r="F90" s="107"/>
      <c r="G90" s="37">
        <v>378842</v>
      </c>
      <c r="H90" s="4">
        <v>37584</v>
      </c>
      <c r="I90" s="107">
        <v>365249</v>
      </c>
      <c r="J90" s="37">
        <v>113343</v>
      </c>
      <c r="K90" s="37">
        <v>75129</v>
      </c>
      <c r="L90" s="107">
        <v>1</v>
      </c>
      <c r="M90" s="37"/>
      <c r="N90" s="4"/>
      <c r="O90" s="77" t="s">
        <v>27</v>
      </c>
      <c r="P90" s="9" t="s">
        <v>28</v>
      </c>
    </row>
    <row r="91" spans="1:18" ht="56.25" x14ac:dyDescent="0.25">
      <c r="A91" s="86" t="s">
        <v>209</v>
      </c>
      <c r="B91" s="24">
        <v>100</v>
      </c>
      <c r="C91" s="70">
        <f t="shared" si="1"/>
        <v>486618</v>
      </c>
      <c r="D91" s="16" t="s">
        <v>221</v>
      </c>
      <c r="E91" s="12" t="s">
        <v>221</v>
      </c>
      <c r="F91" s="147">
        <f>F92+F93</f>
        <v>266642</v>
      </c>
      <c r="G91" s="122" t="s">
        <v>221</v>
      </c>
      <c r="H91" s="123" t="s">
        <v>221</v>
      </c>
      <c r="I91" s="147">
        <f>I92</f>
        <v>219976</v>
      </c>
      <c r="J91" s="122" t="s">
        <v>221</v>
      </c>
      <c r="K91" s="123" t="s">
        <v>221</v>
      </c>
      <c r="L91" s="147">
        <f>L92+L93</f>
        <v>71</v>
      </c>
      <c r="M91" s="122" t="s">
        <v>130</v>
      </c>
      <c r="N91" s="123" t="s">
        <v>130</v>
      </c>
      <c r="O91" s="127" t="s">
        <v>150</v>
      </c>
      <c r="P91" s="133" t="s">
        <v>61</v>
      </c>
    </row>
    <row r="92" spans="1:18" x14ac:dyDescent="0.25">
      <c r="A92" s="44" t="s">
        <v>202</v>
      </c>
      <c r="B92" s="23">
        <f>C92/C91*100</f>
        <v>95.322819953228205</v>
      </c>
      <c r="C92" s="3">
        <f t="shared" si="1"/>
        <v>463858</v>
      </c>
      <c r="D92" s="11">
        <v>200640</v>
      </c>
      <c r="E92" s="27">
        <v>74585</v>
      </c>
      <c r="F92" s="107">
        <v>243882</v>
      </c>
      <c r="G92" s="11">
        <v>144328</v>
      </c>
      <c r="H92" s="4">
        <v>27550</v>
      </c>
      <c r="I92" s="108">
        <v>219976</v>
      </c>
      <c r="J92" s="11">
        <v>56312</v>
      </c>
      <c r="K92" s="4">
        <v>47035</v>
      </c>
      <c r="L92" s="108">
        <v>70</v>
      </c>
      <c r="M92" s="11">
        <v>41</v>
      </c>
      <c r="N92" s="4">
        <v>9</v>
      </c>
      <c r="O92" s="77" t="s">
        <v>24</v>
      </c>
      <c r="P92" s="9" t="s">
        <v>25</v>
      </c>
    </row>
    <row r="93" spans="1:18" x14ac:dyDescent="0.25">
      <c r="A93" s="44" t="s">
        <v>26</v>
      </c>
      <c r="B93" s="47">
        <f>C93/C91*100</f>
        <v>4.6771800467718005</v>
      </c>
      <c r="C93" s="3">
        <f t="shared" si="1"/>
        <v>22760</v>
      </c>
      <c r="D93" s="37">
        <v>151816</v>
      </c>
      <c r="E93" s="37"/>
      <c r="F93" s="111">
        <v>22760</v>
      </c>
      <c r="G93" s="37">
        <v>144328</v>
      </c>
      <c r="H93" s="37" t="s">
        <v>221</v>
      </c>
      <c r="I93" s="107"/>
      <c r="J93" s="37">
        <v>7488</v>
      </c>
      <c r="K93" s="37" t="s">
        <v>221</v>
      </c>
      <c r="L93" s="107">
        <v>1</v>
      </c>
      <c r="M93" s="4">
        <v>29</v>
      </c>
      <c r="N93" s="4"/>
      <c r="O93" s="77" t="s">
        <v>27</v>
      </c>
      <c r="P93" s="9" t="s">
        <v>28</v>
      </c>
    </row>
    <row r="94" spans="1:18" ht="37.5" x14ac:dyDescent="0.25">
      <c r="A94" s="86" t="s">
        <v>62</v>
      </c>
      <c r="B94" s="24">
        <v>100</v>
      </c>
      <c r="C94" s="70">
        <f t="shared" si="1"/>
        <v>24021</v>
      </c>
      <c r="D94" s="16">
        <v>48824</v>
      </c>
      <c r="E94" s="12">
        <v>74585</v>
      </c>
      <c r="F94" s="147">
        <f>F95</f>
        <v>18352</v>
      </c>
      <c r="G94" s="122" t="s">
        <v>221</v>
      </c>
      <c r="H94" s="123">
        <v>27550</v>
      </c>
      <c r="I94" s="150">
        <f>I95+I96</f>
        <v>5669</v>
      </c>
      <c r="J94" s="122">
        <v>48824</v>
      </c>
      <c r="K94" s="123">
        <v>47035</v>
      </c>
      <c r="L94" s="147">
        <f>L95+L96</f>
        <v>9</v>
      </c>
      <c r="M94" s="122">
        <v>12</v>
      </c>
      <c r="N94" s="123">
        <v>9</v>
      </c>
      <c r="O94" s="124" t="s">
        <v>152</v>
      </c>
      <c r="P94" s="133" t="s">
        <v>63</v>
      </c>
    </row>
    <row r="95" spans="1:18" x14ac:dyDescent="0.25">
      <c r="A95" s="44" t="s">
        <v>203</v>
      </c>
      <c r="B95" s="30">
        <f>C95/C94*100</f>
        <v>93.992756338204074</v>
      </c>
      <c r="C95" s="3">
        <f t="shared" si="1"/>
        <v>22578</v>
      </c>
      <c r="D95" s="11" t="s">
        <v>221</v>
      </c>
      <c r="E95" s="27" t="s">
        <v>221</v>
      </c>
      <c r="F95" s="108">
        <v>18352</v>
      </c>
      <c r="G95" s="11" t="s">
        <v>221</v>
      </c>
      <c r="H95" s="11" t="s">
        <v>221</v>
      </c>
      <c r="I95" s="110">
        <v>4226</v>
      </c>
      <c r="J95" s="11" t="s">
        <v>221</v>
      </c>
      <c r="K95" s="11" t="s">
        <v>221</v>
      </c>
      <c r="L95" s="108">
        <v>8</v>
      </c>
      <c r="M95" s="11" t="s">
        <v>130</v>
      </c>
      <c r="N95" s="27" t="s">
        <v>130</v>
      </c>
      <c r="O95" s="77" t="s">
        <v>136</v>
      </c>
      <c r="P95" s="9" t="s">
        <v>23</v>
      </c>
    </row>
    <row r="96" spans="1:18" x14ac:dyDescent="0.25">
      <c r="A96" s="44" t="s">
        <v>202</v>
      </c>
      <c r="B96" s="23">
        <f>C96/C94*100</f>
        <v>6.0072436617959291</v>
      </c>
      <c r="C96" s="3">
        <f t="shared" si="1"/>
        <v>1443</v>
      </c>
      <c r="D96" s="11">
        <v>15151</v>
      </c>
      <c r="E96" s="27">
        <v>94323</v>
      </c>
      <c r="F96" s="108"/>
      <c r="G96" s="37" t="s">
        <v>221</v>
      </c>
      <c r="H96" s="4" t="s">
        <v>221</v>
      </c>
      <c r="I96" s="107">
        <v>1443</v>
      </c>
      <c r="J96" s="11">
        <v>15151</v>
      </c>
      <c r="K96" s="4">
        <v>94323</v>
      </c>
      <c r="L96" s="108">
        <v>1</v>
      </c>
      <c r="M96" s="11">
        <v>3</v>
      </c>
      <c r="N96" s="4">
        <v>3</v>
      </c>
      <c r="O96" s="77" t="s">
        <v>24</v>
      </c>
      <c r="P96" s="9" t="s">
        <v>25</v>
      </c>
    </row>
    <row r="97" spans="1:16" x14ac:dyDescent="0.25">
      <c r="A97" s="44" t="s">
        <v>26</v>
      </c>
      <c r="B97" s="30"/>
      <c r="C97" s="3">
        <f t="shared" si="1"/>
        <v>0</v>
      </c>
      <c r="D97" s="37">
        <v>15151</v>
      </c>
      <c r="E97" s="37">
        <v>94323</v>
      </c>
      <c r="F97" s="108"/>
      <c r="G97" s="37" t="s">
        <v>221</v>
      </c>
      <c r="H97" s="37" t="s">
        <v>221</v>
      </c>
      <c r="I97" s="108"/>
      <c r="J97" s="37">
        <v>15151</v>
      </c>
      <c r="K97" s="37">
        <v>94323</v>
      </c>
      <c r="L97" s="107"/>
      <c r="M97" s="4">
        <v>3</v>
      </c>
      <c r="N97" s="4">
        <v>3</v>
      </c>
      <c r="O97" s="77" t="s">
        <v>27</v>
      </c>
      <c r="P97" s="9" t="s">
        <v>28</v>
      </c>
    </row>
    <row r="98" spans="1:16" ht="37.5" x14ac:dyDescent="0.25">
      <c r="A98" s="86" t="s">
        <v>64</v>
      </c>
      <c r="B98" s="24">
        <v>100</v>
      </c>
      <c r="C98" s="70">
        <f t="shared" si="1"/>
        <v>33421</v>
      </c>
      <c r="D98" s="16">
        <v>1089054</v>
      </c>
      <c r="E98" s="12">
        <v>705950</v>
      </c>
      <c r="F98" s="147"/>
      <c r="G98" s="121">
        <v>104968</v>
      </c>
      <c r="H98" s="121">
        <v>230196</v>
      </c>
      <c r="I98" s="150">
        <f>I99</f>
        <v>33421</v>
      </c>
      <c r="J98" s="122">
        <v>984086</v>
      </c>
      <c r="K98" s="123">
        <v>475754</v>
      </c>
      <c r="L98" s="147">
        <f>L99</f>
        <v>3</v>
      </c>
      <c r="M98" s="122">
        <v>14</v>
      </c>
      <c r="N98" s="123">
        <v>13</v>
      </c>
      <c r="O98" s="136" t="s">
        <v>153</v>
      </c>
      <c r="P98" s="133" t="s">
        <v>65</v>
      </c>
    </row>
    <row r="99" spans="1:16" x14ac:dyDescent="0.25">
      <c r="A99" s="44" t="s">
        <v>202</v>
      </c>
      <c r="B99" s="23">
        <f>C99/C98*100</f>
        <v>100</v>
      </c>
      <c r="C99" s="3">
        <f t="shared" si="1"/>
        <v>33421</v>
      </c>
      <c r="D99" s="11" t="s">
        <v>221</v>
      </c>
      <c r="E99" s="27">
        <v>49911</v>
      </c>
      <c r="F99" s="108"/>
      <c r="G99" s="37" t="s">
        <v>221</v>
      </c>
      <c r="H99" s="37">
        <v>49911</v>
      </c>
      <c r="I99" s="107">
        <v>33421</v>
      </c>
      <c r="J99" s="11" t="s">
        <v>221</v>
      </c>
      <c r="K99" s="4" t="s">
        <v>221</v>
      </c>
      <c r="L99" s="108">
        <v>3</v>
      </c>
      <c r="M99" s="11" t="s">
        <v>130</v>
      </c>
      <c r="N99" s="4">
        <v>1</v>
      </c>
      <c r="O99" s="77" t="s">
        <v>24</v>
      </c>
      <c r="P99" s="9" t="s">
        <v>25</v>
      </c>
    </row>
    <row r="100" spans="1:16" ht="25.5" x14ac:dyDescent="0.25">
      <c r="A100" s="86" t="s">
        <v>66</v>
      </c>
      <c r="B100" s="24">
        <v>100</v>
      </c>
      <c r="C100" s="70">
        <f t="shared" si="1"/>
        <v>226769</v>
      </c>
      <c r="D100" s="16">
        <v>1089054</v>
      </c>
      <c r="E100" s="12">
        <v>620232</v>
      </c>
      <c r="F100" s="147">
        <f>F102</f>
        <v>4013</v>
      </c>
      <c r="G100" s="122">
        <v>104968</v>
      </c>
      <c r="H100" s="123">
        <v>180285</v>
      </c>
      <c r="I100" s="147">
        <f>I102+I103</f>
        <v>222756</v>
      </c>
      <c r="J100" s="122">
        <v>984086</v>
      </c>
      <c r="K100" s="123">
        <v>439947</v>
      </c>
      <c r="L100" s="147">
        <f>L102+L103</f>
        <v>7</v>
      </c>
      <c r="M100" s="122">
        <v>14</v>
      </c>
      <c r="N100" s="123">
        <v>11</v>
      </c>
      <c r="O100" s="124" t="s">
        <v>154</v>
      </c>
      <c r="P100" s="133" t="s">
        <v>67</v>
      </c>
    </row>
    <row r="101" spans="1:16" x14ac:dyDescent="0.25">
      <c r="A101" s="44" t="s">
        <v>203</v>
      </c>
      <c r="B101" s="47"/>
      <c r="C101" s="3">
        <f t="shared" si="1"/>
        <v>0</v>
      </c>
      <c r="D101" s="37" t="s">
        <v>221</v>
      </c>
      <c r="E101" s="27">
        <v>35807</v>
      </c>
      <c r="F101" s="108"/>
      <c r="G101" s="37" t="s">
        <v>221</v>
      </c>
      <c r="H101" s="4" t="s">
        <v>221</v>
      </c>
      <c r="I101" s="110"/>
      <c r="J101" s="11" t="s">
        <v>221</v>
      </c>
      <c r="K101" s="11">
        <v>35807</v>
      </c>
      <c r="L101" s="108"/>
      <c r="M101" s="4" t="s">
        <v>130</v>
      </c>
      <c r="N101" s="4">
        <v>1</v>
      </c>
      <c r="O101" s="77" t="s">
        <v>136</v>
      </c>
      <c r="P101" s="9" t="s">
        <v>23</v>
      </c>
    </row>
    <row r="102" spans="1:16" x14ac:dyDescent="0.25">
      <c r="A102" s="44" t="s">
        <v>202</v>
      </c>
      <c r="B102" s="23">
        <f>C102/C100*100</f>
        <v>66.756479060188994</v>
      </c>
      <c r="C102" s="3">
        <f t="shared" si="1"/>
        <v>151383</v>
      </c>
      <c r="D102" s="11">
        <v>41120</v>
      </c>
      <c r="E102" s="27">
        <v>71988</v>
      </c>
      <c r="F102" s="108">
        <v>4013</v>
      </c>
      <c r="G102" s="11" t="s">
        <v>221</v>
      </c>
      <c r="H102" s="4" t="s">
        <v>221</v>
      </c>
      <c r="I102" s="108">
        <v>147370</v>
      </c>
      <c r="J102" s="11">
        <v>41120</v>
      </c>
      <c r="K102" s="4">
        <v>71988</v>
      </c>
      <c r="L102" s="108">
        <v>5</v>
      </c>
      <c r="M102" s="11">
        <v>16</v>
      </c>
      <c r="N102" s="4">
        <v>16</v>
      </c>
      <c r="O102" s="77" t="s">
        <v>24</v>
      </c>
      <c r="P102" s="9" t="s">
        <v>25</v>
      </c>
    </row>
    <row r="103" spans="1:16" x14ac:dyDescent="0.25">
      <c r="A103" s="45" t="s">
        <v>216</v>
      </c>
      <c r="B103" s="49">
        <f>C103/C100*100</f>
        <v>33.243520939810999</v>
      </c>
      <c r="C103" s="71">
        <f t="shared" si="1"/>
        <v>75386</v>
      </c>
      <c r="D103" s="41">
        <v>37940</v>
      </c>
      <c r="E103" s="29">
        <v>71988</v>
      </c>
      <c r="F103" s="113"/>
      <c r="G103" s="41" t="s">
        <v>221</v>
      </c>
      <c r="H103" s="41" t="s">
        <v>221</v>
      </c>
      <c r="I103" s="113">
        <v>75386</v>
      </c>
      <c r="J103" s="41">
        <v>37940</v>
      </c>
      <c r="K103" s="33">
        <v>71988</v>
      </c>
      <c r="L103" s="113">
        <v>2</v>
      </c>
      <c r="M103" s="33">
        <v>14</v>
      </c>
      <c r="N103" s="62">
        <v>16</v>
      </c>
      <c r="O103" s="78" t="s">
        <v>137</v>
      </c>
      <c r="P103" s="35" t="s">
        <v>29</v>
      </c>
    </row>
    <row r="104" spans="1:16" ht="25.5" x14ac:dyDescent="0.25">
      <c r="A104" s="86" t="s">
        <v>68</v>
      </c>
      <c r="B104" s="24">
        <v>100</v>
      </c>
      <c r="C104" s="70">
        <f t="shared" si="1"/>
        <v>4541</v>
      </c>
      <c r="D104" s="16">
        <v>3180</v>
      </c>
      <c r="E104" s="12" t="s">
        <v>221</v>
      </c>
      <c r="F104" s="147"/>
      <c r="G104" s="121" t="s">
        <v>221</v>
      </c>
      <c r="H104" s="121" t="s">
        <v>221</v>
      </c>
      <c r="I104" s="148">
        <f>I105</f>
        <v>4541</v>
      </c>
      <c r="J104" s="122">
        <v>3180</v>
      </c>
      <c r="K104" s="123" t="s">
        <v>221</v>
      </c>
      <c r="L104" s="147">
        <f>L105</f>
        <v>4</v>
      </c>
      <c r="M104" s="122">
        <v>2</v>
      </c>
      <c r="N104" s="123" t="s">
        <v>130</v>
      </c>
      <c r="O104" s="124" t="s">
        <v>157</v>
      </c>
      <c r="P104" s="133" t="s">
        <v>69</v>
      </c>
    </row>
    <row r="105" spans="1:16" x14ac:dyDescent="0.25">
      <c r="A105" s="44" t="s">
        <v>202</v>
      </c>
      <c r="B105" s="23">
        <f>C105/C104*100</f>
        <v>100</v>
      </c>
      <c r="C105" s="3">
        <f t="shared" si="1"/>
        <v>4541</v>
      </c>
      <c r="D105" s="11">
        <v>17350943</v>
      </c>
      <c r="E105" s="27">
        <v>11615319</v>
      </c>
      <c r="F105" s="108"/>
      <c r="G105" s="37">
        <v>16995739</v>
      </c>
      <c r="H105" s="37">
        <v>11049592</v>
      </c>
      <c r="I105" s="107">
        <v>4541</v>
      </c>
      <c r="J105" s="11">
        <v>355204</v>
      </c>
      <c r="K105" s="4">
        <v>565727</v>
      </c>
      <c r="L105" s="108">
        <v>4</v>
      </c>
      <c r="M105" s="11">
        <v>10259</v>
      </c>
      <c r="N105" s="4">
        <v>7164</v>
      </c>
      <c r="O105" s="77" t="s">
        <v>24</v>
      </c>
      <c r="P105" s="9" t="s">
        <v>25</v>
      </c>
    </row>
    <row r="106" spans="1:16" x14ac:dyDescent="0.25">
      <c r="A106" s="44" t="s">
        <v>26</v>
      </c>
      <c r="B106" s="23"/>
      <c r="C106" s="3">
        <f t="shared" si="1"/>
        <v>0</v>
      </c>
      <c r="D106" s="11">
        <v>2628797</v>
      </c>
      <c r="E106" s="37">
        <v>933615</v>
      </c>
      <c r="F106" s="107"/>
      <c r="G106" s="37">
        <v>2628797</v>
      </c>
      <c r="H106" s="37">
        <v>933615</v>
      </c>
      <c r="I106" s="107"/>
      <c r="J106" s="11" t="s">
        <v>221</v>
      </c>
      <c r="K106" s="37" t="s">
        <v>221</v>
      </c>
      <c r="L106" s="107"/>
      <c r="M106" s="11">
        <v>1050</v>
      </c>
      <c r="N106" s="4">
        <v>567</v>
      </c>
      <c r="O106" s="77" t="s">
        <v>27</v>
      </c>
      <c r="P106" s="9" t="s">
        <v>28</v>
      </c>
    </row>
    <row r="107" spans="1:16" ht="38.25" x14ac:dyDescent="0.25">
      <c r="A107" s="86" t="s">
        <v>204</v>
      </c>
      <c r="B107" s="24">
        <v>100</v>
      </c>
      <c r="C107" s="70">
        <f t="shared" si="1"/>
        <v>22190092</v>
      </c>
      <c r="D107" s="16">
        <v>2050696</v>
      </c>
      <c r="E107" s="12">
        <v>10340138</v>
      </c>
      <c r="F107" s="147">
        <f>F108+F109+F110</f>
        <v>21710855</v>
      </c>
      <c r="G107" s="122">
        <v>1695492</v>
      </c>
      <c r="H107" s="123">
        <v>9774411</v>
      </c>
      <c r="I107" s="147">
        <f>I109</f>
        <v>479237</v>
      </c>
      <c r="J107" s="122">
        <v>355204</v>
      </c>
      <c r="K107" s="123">
        <v>565727</v>
      </c>
      <c r="L107" s="147">
        <f>L109+L108+L110</f>
        <v>11973</v>
      </c>
      <c r="M107" s="122">
        <v>1108</v>
      </c>
      <c r="N107" s="123">
        <v>5483</v>
      </c>
      <c r="O107" s="124" t="s">
        <v>158</v>
      </c>
      <c r="P107" s="133" t="s">
        <v>70</v>
      </c>
    </row>
    <row r="108" spans="1:16" x14ac:dyDescent="0.25">
      <c r="A108" s="44" t="s">
        <v>203</v>
      </c>
      <c r="B108" s="23">
        <f>C108/C107*100</f>
        <v>23.756931697263806</v>
      </c>
      <c r="C108" s="3">
        <f t="shared" si="1"/>
        <v>5271685</v>
      </c>
      <c r="D108" s="11">
        <v>12671450</v>
      </c>
      <c r="E108" s="27">
        <v>341566</v>
      </c>
      <c r="F108" s="108">
        <v>5271685</v>
      </c>
      <c r="G108" s="11">
        <v>12671450</v>
      </c>
      <c r="H108" s="4">
        <v>341566</v>
      </c>
      <c r="I108" s="108"/>
      <c r="J108" s="11" t="s">
        <v>221</v>
      </c>
      <c r="K108" s="11" t="s">
        <v>221</v>
      </c>
      <c r="L108" s="110">
        <v>1103</v>
      </c>
      <c r="M108" s="11">
        <v>8101</v>
      </c>
      <c r="N108" s="4">
        <v>1114</v>
      </c>
      <c r="O108" s="77" t="s">
        <v>136</v>
      </c>
      <c r="P108" s="9" t="s">
        <v>23</v>
      </c>
    </row>
    <row r="109" spans="1:16" x14ac:dyDescent="0.25">
      <c r="A109" s="44" t="s">
        <v>202</v>
      </c>
      <c r="B109" s="23">
        <f>C109/C107*100</f>
        <v>17.717659755534136</v>
      </c>
      <c r="C109" s="3">
        <f t="shared" si="1"/>
        <v>3931565</v>
      </c>
      <c r="D109" s="11">
        <v>4934</v>
      </c>
      <c r="E109" s="27">
        <v>15873</v>
      </c>
      <c r="F109" s="108">
        <v>3452328</v>
      </c>
      <c r="G109" s="11" t="s">
        <v>221</v>
      </c>
      <c r="H109" s="4" t="s">
        <v>221</v>
      </c>
      <c r="I109" s="108">
        <v>479237</v>
      </c>
      <c r="J109" s="11">
        <v>4934</v>
      </c>
      <c r="K109" s="4">
        <v>15873</v>
      </c>
      <c r="L109" s="108">
        <v>1711</v>
      </c>
      <c r="M109" s="11">
        <v>5</v>
      </c>
      <c r="N109" s="4">
        <v>7</v>
      </c>
      <c r="O109" s="77" t="s">
        <v>24</v>
      </c>
      <c r="P109" s="9" t="s">
        <v>25</v>
      </c>
    </row>
    <row r="110" spans="1:16" x14ac:dyDescent="0.25">
      <c r="A110" s="44" t="s">
        <v>26</v>
      </c>
      <c r="B110" s="23">
        <f>C110/C107*100</f>
        <v>58.525408547202062</v>
      </c>
      <c r="C110" s="3">
        <f t="shared" si="1"/>
        <v>12986842</v>
      </c>
      <c r="D110" s="11">
        <v>4934</v>
      </c>
      <c r="E110" s="27">
        <v>15873</v>
      </c>
      <c r="F110" s="108">
        <v>12986842</v>
      </c>
      <c r="G110" s="11" t="s">
        <v>221</v>
      </c>
      <c r="H110" s="4" t="s">
        <v>221</v>
      </c>
      <c r="I110" s="108"/>
      <c r="J110" s="37">
        <v>4934</v>
      </c>
      <c r="K110" s="37">
        <v>15873</v>
      </c>
      <c r="L110" s="107">
        <v>9159</v>
      </c>
      <c r="M110" s="11">
        <v>5</v>
      </c>
      <c r="N110" s="4">
        <v>7</v>
      </c>
      <c r="O110" s="77" t="s">
        <v>27</v>
      </c>
      <c r="P110" s="9" t="s">
        <v>28</v>
      </c>
    </row>
    <row r="111" spans="1:16" ht="25.5" x14ac:dyDescent="0.25">
      <c r="A111" s="86" t="s">
        <v>71</v>
      </c>
      <c r="B111" s="24">
        <v>100</v>
      </c>
      <c r="C111" s="70">
        <f t="shared" ref="C111:C170" si="2">F111+I111</f>
        <v>37617</v>
      </c>
      <c r="D111" s="16">
        <v>71000</v>
      </c>
      <c r="E111" s="12">
        <v>136241</v>
      </c>
      <c r="F111" s="148">
        <f>F112+F113</f>
        <v>32926</v>
      </c>
      <c r="G111" s="121">
        <v>71000</v>
      </c>
      <c r="H111" s="121" t="s">
        <v>221</v>
      </c>
      <c r="I111" s="148">
        <f>I113</f>
        <v>4691</v>
      </c>
      <c r="J111" s="122" t="s">
        <v>221</v>
      </c>
      <c r="K111" s="123">
        <v>136241</v>
      </c>
      <c r="L111" s="148">
        <f>L112+L113</f>
        <v>3</v>
      </c>
      <c r="M111" s="122">
        <v>1</v>
      </c>
      <c r="N111" s="123">
        <v>11</v>
      </c>
      <c r="O111" s="120" t="s">
        <v>159</v>
      </c>
      <c r="P111" s="133" t="s">
        <v>72</v>
      </c>
    </row>
    <row r="112" spans="1:16" x14ac:dyDescent="0.25">
      <c r="A112" s="44" t="s">
        <v>202</v>
      </c>
      <c r="B112" s="23">
        <f>C112/C111*100</f>
        <v>65.465082276630255</v>
      </c>
      <c r="C112" s="3">
        <f t="shared" si="2"/>
        <v>24626</v>
      </c>
      <c r="D112" s="11" t="s">
        <v>221</v>
      </c>
      <c r="E112" s="27" t="s">
        <v>221</v>
      </c>
      <c r="F112" s="107">
        <v>24626</v>
      </c>
      <c r="G112" s="37" t="s">
        <v>221</v>
      </c>
      <c r="H112" s="37" t="s">
        <v>221</v>
      </c>
      <c r="I112" s="107"/>
      <c r="J112" s="11" t="s">
        <v>221</v>
      </c>
      <c r="K112" s="4" t="s">
        <v>221</v>
      </c>
      <c r="L112" s="107">
        <v>1</v>
      </c>
      <c r="M112" s="11" t="s">
        <v>130</v>
      </c>
      <c r="N112" s="4" t="s">
        <v>130</v>
      </c>
      <c r="O112" s="77" t="s">
        <v>24</v>
      </c>
      <c r="P112" s="9" t="s">
        <v>25</v>
      </c>
    </row>
    <row r="113" spans="1:16" x14ac:dyDescent="0.25">
      <c r="A113" s="44" t="s">
        <v>26</v>
      </c>
      <c r="B113" s="30">
        <f>C113/C111*100</f>
        <v>34.534917723369752</v>
      </c>
      <c r="C113" s="3">
        <f t="shared" si="2"/>
        <v>12991</v>
      </c>
      <c r="D113" s="11"/>
      <c r="E113" s="27"/>
      <c r="F113" s="107">
        <v>8300</v>
      </c>
      <c r="G113" s="37"/>
      <c r="H113" s="37"/>
      <c r="I113" s="107">
        <v>4691</v>
      </c>
      <c r="J113" s="11"/>
      <c r="K113" s="4"/>
      <c r="L113" s="107">
        <v>2</v>
      </c>
      <c r="M113" s="11"/>
      <c r="N113" s="4"/>
      <c r="O113" s="77" t="s">
        <v>27</v>
      </c>
      <c r="P113" s="9" t="s">
        <v>28</v>
      </c>
    </row>
    <row r="114" spans="1:16" ht="25.5" x14ac:dyDescent="0.25">
      <c r="A114" s="86" t="s">
        <v>73</v>
      </c>
      <c r="B114" s="24">
        <v>100</v>
      </c>
      <c r="C114" s="70">
        <f t="shared" si="2"/>
        <v>340331</v>
      </c>
      <c r="D114" s="16" t="s">
        <v>221</v>
      </c>
      <c r="E114" s="12">
        <v>136241</v>
      </c>
      <c r="F114" s="147"/>
      <c r="G114" s="122" t="s">
        <v>221</v>
      </c>
      <c r="H114" s="137" t="s">
        <v>221</v>
      </c>
      <c r="I114" s="147">
        <f>I116</f>
        <v>340331</v>
      </c>
      <c r="J114" s="137" t="s">
        <v>221</v>
      </c>
      <c r="K114" s="123">
        <v>136241</v>
      </c>
      <c r="L114" s="147">
        <f>L116</f>
        <v>3</v>
      </c>
      <c r="M114" s="122" t="s">
        <v>130</v>
      </c>
      <c r="N114" s="123">
        <v>11</v>
      </c>
      <c r="O114" s="124" t="s">
        <v>160</v>
      </c>
      <c r="P114" s="133" t="s">
        <v>74</v>
      </c>
    </row>
    <row r="115" spans="1:16" x14ac:dyDescent="0.25">
      <c r="A115" s="44" t="s">
        <v>203</v>
      </c>
      <c r="B115" s="48"/>
      <c r="C115" s="3">
        <f t="shared" si="2"/>
        <v>0</v>
      </c>
      <c r="D115" s="11">
        <v>71000</v>
      </c>
      <c r="E115" s="11" t="s">
        <v>221</v>
      </c>
      <c r="F115" s="110"/>
      <c r="G115" s="11">
        <v>71000</v>
      </c>
      <c r="H115" s="11" t="s">
        <v>221</v>
      </c>
      <c r="I115" s="110"/>
      <c r="J115" s="11" t="s">
        <v>221</v>
      </c>
      <c r="K115" s="11" t="s">
        <v>221</v>
      </c>
      <c r="L115" s="110"/>
      <c r="M115" s="4">
        <v>1</v>
      </c>
      <c r="N115" s="4" t="s">
        <v>130</v>
      </c>
      <c r="O115" s="77" t="s">
        <v>136</v>
      </c>
      <c r="P115" s="9" t="s">
        <v>23</v>
      </c>
    </row>
    <row r="116" spans="1:16" x14ac:dyDescent="0.25">
      <c r="A116" s="44" t="s">
        <v>202</v>
      </c>
      <c r="B116" s="48">
        <f>C116/C114*100</f>
        <v>100</v>
      </c>
      <c r="C116" s="3">
        <f t="shared" si="2"/>
        <v>340331</v>
      </c>
      <c r="D116" s="11">
        <v>741168</v>
      </c>
      <c r="E116" s="27">
        <v>393370</v>
      </c>
      <c r="F116" s="108"/>
      <c r="G116" s="37">
        <v>741168</v>
      </c>
      <c r="H116" s="37">
        <v>363286</v>
      </c>
      <c r="I116" s="108">
        <v>340331</v>
      </c>
      <c r="J116" s="37" t="s">
        <v>221</v>
      </c>
      <c r="K116" s="4">
        <v>30084</v>
      </c>
      <c r="L116" s="108">
        <v>3</v>
      </c>
      <c r="M116" s="4">
        <v>49</v>
      </c>
      <c r="N116" s="4">
        <v>35</v>
      </c>
      <c r="O116" s="77" t="s">
        <v>24</v>
      </c>
      <c r="P116" s="9" t="s">
        <v>25</v>
      </c>
    </row>
    <row r="117" spans="1:16" x14ac:dyDescent="0.25">
      <c r="A117" s="44" t="s">
        <v>26</v>
      </c>
      <c r="B117" s="30"/>
      <c r="C117" s="3">
        <f t="shared" si="2"/>
        <v>0</v>
      </c>
      <c r="D117" s="11">
        <v>614898</v>
      </c>
      <c r="E117" s="37">
        <v>360264</v>
      </c>
      <c r="F117" s="108"/>
      <c r="G117" s="11">
        <v>614898</v>
      </c>
      <c r="H117" s="37">
        <v>360264</v>
      </c>
      <c r="I117" s="107"/>
      <c r="J117" s="37" t="s">
        <v>221</v>
      </c>
      <c r="K117" s="37" t="s">
        <v>221</v>
      </c>
      <c r="L117" s="108"/>
      <c r="M117" s="11">
        <v>40</v>
      </c>
      <c r="N117" s="4">
        <v>29</v>
      </c>
      <c r="O117" s="77" t="s">
        <v>27</v>
      </c>
      <c r="P117" s="9" t="s">
        <v>28</v>
      </c>
    </row>
    <row r="118" spans="1:16" ht="37.5" x14ac:dyDescent="0.25">
      <c r="A118" s="86" t="s">
        <v>75</v>
      </c>
      <c r="B118" s="24">
        <v>100</v>
      </c>
      <c r="C118" s="70">
        <f t="shared" si="2"/>
        <v>1245103</v>
      </c>
      <c r="D118" s="16">
        <v>126270</v>
      </c>
      <c r="E118" s="12">
        <v>30084</v>
      </c>
      <c r="F118" s="147">
        <f>F119</f>
        <v>1245103</v>
      </c>
      <c r="G118" s="122">
        <v>126270</v>
      </c>
      <c r="H118" s="123" t="s">
        <v>221</v>
      </c>
      <c r="I118" s="147"/>
      <c r="J118" s="121" t="s">
        <v>221</v>
      </c>
      <c r="K118" s="123">
        <v>30084</v>
      </c>
      <c r="L118" s="150">
        <f>L119</f>
        <v>106</v>
      </c>
      <c r="M118" s="122">
        <v>9</v>
      </c>
      <c r="N118" s="123">
        <v>5</v>
      </c>
      <c r="O118" s="124" t="s">
        <v>161</v>
      </c>
      <c r="P118" s="133" t="s">
        <v>76</v>
      </c>
    </row>
    <row r="119" spans="1:16" x14ac:dyDescent="0.25">
      <c r="A119" s="44" t="s">
        <v>202</v>
      </c>
      <c r="B119" s="23">
        <f>C119/C118*100</f>
        <v>100</v>
      </c>
      <c r="C119" s="3">
        <f t="shared" si="2"/>
        <v>1245103</v>
      </c>
      <c r="D119" s="11" t="s">
        <v>221</v>
      </c>
      <c r="E119" s="27">
        <v>3022</v>
      </c>
      <c r="F119" s="108">
        <v>1245103</v>
      </c>
      <c r="G119" s="11" t="s">
        <v>221</v>
      </c>
      <c r="H119" s="4">
        <v>3022</v>
      </c>
      <c r="I119" s="108"/>
      <c r="J119" s="37" t="s">
        <v>221</v>
      </c>
      <c r="K119" s="37" t="s">
        <v>221</v>
      </c>
      <c r="L119" s="107">
        <v>106</v>
      </c>
      <c r="M119" s="11" t="s">
        <v>130</v>
      </c>
      <c r="N119" s="4">
        <v>1</v>
      </c>
      <c r="O119" s="77" t="s">
        <v>24</v>
      </c>
      <c r="P119" s="9" t="s">
        <v>25</v>
      </c>
    </row>
    <row r="120" spans="1:16" x14ac:dyDescent="0.25">
      <c r="A120" s="44" t="s">
        <v>26</v>
      </c>
      <c r="B120" s="23"/>
      <c r="C120" s="3">
        <f t="shared" si="2"/>
        <v>0</v>
      </c>
      <c r="D120" s="11">
        <v>16925</v>
      </c>
      <c r="E120" s="27" t="s">
        <v>221</v>
      </c>
      <c r="F120" s="107"/>
      <c r="G120" s="11" t="s">
        <v>221</v>
      </c>
      <c r="H120" s="37" t="s">
        <v>221</v>
      </c>
      <c r="I120" s="107"/>
      <c r="J120" s="37">
        <v>16925</v>
      </c>
      <c r="K120" s="4" t="s">
        <v>221</v>
      </c>
      <c r="L120" s="107"/>
      <c r="M120" s="11">
        <v>1</v>
      </c>
      <c r="N120" s="4" t="s">
        <v>130</v>
      </c>
      <c r="O120" s="77" t="s">
        <v>27</v>
      </c>
      <c r="P120" s="9" t="s">
        <v>28</v>
      </c>
    </row>
    <row r="121" spans="1:16" x14ac:dyDescent="0.25">
      <c r="A121" s="44" t="s">
        <v>216</v>
      </c>
      <c r="B121" s="47"/>
      <c r="C121" s="3">
        <f t="shared" si="2"/>
        <v>0</v>
      </c>
      <c r="D121" s="37">
        <v>16925</v>
      </c>
      <c r="E121" s="27" t="s">
        <v>221</v>
      </c>
      <c r="F121" s="107"/>
      <c r="G121" s="37" t="s">
        <v>221</v>
      </c>
      <c r="H121" s="4" t="s">
        <v>221</v>
      </c>
      <c r="I121" s="107"/>
      <c r="J121" s="37">
        <v>16925</v>
      </c>
      <c r="K121" s="37" t="s">
        <v>221</v>
      </c>
      <c r="L121" s="107"/>
      <c r="M121" s="4">
        <v>1</v>
      </c>
      <c r="N121" s="4" t="s">
        <v>130</v>
      </c>
      <c r="O121" s="77" t="s">
        <v>137</v>
      </c>
      <c r="P121" s="9" t="s">
        <v>29</v>
      </c>
    </row>
    <row r="122" spans="1:16" ht="37.5" x14ac:dyDescent="0.25">
      <c r="A122" s="86" t="s">
        <v>78</v>
      </c>
      <c r="B122" s="50">
        <v>100</v>
      </c>
      <c r="C122" s="70">
        <f t="shared" si="2"/>
        <v>585</v>
      </c>
      <c r="D122" s="16">
        <v>24706</v>
      </c>
      <c r="E122" s="37">
        <v>29279</v>
      </c>
      <c r="F122" s="150"/>
      <c r="G122" s="121" t="s">
        <v>221</v>
      </c>
      <c r="H122" s="121" t="s">
        <v>221</v>
      </c>
      <c r="I122" s="148">
        <f>I123</f>
        <v>585</v>
      </c>
      <c r="J122" s="134">
        <v>24706</v>
      </c>
      <c r="K122" s="122">
        <v>29279</v>
      </c>
      <c r="L122" s="148">
        <f>L123</f>
        <v>1</v>
      </c>
      <c r="M122" s="134">
        <v>5</v>
      </c>
      <c r="N122" s="123">
        <v>6</v>
      </c>
      <c r="O122" s="124" t="s">
        <v>162</v>
      </c>
      <c r="P122" s="133" t="s">
        <v>79</v>
      </c>
    </row>
    <row r="123" spans="1:16" x14ac:dyDescent="0.25">
      <c r="A123" s="44" t="s">
        <v>202</v>
      </c>
      <c r="B123" s="30">
        <f>C123/C122*100</f>
        <v>100</v>
      </c>
      <c r="C123" s="3">
        <f t="shared" si="2"/>
        <v>585</v>
      </c>
      <c r="D123" s="11" t="s">
        <v>221</v>
      </c>
      <c r="E123" s="37" t="s">
        <v>221</v>
      </c>
      <c r="F123" s="107"/>
      <c r="G123" s="37" t="s">
        <v>221</v>
      </c>
      <c r="H123" s="37" t="s">
        <v>221</v>
      </c>
      <c r="I123" s="107">
        <v>585</v>
      </c>
      <c r="J123" s="11" t="s">
        <v>221</v>
      </c>
      <c r="K123" s="37" t="s">
        <v>221</v>
      </c>
      <c r="L123" s="107">
        <v>1</v>
      </c>
      <c r="M123" s="11" t="s">
        <v>130</v>
      </c>
      <c r="N123" s="4" t="s">
        <v>130</v>
      </c>
      <c r="O123" s="77" t="s">
        <v>24</v>
      </c>
      <c r="P123" s="9" t="s">
        <v>25</v>
      </c>
    </row>
    <row r="124" spans="1:16" ht="18.75" x14ac:dyDescent="0.25">
      <c r="A124" s="86" t="s">
        <v>80</v>
      </c>
      <c r="B124" s="24">
        <v>100</v>
      </c>
      <c r="C124" s="70">
        <f t="shared" si="2"/>
        <v>5699</v>
      </c>
      <c r="D124" s="16">
        <v>24706</v>
      </c>
      <c r="E124" s="12">
        <v>29279</v>
      </c>
      <c r="F124" s="147"/>
      <c r="G124" s="137" t="s">
        <v>221</v>
      </c>
      <c r="H124" s="137" t="s">
        <v>221</v>
      </c>
      <c r="I124" s="155">
        <f>I126</f>
        <v>5699</v>
      </c>
      <c r="J124" s="122">
        <v>24706</v>
      </c>
      <c r="K124" s="123">
        <v>29279</v>
      </c>
      <c r="L124" s="147">
        <f>L126</f>
        <v>3</v>
      </c>
      <c r="M124" s="122">
        <v>5</v>
      </c>
      <c r="N124" s="123">
        <v>6</v>
      </c>
      <c r="O124" s="124" t="s">
        <v>189</v>
      </c>
      <c r="P124" s="133" t="s">
        <v>81</v>
      </c>
    </row>
    <row r="125" spans="1:16" x14ac:dyDescent="0.25">
      <c r="A125" s="44" t="s">
        <v>203</v>
      </c>
      <c r="B125" s="48"/>
      <c r="C125" s="3">
        <f t="shared" si="2"/>
        <v>0</v>
      </c>
      <c r="D125" s="11">
        <v>58298</v>
      </c>
      <c r="E125" s="11">
        <v>72992</v>
      </c>
      <c r="F125" s="110"/>
      <c r="G125" s="11" t="s">
        <v>221</v>
      </c>
      <c r="H125" s="11" t="s">
        <v>221</v>
      </c>
      <c r="I125" s="110"/>
      <c r="J125" s="11">
        <v>58298</v>
      </c>
      <c r="K125" s="11">
        <v>72992</v>
      </c>
      <c r="L125" s="110"/>
      <c r="M125" s="4">
        <v>1</v>
      </c>
      <c r="N125" s="4">
        <v>1</v>
      </c>
      <c r="O125" s="77" t="s">
        <v>136</v>
      </c>
      <c r="P125" s="9" t="s">
        <v>23</v>
      </c>
    </row>
    <row r="126" spans="1:16" x14ac:dyDescent="0.25">
      <c r="A126" s="44" t="s">
        <v>202</v>
      </c>
      <c r="B126" s="23">
        <f>C126/C124*100</f>
        <v>100</v>
      </c>
      <c r="C126" s="3">
        <f t="shared" si="2"/>
        <v>5699</v>
      </c>
      <c r="D126" s="11">
        <v>58298</v>
      </c>
      <c r="E126" s="27">
        <v>72992</v>
      </c>
      <c r="F126" s="108"/>
      <c r="G126" s="37" t="s">
        <v>221</v>
      </c>
      <c r="H126" s="37" t="s">
        <v>221</v>
      </c>
      <c r="I126" s="107">
        <v>5699</v>
      </c>
      <c r="J126" s="11">
        <v>58298</v>
      </c>
      <c r="K126" s="4">
        <v>72992</v>
      </c>
      <c r="L126" s="108">
        <v>3</v>
      </c>
      <c r="M126" s="11">
        <v>1</v>
      </c>
      <c r="N126" s="4">
        <v>1</v>
      </c>
      <c r="O126" s="77" t="s">
        <v>24</v>
      </c>
      <c r="P126" s="9" t="s">
        <v>25</v>
      </c>
    </row>
    <row r="127" spans="1:16" ht="37.5" x14ac:dyDescent="0.25">
      <c r="A127" s="86" t="s">
        <v>82</v>
      </c>
      <c r="B127" s="23">
        <v>100</v>
      </c>
      <c r="C127" s="70">
        <f t="shared" si="2"/>
        <v>7046</v>
      </c>
      <c r="D127" s="16">
        <v>53498</v>
      </c>
      <c r="E127" s="12">
        <v>28089</v>
      </c>
      <c r="F127" s="150"/>
      <c r="G127" s="121">
        <v>53498</v>
      </c>
      <c r="H127" s="121">
        <v>17482</v>
      </c>
      <c r="I127" s="150">
        <f>I128</f>
        <v>7046</v>
      </c>
      <c r="J127" s="122">
        <v>31301</v>
      </c>
      <c r="K127" s="123">
        <v>10607</v>
      </c>
      <c r="L127" s="151">
        <f>L128</f>
        <v>2</v>
      </c>
      <c r="M127" s="122">
        <v>4</v>
      </c>
      <c r="N127" s="123">
        <v>4</v>
      </c>
      <c r="O127" s="124" t="s">
        <v>163</v>
      </c>
      <c r="P127" s="133" t="s">
        <v>83</v>
      </c>
    </row>
    <row r="128" spans="1:16" x14ac:dyDescent="0.25">
      <c r="A128" s="44" t="s">
        <v>202</v>
      </c>
      <c r="B128" s="23">
        <f>C128/C127*100</f>
        <v>100</v>
      </c>
      <c r="C128" s="3">
        <f t="shared" si="2"/>
        <v>7046</v>
      </c>
      <c r="D128" s="11">
        <v>84799</v>
      </c>
      <c r="E128" s="27">
        <v>28089</v>
      </c>
      <c r="F128" s="107"/>
      <c r="G128" s="37">
        <v>53498</v>
      </c>
      <c r="H128" s="37">
        <v>17482</v>
      </c>
      <c r="I128" s="107">
        <v>7046</v>
      </c>
      <c r="J128" s="11">
        <v>31301</v>
      </c>
      <c r="K128" s="4">
        <v>10607</v>
      </c>
      <c r="L128" s="108">
        <v>2</v>
      </c>
      <c r="M128" s="11">
        <v>4</v>
      </c>
      <c r="N128" s="4">
        <v>4</v>
      </c>
      <c r="O128" s="77" t="s">
        <v>24</v>
      </c>
      <c r="P128" s="9" t="s">
        <v>25</v>
      </c>
    </row>
    <row r="129" spans="1:16" ht="18.75" x14ac:dyDescent="0.25">
      <c r="A129" s="86" t="s">
        <v>84</v>
      </c>
      <c r="B129" s="24">
        <v>100</v>
      </c>
      <c r="C129" s="70">
        <f t="shared" si="2"/>
        <v>5330</v>
      </c>
      <c r="D129" s="16" t="s">
        <v>221</v>
      </c>
      <c r="E129" s="12" t="s">
        <v>221</v>
      </c>
      <c r="F129" s="147">
        <f>F131</f>
        <v>3997</v>
      </c>
      <c r="G129" s="122" t="s">
        <v>221</v>
      </c>
      <c r="H129" s="123" t="s">
        <v>221</v>
      </c>
      <c r="I129" s="148">
        <f>I130</f>
        <v>1333</v>
      </c>
      <c r="J129" s="122" t="s">
        <v>221</v>
      </c>
      <c r="K129" s="123" t="s">
        <v>221</v>
      </c>
      <c r="L129" s="147">
        <f>L130+L131</f>
        <v>2</v>
      </c>
      <c r="M129" s="122" t="s">
        <v>130</v>
      </c>
      <c r="N129" s="123" t="s">
        <v>130</v>
      </c>
      <c r="O129" s="124" t="s">
        <v>164</v>
      </c>
      <c r="P129" s="133" t="s">
        <v>85</v>
      </c>
    </row>
    <row r="130" spans="1:16" x14ac:dyDescent="0.25">
      <c r="A130" s="44" t="s">
        <v>202</v>
      </c>
      <c r="B130" s="23">
        <f>C130/C129*100</f>
        <v>25.0093808630394</v>
      </c>
      <c r="C130" s="3">
        <f t="shared" si="2"/>
        <v>1333</v>
      </c>
      <c r="D130" s="11">
        <v>5132</v>
      </c>
      <c r="E130" s="27">
        <v>13343</v>
      </c>
      <c r="F130" s="108"/>
      <c r="G130" s="11">
        <v>1898</v>
      </c>
      <c r="H130" s="4">
        <v>3351</v>
      </c>
      <c r="I130" s="107">
        <v>1333</v>
      </c>
      <c r="J130" s="11">
        <v>3234</v>
      </c>
      <c r="K130" s="4">
        <v>9992</v>
      </c>
      <c r="L130" s="108">
        <v>1</v>
      </c>
      <c r="M130" s="11">
        <v>37</v>
      </c>
      <c r="N130" s="4">
        <v>7</v>
      </c>
      <c r="O130" s="77" t="s">
        <v>24</v>
      </c>
      <c r="P130" s="9" t="s">
        <v>25</v>
      </c>
    </row>
    <row r="131" spans="1:16" x14ac:dyDescent="0.25">
      <c r="A131" s="44" t="s">
        <v>216</v>
      </c>
      <c r="B131" s="47">
        <f>C131/C129*100</f>
        <v>74.990619136960603</v>
      </c>
      <c r="C131" s="3">
        <f t="shared" si="2"/>
        <v>3997</v>
      </c>
      <c r="D131" s="37">
        <v>5132</v>
      </c>
      <c r="E131" s="37">
        <v>13343</v>
      </c>
      <c r="F131" s="108">
        <v>3997</v>
      </c>
      <c r="G131" s="37">
        <v>1898</v>
      </c>
      <c r="H131" s="37">
        <v>3351</v>
      </c>
      <c r="I131" s="107"/>
      <c r="J131" s="37">
        <v>3234</v>
      </c>
      <c r="K131" s="37">
        <v>9992</v>
      </c>
      <c r="L131" s="108">
        <v>1</v>
      </c>
      <c r="M131" s="4">
        <v>37</v>
      </c>
      <c r="N131" s="4">
        <v>7</v>
      </c>
      <c r="O131" s="77" t="s">
        <v>27</v>
      </c>
      <c r="P131" s="9" t="s">
        <v>28</v>
      </c>
    </row>
    <row r="132" spans="1:16" ht="25.5" x14ac:dyDescent="0.25">
      <c r="A132" s="86" t="s">
        <v>86</v>
      </c>
      <c r="B132" s="24">
        <v>100</v>
      </c>
      <c r="C132" s="70">
        <f t="shared" si="2"/>
        <v>29523</v>
      </c>
      <c r="D132" s="16" t="s">
        <v>221</v>
      </c>
      <c r="E132" s="12" t="s">
        <v>221</v>
      </c>
      <c r="F132" s="147">
        <f>F133</f>
        <v>28205</v>
      </c>
      <c r="G132" s="122" t="s">
        <v>221</v>
      </c>
      <c r="H132" s="123" t="s">
        <v>221</v>
      </c>
      <c r="I132" s="147">
        <f>I133</f>
        <v>1318</v>
      </c>
      <c r="J132" s="122" t="s">
        <v>221</v>
      </c>
      <c r="K132" s="123" t="s">
        <v>221</v>
      </c>
      <c r="L132" s="147">
        <f>L133</f>
        <v>4</v>
      </c>
      <c r="M132" s="122" t="s">
        <v>130</v>
      </c>
      <c r="N132" s="123" t="s">
        <v>130</v>
      </c>
      <c r="O132" s="124" t="s">
        <v>165</v>
      </c>
      <c r="P132" s="133" t="s">
        <v>87</v>
      </c>
    </row>
    <row r="133" spans="1:16" x14ac:dyDescent="0.25">
      <c r="A133" s="44" t="s">
        <v>202</v>
      </c>
      <c r="B133" s="23">
        <f>C133/C132*100</f>
        <v>100</v>
      </c>
      <c r="C133" s="3">
        <f t="shared" si="2"/>
        <v>29523</v>
      </c>
      <c r="D133" s="11">
        <v>34253</v>
      </c>
      <c r="E133" s="27">
        <v>41166</v>
      </c>
      <c r="F133" s="108">
        <v>28205</v>
      </c>
      <c r="G133" s="37" t="s">
        <v>221</v>
      </c>
      <c r="H133" s="4" t="s">
        <v>221</v>
      </c>
      <c r="I133" s="108">
        <v>1318</v>
      </c>
      <c r="J133" s="11">
        <v>34253</v>
      </c>
      <c r="K133" s="4">
        <v>41166</v>
      </c>
      <c r="L133" s="108">
        <v>4</v>
      </c>
      <c r="M133" s="11">
        <v>1</v>
      </c>
      <c r="N133" s="4">
        <v>1</v>
      </c>
      <c r="O133" s="77" t="s">
        <v>24</v>
      </c>
      <c r="P133" s="9" t="s">
        <v>25</v>
      </c>
    </row>
    <row r="134" spans="1:16" x14ac:dyDescent="0.25">
      <c r="A134" s="45" t="s">
        <v>26</v>
      </c>
      <c r="B134" s="49"/>
      <c r="C134" s="3">
        <f t="shared" si="2"/>
        <v>0</v>
      </c>
      <c r="D134" s="41">
        <v>34253</v>
      </c>
      <c r="E134" s="41">
        <v>41166</v>
      </c>
      <c r="F134" s="109"/>
      <c r="G134" s="41" t="s">
        <v>221</v>
      </c>
      <c r="H134" s="41" t="s">
        <v>221</v>
      </c>
      <c r="I134" s="109"/>
      <c r="J134" s="41">
        <v>34253</v>
      </c>
      <c r="K134" s="41">
        <v>41166</v>
      </c>
      <c r="L134" s="113"/>
      <c r="M134" s="33">
        <v>1</v>
      </c>
      <c r="N134" s="62">
        <v>1</v>
      </c>
      <c r="O134" s="78" t="s">
        <v>27</v>
      </c>
      <c r="P134" s="35" t="s">
        <v>28</v>
      </c>
    </row>
    <row r="135" spans="1:16" ht="75" x14ac:dyDescent="0.25">
      <c r="A135" s="86" t="s">
        <v>88</v>
      </c>
      <c r="B135" s="24">
        <v>100</v>
      </c>
      <c r="C135" s="70">
        <f t="shared" si="2"/>
        <v>28288</v>
      </c>
      <c r="D135" s="16">
        <v>225908</v>
      </c>
      <c r="E135" s="12">
        <v>254535</v>
      </c>
      <c r="F135" s="147"/>
      <c r="G135" s="121">
        <v>156794</v>
      </c>
      <c r="H135" s="121">
        <v>233317</v>
      </c>
      <c r="I135" s="148">
        <f>I136</f>
        <v>28288</v>
      </c>
      <c r="J135" s="122">
        <v>69114</v>
      </c>
      <c r="K135" s="123">
        <v>21218</v>
      </c>
      <c r="L135" s="147">
        <f>L136</f>
        <v>1</v>
      </c>
      <c r="M135" s="122">
        <v>3</v>
      </c>
      <c r="N135" s="123">
        <v>3</v>
      </c>
      <c r="O135" s="138" t="s">
        <v>166</v>
      </c>
      <c r="P135" s="139" t="s">
        <v>89</v>
      </c>
    </row>
    <row r="136" spans="1:16" x14ac:dyDescent="0.25">
      <c r="A136" s="44" t="s">
        <v>202</v>
      </c>
      <c r="B136" s="23">
        <f>C136/C135*100</f>
        <v>100</v>
      </c>
      <c r="C136" s="3">
        <f t="shared" si="2"/>
        <v>28288</v>
      </c>
      <c r="D136" s="11">
        <v>225908</v>
      </c>
      <c r="E136" s="27">
        <v>254535</v>
      </c>
      <c r="F136" s="108"/>
      <c r="G136" s="37">
        <v>156794</v>
      </c>
      <c r="H136" s="37">
        <v>233317</v>
      </c>
      <c r="I136" s="107">
        <v>28288</v>
      </c>
      <c r="J136" s="11">
        <v>69114</v>
      </c>
      <c r="K136" s="4">
        <v>21218</v>
      </c>
      <c r="L136" s="108">
        <v>1</v>
      </c>
      <c r="M136" s="11">
        <v>3</v>
      </c>
      <c r="N136" s="4">
        <v>3</v>
      </c>
      <c r="O136" s="77" t="s">
        <v>24</v>
      </c>
      <c r="P136" s="9" t="s">
        <v>25</v>
      </c>
    </row>
    <row r="137" spans="1:16" ht="56.25" x14ac:dyDescent="0.25">
      <c r="A137" s="86" t="s">
        <v>90</v>
      </c>
      <c r="B137" s="24">
        <v>100</v>
      </c>
      <c r="C137" s="70">
        <f t="shared" si="2"/>
        <v>308455</v>
      </c>
      <c r="D137" s="16" t="s">
        <v>221</v>
      </c>
      <c r="E137" s="12" t="s">
        <v>221</v>
      </c>
      <c r="F137" s="147">
        <f>F138</f>
        <v>282187</v>
      </c>
      <c r="G137" s="122" t="s">
        <v>221</v>
      </c>
      <c r="H137" s="123" t="s">
        <v>221</v>
      </c>
      <c r="I137" s="147">
        <f>I138</f>
        <v>26268</v>
      </c>
      <c r="J137" s="122" t="s">
        <v>221</v>
      </c>
      <c r="K137" s="123" t="s">
        <v>221</v>
      </c>
      <c r="L137" s="152">
        <f>L138</f>
        <v>2</v>
      </c>
      <c r="M137" s="122" t="s">
        <v>130</v>
      </c>
      <c r="N137" s="123" t="s">
        <v>130</v>
      </c>
      <c r="O137" s="127" t="s">
        <v>167</v>
      </c>
      <c r="P137" s="133" t="s">
        <v>91</v>
      </c>
    </row>
    <row r="138" spans="1:16" x14ac:dyDescent="0.25">
      <c r="A138" s="44" t="s">
        <v>202</v>
      </c>
      <c r="B138" s="23">
        <f>C138/C137*100</f>
        <v>100</v>
      </c>
      <c r="C138" s="3">
        <f t="shared" si="2"/>
        <v>308455</v>
      </c>
      <c r="D138" s="11">
        <v>31200</v>
      </c>
      <c r="E138" s="27">
        <v>19409</v>
      </c>
      <c r="F138" s="108">
        <v>282187</v>
      </c>
      <c r="G138" s="11" t="s">
        <v>221</v>
      </c>
      <c r="H138" s="4" t="s">
        <v>221</v>
      </c>
      <c r="I138" s="108">
        <v>26268</v>
      </c>
      <c r="J138" s="11">
        <v>31200</v>
      </c>
      <c r="K138" s="4">
        <v>19409</v>
      </c>
      <c r="L138" s="107">
        <v>2</v>
      </c>
      <c r="M138" s="11">
        <v>1</v>
      </c>
      <c r="N138" s="4">
        <v>4</v>
      </c>
      <c r="O138" s="77" t="s">
        <v>24</v>
      </c>
      <c r="P138" s="9" t="s">
        <v>25</v>
      </c>
    </row>
    <row r="139" spans="1:16" x14ac:dyDescent="0.25">
      <c r="A139" s="44" t="s">
        <v>26</v>
      </c>
      <c r="B139" s="47"/>
      <c r="C139" s="3">
        <f t="shared" si="2"/>
        <v>0</v>
      </c>
      <c r="D139" s="37">
        <v>31200</v>
      </c>
      <c r="E139" s="37">
        <v>19409</v>
      </c>
      <c r="F139" s="108"/>
      <c r="G139" s="37" t="s">
        <v>221</v>
      </c>
      <c r="H139" s="37" t="s">
        <v>221</v>
      </c>
      <c r="I139" s="108"/>
      <c r="J139" s="37">
        <v>31200</v>
      </c>
      <c r="K139" s="37">
        <v>19409</v>
      </c>
      <c r="L139" s="107"/>
      <c r="M139" s="4">
        <v>1</v>
      </c>
      <c r="N139" s="4">
        <v>4</v>
      </c>
      <c r="O139" s="77" t="s">
        <v>27</v>
      </c>
      <c r="P139" s="9" t="s">
        <v>28</v>
      </c>
    </row>
    <row r="140" spans="1:16" ht="37.5" x14ac:dyDescent="0.25">
      <c r="A140" s="87" t="s">
        <v>92</v>
      </c>
      <c r="B140" s="24">
        <v>100</v>
      </c>
      <c r="C140" s="16">
        <f t="shared" ref="C140:E141" si="3">I140</f>
        <v>2355</v>
      </c>
      <c r="D140" s="16">
        <f t="shared" si="3"/>
        <v>19040</v>
      </c>
      <c r="E140" s="16">
        <f t="shared" si="3"/>
        <v>142560</v>
      </c>
      <c r="F140" s="147"/>
      <c r="G140" s="121">
        <v>182417</v>
      </c>
      <c r="H140" s="121" t="s">
        <v>221</v>
      </c>
      <c r="I140" s="148">
        <f>I141</f>
        <v>2355</v>
      </c>
      <c r="J140" s="122">
        <v>19040</v>
      </c>
      <c r="K140" s="123">
        <v>142560</v>
      </c>
      <c r="L140" s="147">
        <f>L141</f>
        <v>3</v>
      </c>
      <c r="M140" s="122">
        <v>5</v>
      </c>
      <c r="N140" s="123">
        <v>4</v>
      </c>
      <c r="O140" s="124" t="s">
        <v>168</v>
      </c>
      <c r="P140" s="133" t="s">
        <v>93</v>
      </c>
    </row>
    <row r="141" spans="1:16" x14ac:dyDescent="0.25">
      <c r="A141" s="44" t="s">
        <v>202</v>
      </c>
      <c r="B141" s="23">
        <f>C141/C140*100</f>
        <v>100</v>
      </c>
      <c r="C141" s="11">
        <f t="shared" si="3"/>
        <v>2355</v>
      </c>
      <c r="D141" s="11">
        <f t="shared" si="3"/>
        <v>19040</v>
      </c>
      <c r="E141" s="11">
        <f t="shared" si="3"/>
        <v>142560</v>
      </c>
      <c r="F141" s="108"/>
      <c r="G141" s="37">
        <v>182417</v>
      </c>
      <c r="H141" s="37" t="s">
        <v>221</v>
      </c>
      <c r="I141" s="107">
        <v>2355</v>
      </c>
      <c r="J141" s="11">
        <v>19040</v>
      </c>
      <c r="K141" s="4">
        <v>142560</v>
      </c>
      <c r="L141" s="108">
        <v>3</v>
      </c>
      <c r="M141" s="11">
        <v>5</v>
      </c>
      <c r="N141" s="4">
        <v>4</v>
      </c>
      <c r="O141" s="77" t="s">
        <v>24</v>
      </c>
      <c r="P141" s="9" t="s">
        <v>25</v>
      </c>
    </row>
    <row r="142" spans="1:16" ht="18.75" x14ac:dyDescent="0.25">
      <c r="A142" s="86" t="s">
        <v>94</v>
      </c>
      <c r="B142" s="24">
        <v>100</v>
      </c>
      <c r="C142" s="70">
        <f t="shared" si="2"/>
        <v>101213</v>
      </c>
      <c r="D142" s="70" t="e">
        <f>G142+J142</f>
        <v>#VALUE!</v>
      </c>
      <c r="E142" s="70"/>
      <c r="F142" s="147"/>
      <c r="G142" s="122" t="s">
        <v>221</v>
      </c>
      <c r="H142" s="121" t="s">
        <v>221</v>
      </c>
      <c r="I142" s="148">
        <f>I143</f>
        <v>101213</v>
      </c>
      <c r="J142" s="122" t="s">
        <v>221</v>
      </c>
      <c r="K142" s="123" t="s">
        <v>221</v>
      </c>
      <c r="L142" s="147">
        <f>L143</f>
        <v>4</v>
      </c>
      <c r="M142" s="122" t="s">
        <v>130</v>
      </c>
      <c r="N142" s="123" t="s">
        <v>130</v>
      </c>
      <c r="O142" s="124" t="s">
        <v>169</v>
      </c>
      <c r="P142" s="133" t="s">
        <v>95</v>
      </c>
    </row>
    <row r="143" spans="1:16" x14ac:dyDescent="0.25">
      <c r="A143" s="44" t="s">
        <v>202</v>
      </c>
      <c r="B143" s="23">
        <f>C143/C142*100</f>
        <v>100</v>
      </c>
      <c r="C143" s="3">
        <f t="shared" si="2"/>
        <v>101213</v>
      </c>
      <c r="D143" s="11" t="s">
        <v>221</v>
      </c>
      <c r="E143" s="16">
        <f>K143</f>
        <v>37438</v>
      </c>
      <c r="F143" s="108"/>
      <c r="G143" s="11" t="s">
        <v>221</v>
      </c>
      <c r="H143" s="37"/>
      <c r="I143" s="107">
        <v>101213</v>
      </c>
      <c r="J143" s="11" t="s">
        <v>221</v>
      </c>
      <c r="K143" s="4">
        <v>37438</v>
      </c>
      <c r="L143" s="108">
        <v>4</v>
      </c>
      <c r="M143" s="11" t="s">
        <v>130</v>
      </c>
      <c r="N143" s="4">
        <v>4</v>
      </c>
      <c r="O143" s="77" t="s">
        <v>24</v>
      </c>
      <c r="P143" s="9" t="s">
        <v>25</v>
      </c>
    </row>
    <row r="144" spans="1:16" x14ac:dyDescent="0.25">
      <c r="A144" s="44" t="s">
        <v>26</v>
      </c>
      <c r="B144" s="47"/>
      <c r="C144" s="3">
        <f t="shared" si="2"/>
        <v>0</v>
      </c>
      <c r="D144" s="37" t="s">
        <v>221</v>
      </c>
      <c r="E144" s="16">
        <f>K144</f>
        <v>37438</v>
      </c>
      <c r="F144" s="108"/>
      <c r="G144" s="37" t="s">
        <v>221</v>
      </c>
      <c r="H144" s="37" t="s">
        <v>221</v>
      </c>
      <c r="I144" s="107"/>
      <c r="J144" s="37" t="s">
        <v>221</v>
      </c>
      <c r="K144" s="37">
        <v>37438</v>
      </c>
      <c r="L144" s="108"/>
      <c r="M144" s="4" t="s">
        <v>130</v>
      </c>
      <c r="N144" s="4">
        <v>3</v>
      </c>
      <c r="O144" s="77" t="s">
        <v>27</v>
      </c>
      <c r="P144" s="9" t="s">
        <v>28</v>
      </c>
    </row>
    <row r="145" spans="1:16" ht="37.5" x14ac:dyDescent="0.25">
      <c r="A145" s="24" t="s">
        <v>96</v>
      </c>
      <c r="B145" s="47"/>
      <c r="C145" s="3">
        <f t="shared" si="2"/>
        <v>0</v>
      </c>
      <c r="D145" s="37" t="s">
        <v>221</v>
      </c>
      <c r="E145" s="12">
        <f>E146</f>
        <v>701</v>
      </c>
      <c r="F145" s="147"/>
      <c r="G145" s="121" t="s">
        <v>221</v>
      </c>
      <c r="H145" s="123">
        <f>H146</f>
        <v>701</v>
      </c>
      <c r="I145" s="150"/>
      <c r="J145" s="121">
        <f>J147+J148</f>
        <v>209468</v>
      </c>
      <c r="K145" s="123">
        <f>K147+K148</f>
        <v>110368</v>
      </c>
      <c r="L145" s="147"/>
      <c r="M145" s="126">
        <f>M147+M148</f>
        <v>8</v>
      </c>
      <c r="N145" s="123">
        <f>N146+N148</f>
        <v>10</v>
      </c>
      <c r="O145" s="124" t="s">
        <v>170</v>
      </c>
      <c r="P145" s="133" t="s">
        <v>97</v>
      </c>
    </row>
    <row r="146" spans="1:16" x14ac:dyDescent="0.25">
      <c r="A146" s="44" t="s">
        <v>202</v>
      </c>
      <c r="B146" s="47"/>
      <c r="C146" s="3">
        <f t="shared" si="2"/>
        <v>0</v>
      </c>
      <c r="D146" s="37" t="s">
        <v>221</v>
      </c>
      <c r="E146" s="27">
        <v>701</v>
      </c>
      <c r="F146" s="108"/>
      <c r="G146" s="37" t="s">
        <v>221</v>
      </c>
      <c r="H146" s="37">
        <v>701</v>
      </c>
      <c r="I146" s="107"/>
      <c r="J146" s="37" t="s">
        <v>221</v>
      </c>
      <c r="K146" s="4" t="s">
        <v>221</v>
      </c>
      <c r="L146" s="108"/>
      <c r="M146" s="4" t="s">
        <v>130</v>
      </c>
      <c r="N146" s="4">
        <v>1</v>
      </c>
      <c r="O146" s="77" t="s">
        <v>24</v>
      </c>
      <c r="P146" s="9" t="s">
        <v>25</v>
      </c>
    </row>
    <row r="147" spans="1:16" x14ac:dyDescent="0.25">
      <c r="A147" s="44" t="s">
        <v>26</v>
      </c>
      <c r="B147" s="30"/>
      <c r="C147" s="3">
        <f t="shared" si="2"/>
        <v>0</v>
      </c>
      <c r="D147" s="37">
        <v>104734</v>
      </c>
      <c r="E147" s="37">
        <v>55184</v>
      </c>
      <c r="F147" s="107"/>
      <c r="G147" s="37" t="s">
        <v>221</v>
      </c>
      <c r="H147" s="37" t="s">
        <v>221</v>
      </c>
      <c r="I147" s="107"/>
      <c r="J147" s="37">
        <v>104734</v>
      </c>
      <c r="K147" s="37">
        <v>55184</v>
      </c>
      <c r="L147" s="107"/>
      <c r="M147" s="4">
        <v>4</v>
      </c>
      <c r="N147" s="4">
        <v>9</v>
      </c>
      <c r="O147" s="77" t="s">
        <v>27</v>
      </c>
      <c r="P147" s="9" t="s">
        <v>28</v>
      </c>
    </row>
    <row r="148" spans="1:16" x14ac:dyDescent="0.25">
      <c r="A148" s="44" t="s">
        <v>216</v>
      </c>
      <c r="B148" s="47"/>
      <c r="C148" s="3">
        <f t="shared" si="2"/>
        <v>0</v>
      </c>
      <c r="D148" s="37">
        <v>104734</v>
      </c>
      <c r="E148" s="27">
        <v>55184</v>
      </c>
      <c r="F148" s="163"/>
      <c r="G148" s="40" t="s">
        <v>221</v>
      </c>
      <c r="H148" s="4" t="s">
        <v>221</v>
      </c>
      <c r="I148" s="107"/>
      <c r="J148" s="37">
        <v>104734</v>
      </c>
      <c r="K148" s="37">
        <v>55184</v>
      </c>
      <c r="L148" s="107"/>
      <c r="M148" s="4">
        <v>4</v>
      </c>
      <c r="N148" s="4">
        <v>9</v>
      </c>
      <c r="O148" s="77" t="s">
        <v>137</v>
      </c>
      <c r="P148" s="9" t="s">
        <v>29</v>
      </c>
    </row>
    <row r="149" spans="1:16" ht="37.5" x14ac:dyDescent="0.25">
      <c r="A149" s="86" t="s">
        <v>98</v>
      </c>
      <c r="B149" s="24">
        <v>100</v>
      </c>
      <c r="C149" s="70">
        <f t="shared" si="2"/>
        <v>12067</v>
      </c>
      <c r="D149" s="16" t="s">
        <v>221</v>
      </c>
      <c r="E149" s="12" t="s">
        <v>221</v>
      </c>
      <c r="F149" s="147"/>
      <c r="G149" s="141" t="s">
        <v>221</v>
      </c>
      <c r="H149" s="121" t="s">
        <v>221</v>
      </c>
      <c r="I149" s="147">
        <f>I150</f>
        <v>12067</v>
      </c>
      <c r="J149" s="122" t="s">
        <v>221</v>
      </c>
      <c r="K149" s="123" t="s">
        <v>221</v>
      </c>
      <c r="L149" s="147">
        <f>L150</f>
        <v>1</v>
      </c>
      <c r="M149" s="122" t="s">
        <v>130</v>
      </c>
      <c r="N149" s="123" t="s">
        <v>130</v>
      </c>
      <c r="O149" s="124" t="s">
        <v>171</v>
      </c>
      <c r="P149" s="133" t="s">
        <v>190</v>
      </c>
    </row>
    <row r="150" spans="1:16" x14ac:dyDescent="0.25">
      <c r="A150" s="44" t="s">
        <v>202</v>
      </c>
      <c r="B150" s="23">
        <f>C150/C149*100</f>
        <v>100</v>
      </c>
      <c r="C150" s="3">
        <f t="shared" si="2"/>
        <v>12067</v>
      </c>
      <c r="D150" s="11" t="s">
        <v>221</v>
      </c>
      <c r="E150" s="27" t="s">
        <v>221</v>
      </c>
      <c r="F150" s="108"/>
      <c r="G150" s="37" t="s">
        <v>221</v>
      </c>
      <c r="H150" s="37" t="s">
        <v>221</v>
      </c>
      <c r="I150" s="107">
        <v>12067</v>
      </c>
      <c r="J150" s="11" t="s">
        <v>221</v>
      </c>
      <c r="K150" s="4" t="s">
        <v>221</v>
      </c>
      <c r="L150" s="108">
        <v>1</v>
      </c>
      <c r="M150" s="11" t="s">
        <v>130</v>
      </c>
      <c r="N150" s="4" t="s">
        <v>130</v>
      </c>
      <c r="O150" s="77" t="s">
        <v>24</v>
      </c>
      <c r="P150" s="9" t="s">
        <v>25</v>
      </c>
    </row>
    <row r="151" spans="1:16" x14ac:dyDescent="0.25">
      <c r="A151" s="44" t="s">
        <v>26</v>
      </c>
      <c r="B151" s="47"/>
      <c r="C151" s="3">
        <f t="shared" si="2"/>
        <v>0</v>
      </c>
      <c r="D151" s="37" t="s">
        <v>221</v>
      </c>
      <c r="E151" s="37" t="s">
        <v>221</v>
      </c>
      <c r="F151" s="108"/>
      <c r="G151" s="37" t="s">
        <v>221</v>
      </c>
      <c r="H151" s="37" t="s">
        <v>221</v>
      </c>
      <c r="I151" s="108"/>
      <c r="J151" s="37" t="s">
        <v>221</v>
      </c>
      <c r="K151" s="37" t="s">
        <v>221</v>
      </c>
      <c r="L151" s="107"/>
      <c r="M151" s="4" t="s">
        <v>130</v>
      </c>
      <c r="N151" s="4" t="s">
        <v>130</v>
      </c>
      <c r="O151" s="77" t="s">
        <v>27</v>
      </c>
      <c r="P151" s="9" t="s">
        <v>28</v>
      </c>
    </row>
    <row r="152" spans="1:16" ht="18.75" x14ac:dyDescent="0.25">
      <c r="A152" s="86" t="s">
        <v>99</v>
      </c>
      <c r="B152" s="47"/>
      <c r="C152" s="3">
        <f t="shared" si="2"/>
        <v>0</v>
      </c>
      <c r="D152" s="37" t="s">
        <v>221</v>
      </c>
      <c r="E152" s="37" t="s">
        <v>221</v>
      </c>
      <c r="F152" s="147"/>
      <c r="G152" s="121" t="s">
        <v>221</v>
      </c>
      <c r="H152" s="121" t="s">
        <v>221</v>
      </c>
      <c r="I152" s="150"/>
      <c r="J152" s="121" t="s">
        <v>221</v>
      </c>
      <c r="K152" s="121" t="s">
        <v>221</v>
      </c>
      <c r="L152" s="147"/>
      <c r="M152" s="126" t="s">
        <v>130</v>
      </c>
      <c r="N152" s="126" t="s">
        <v>130</v>
      </c>
      <c r="O152" s="124" t="s">
        <v>100</v>
      </c>
      <c r="P152" s="133" t="s">
        <v>101</v>
      </c>
    </row>
    <row r="153" spans="1:16" x14ac:dyDescent="0.25">
      <c r="A153" s="44" t="s">
        <v>202</v>
      </c>
      <c r="B153" s="47"/>
      <c r="C153" s="3">
        <f t="shared" si="2"/>
        <v>0</v>
      </c>
      <c r="D153" s="37">
        <v>905894</v>
      </c>
      <c r="E153" s="37">
        <v>441835</v>
      </c>
      <c r="F153" s="108"/>
      <c r="G153" s="37">
        <v>346561</v>
      </c>
      <c r="H153" s="37">
        <v>233081</v>
      </c>
      <c r="I153" s="107"/>
      <c r="J153" s="37">
        <v>559333</v>
      </c>
      <c r="K153" s="37">
        <v>208754</v>
      </c>
      <c r="L153" s="112"/>
      <c r="M153" s="4">
        <v>11</v>
      </c>
      <c r="N153" s="4">
        <v>8</v>
      </c>
      <c r="O153" s="77" t="s">
        <v>24</v>
      </c>
      <c r="P153" s="9" t="s">
        <v>25</v>
      </c>
    </row>
    <row r="154" spans="1:16" x14ac:dyDescent="0.25">
      <c r="A154" s="44" t="s">
        <v>26</v>
      </c>
      <c r="B154" s="47"/>
      <c r="C154" s="3">
        <f t="shared" si="2"/>
        <v>0</v>
      </c>
      <c r="D154" s="37" t="s">
        <v>221</v>
      </c>
      <c r="E154" s="37">
        <v>1543</v>
      </c>
      <c r="F154" s="107"/>
      <c r="G154" s="37" t="s">
        <v>221</v>
      </c>
      <c r="H154" s="37" t="s">
        <v>221</v>
      </c>
      <c r="I154" s="107"/>
      <c r="J154" s="37" t="s">
        <v>221</v>
      </c>
      <c r="K154" s="37">
        <v>1543</v>
      </c>
      <c r="L154" s="107"/>
      <c r="M154" s="4" t="s">
        <v>130</v>
      </c>
      <c r="N154" s="4">
        <v>1</v>
      </c>
      <c r="O154" s="77" t="s">
        <v>27</v>
      </c>
      <c r="P154" s="9" t="s">
        <v>28</v>
      </c>
    </row>
    <row r="155" spans="1:16" ht="18.75" x14ac:dyDescent="0.25">
      <c r="A155" s="86" t="s">
        <v>102</v>
      </c>
      <c r="B155" s="24">
        <v>100</v>
      </c>
      <c r="C155" s="70">
        <f>F155+I155</f>
        <v>1904503</v>
      </c>
      <c r="D155" s="16">
        <v>905894</v>
      </c>
      <c r="E155" s="12">
        <v>440292</v>
      </c>
      <c r="F155" s="147">
        <f>F157</f>
        <v>1686018</v>
      </c>
      <c r="G155" s="122">
        <v>346561</v>
      </c>
      <c r="H155" s="123">
        <v>233081</v>
      </c>
      <c r="I155" s="148">
        <f>I157</f>
        <v>218485</v>
      </c>
      <c r="J155" s="122">
        <v>559333</v>
      </c>
      <c r="K155" s="123">
        <v>207211</v>
      </c>
      <c r="L155" s="147">
        <f>L157</f>
        <v>6</v>
      </c>
      <c r="M155" s="122">
        <v>11</v>
      </c>
      <c r="N155" s="123">
        <v>7</v>
      </c>
      <c r="O155" s="124" t="s">
        <v>172</v>
      </c>
      <c r="P155" s="133" t="s">
        <v>103</v>
      </c>
    </row>
    <row r="156" spans="1:16" x14ac:dyDescent="0.25">
      <c r="A156" s="44" t="s">
        <v>203</v>
      </c>
      <c r="B156" s="48"/>
      <c r="C156" s="70">
        <f t="shared" ref="C156:C162" si="4">F156+I156</f>
        <v>0</v>
      </c>
      <c r="D156" s="11" t="s">
        <v>221</v>
      </c>
      <c r="E156" s="27" t="s">
        <v>221</v>
      </c>
      <c r="F156" s="108"/>
      <c r="G156" s="11" t="s">
        <v>221</v>
      </c>
      <c r="H156" s="11" t="s">
        <v>221</v>
      </c>
      <c r="I156" s="110"/>
      <c r="J156" s="11" t="s">
        <v>221</v>
      </c>
      <c r="K156" s="4" t="s">
        <v>221</v>
      </c>
      <c r="L156" s="108"/>
      <c r="M156" s="4" t="s">
        <v>130</v>
      </c>
      <c r="N156" s="4" t="s">
        <v>130</v>
      </c>
      <c r="O156" s="77" t="s">
        <v>136</v>
      </c>
      <c r="P156" s="9" t="s">
        <v>23</v>
      </c>
    </row>
    <row r="157" spans="1:16" x14ac:dyDescent="0.25">
      <c r="A157" s="44" t="s">
        <v>202</v>
      </c>
      <c r="B157" s="23">
        <f>C157/C155*100</f>
        <v>100</v>
      </c>
      <c r="C157" s="70">
        <f>F157+I157</f>
        <v>1904503</v>
      </c>
      <c r="D157" s="11">
        <v>487094</v>
      </c>
      <c r="E157" s="27" t="s">
        <v>221</v>
      </c>
      <c r="F157" s="108">
        <v>1686018</v>
      </c>
      <c r="G157" s="11" t="s">
        <v>221</v>
      </c>
      <c r="H157" s="4" t="s">
        <v>221</v>
      </c>
      <c r="I157" s="107">
        <v>218485</v>
      </c>
      <c r="J157" s="11">
        <v>487094</v>
      </c>
      <c r="K157" s="4" t="s">
        <v>221</v>
      </c>
      <c r="L157" s="108">
        <v>6</v>
      </c>
      <c r="M157" s="11">
        <v>21</v>
      </c>
      <c r="N157" s="4" t="s">
        <v>130</v>
      </c>
      <c r="O157" s="77" t="s">
        <v>24</v>
      </c>
      <c r="P157" s="9" t="s">
        <v>25</v>
      </c>
    </row>
    <row r="158" spans="1:16" x14ac:dyDescent="0.25">
      <c r="A158" s="44" t="s">
        <v>26</v>
      </c>
      <c r="B158" s="47"/>
      <c r="C158" s="70">
        <f t="shared" si="4"/>
        <v>0</v>
      </c>
      <c r="D158" s="37" t="s">
        <v>221</v>
      </c>
      <c r="E158" s="37" t="s">
        <v>221</v>
      </c>
      <c r="F158" s="107"/>
      <c r="G158" s="37" t="s">
        <v>221</v>
      </c>
      <c r="H158" s="37" t="s">
        <v>221</v>
      </c>
      <c r="I158" s="107"/>
      <c r="J158" s="37" t="s">
        <v>221</v>
      </c>
      <c r="K158" s="37" t="s">
        <v>221</v>
      </c>
      <c r="L158" s="107"/>
      <c r="M158" s="4" t="s">
        <v>130</v>
      </c>
      <c r="N158" s="4" t="s">
        <v>130</v>
      </c>
      <c r="O158" s="77" t="s">
        <v>27</v>
      </c>
      <c r="P158" s="9" t="s">
        <v>28</v>
      </c>
    </row>
    <row r="159" spans="1:16" ht="37.5" x14ac:dyDescent="0.25">
      <c r="A159" s="86" t="s">
        <v>104</v>
      </c>
      <c r="B159" s="30"/>
      <c r="C159" s="70">
        <f t="shared" si="4"/>
        <v>0</v>
      </c>
      <c r="D159" s="16">
        <v>440673</v>
      </c>
      <c r="E159" s="11" t="s">
        <v>221</v>
      </c>
      <c r="F159" s="147"/>
      <c r="G159" s="137" t="s">
        <v>221</v>
      </c>
      <c r="H159" s="121" t="s">
        <v>221</v>
      </c>
      <c r="I159" s="147"/>
      <c r="J159" s="122">
        <v>440673</v>
      </c>
      <c r="K159" s="121" t="s">
        <v>221</v>
      </c>
      <c r="L159" s="147"/>
      <c r="M159" s="122">
        <v>10</v>
      </c>
      <c r="N159" s="126" t="s">
        <v>130</v>
      </c>
      <c r="O159" s="124" t="s">
        <v>173</v>
      </c>
      <c r="P159" s="133" t="s">
        <v>105</v>
      </c>
    </row>
    <row r="160" spans="1:16" x14ac:dyDescent="0.25">
      <c r="A160" s="44" t="s">
        <v>203</v>
      </c>
      <c r="B160" s="48"/>
      <c r="C160" s="70">
        <f t="shared" si="4"/>
        <v>0</v>
      </c>
      <c r="D160" s="11">
        <v>46421</v>
      </c>
      <c r="E160" s="11" t="s">
        <v>221</v>
      </c>
      <c r="F160" s="110"/>
      <c r="G160" s="11" t="s">
        <v>221</v>
      </c>
      <c r="H160" s="11" t="s">
        <v>221</v>
      </c>
      <c r="I160" s="110"/>
      <c r="J160" s="11">
        <v>46421</v>
      </c>
      <c r="K160" s="11" t="s">
        <v>221</v>
      </c>
      <c r="L160" s="110"/>
      <c r="M160" s="4">
        <v>11</v>
      </c>
      <c r="N160" s="4" t="s">
        <v>221</v>
      </c>
      <c r="O160" s="77" t="s">
        <v>136</v>
      </c>
      <c r="P160" s="9" t="s">
        <v>23</v>
      </c>
    </row>
    <row r="161" spans="1:16" x14ac:dyDescent="0.25">
      <c r="A161" s="44" t="s">
        <v>202</v>
      </c>
      <c r="B161" s="30"/>
      <c r="C161" s="70">
        <f t="shared" si="4"/>
        <v>0</v>
      </c>
      <c r="D161" s="11">
        <v>83511</v>
      </c>
      <c r="E161" s="37">
        <v>90944</v>
      </c>
      <c r="F161" s="108"/>
      <c r="G161" s="37">
        <v>67253</v>
      </c>
      <c r="H161" s="11">
        <v>54740</v>
      </c>
      <c r="I161" s="107"/>
      <c r="J161" s="11">
        <v>16258</v>
      </c>
      <c r="K161" s="11">
        <v>36204</v>
      </c>
      <c r="L161" s="112"/>
      <c r="M161" s="11">
        <v>4</v>
      </c>
      <c r="N161" s="4">
        <v>7</v>
      </c>
      <c r="O161" s="77" t="s">
        <v>24</v>
      </c>
      <c r="P161" s="9" t="s">
        <v>25</v>
      </c>
    </row>
    <row r="162" spans="1:16" x14ac:dyDescent="0.25">
      <c r="A162" s="45" t="s">
        <v>26</v>
      </c>
      <c r="B162" s="31"/>
      <c r="C162" s="70">
        <f t="shared" si="4"/>
        <v>0</v>
      </c>
      <c r="D162" s="39">
        <v>14653</v>
      </c>
      <c r="E162" s="41">
        <v>735</v>
      </c>
      <c r="F162" s="109"/>
      <c r="G162" s="41" t="s">
        <v>221</v>
      </c>
      <c r="H162" s="41" t="s">
        <v>221</v>
      </c>
      <c r="I162" s="109"/>
      <c r="J162" s="38">
        <v>14653</v>
      </c>
      <c r="K162" s="41">
        <v>735</v>
      </c>
      <c r="L162" s="113"/>
      <c r="M162" s="38">
        <v>2</v>
      </c>
      <c r="N162" s="63">
        <v>1</v>
      </c>
      <c r="O162" s="78" t="s">
        <v>27</v>
      </c>
      <c r="P162" s="35" t="s">
        <v>28</v>
      </c>
    </row>
    <row r="163" spans="1:16" ht="18.75" x14ac:dyDescent="0.25">
      <c r="A163" s="86" t="s">
        <v>106</v>
      </c>
      <c r="B163" s="24">
        <v>100</v>
      </c>
      <c r="C163" s="70">
        <f>F163+I163</f>
        <v>138628</v>
      </c>
      <c r="D163" s="16">
        <v>68858</v>
      </c>
      <c r="E163" s="12">
        <v>90209</v>
      </c>
      <c r="F163" s="147">
        <f>F164</f>
        <v>117899</v>
      </c>
      <c r="G163" s="122">
        <v>67253</v>
      </c>
      <c r="H163" s="123">
        <v>54740</v>
      </c>
      <c r="I163" s="147">
        <f>I164</f>
        <v>20729</v>
      </c>
      <c r="J163" s="122">
        <v>1605</v>
      </c>
      <c r="K163" s="123">
        <v>35469</v>
      </c>
      <c r="L163" s="147">
        <f>L164</f>
        <v>9</v>
      </c>
      <c r="M163" s="122">
        <v>2</v>
      </c>
      <c r="N163" s="123">
        <v>6</v>
      </c>
      <c r="O163" s="124" t="s">
        <v>107</v>
      </c>
      <c r="P163" s="133" t="s">
        <v>107</v>
      </c>
    </row>
    <row r="164" spans="1:16" x14ac:dyDescent="0.25">
      <c r="A164" s="44" t="s">
        <v>202</v>
      </c>
      <c r="B164" s="23">
        <f>C164/C163*100</f>
        <v>100</v>
      </c>
      <c r="C164" s="3">
        <f t="shared" si="2"/>
        <v>138628</v>
      </c>
      <c r="D164" s="11" t="s">
        <v>221</v>
      </c>
      <c r="E164" s="27" t="s">
        <v>221</v>
      </c>
      <c r="F164" s="108">
        <v>117899</v>
      </c>
      <c r="G164" s="11" t="s">
        <v>221</v>
      </c>
      <c r="H164" s="4" t="s">
        <v>221</v>
      </c>
      <c r="I164" s="107">
        <v>20729</v>
      </c>
      <c r="J164" s="11" t="s">
        <v>221</v>
      </c>
      <c r="K164" s="4" t="s">
        <v>221</v>
      </c>
      <c r="L164" s="108">
        <v>9</v>
      </c>
      <c r="M164" s="11" t="s">
        <v>130</v>
      </c>
      <c r="N164" s="4" t="s">
        <v>130</v>
      </c>
      <c r="O164" s="77" t="s">
        <v>24</v>
      </c>
      <c r="P164" s="9" t="s">
        <v>25</v>
      </c>
    </row>
    <row r="165" spans="1:16" x14ac:dyDescent="0.25">
      <c r="A165" s="44" t="s">
        <v>26</v>
      </c>
      <c r="B165" s="47"/>
      <c r="C165" s="3">
        <f t="shared" si="2"/>
        <v>0</v>
      </c>
      <c r="D165" s="37">
        <v>539581</v>
      </c>
      <c r="E165" s="37">
        <v>191571</v>
      </c>
      <c r="F165" s="108"/>
      <c r="G165" s="37">
        <v>232277</v>
      </c>
      <c r="H165" s="37">
        <v>13432</v>
      </c>
      <c r="I165" s="108"/>
      <c r="J165" s="37">
        <v>307304</v>
      </c>
      <c r="K165" s="37">
        <v>178139</v>
      </c>
      <c r="L165" s="108"/>
      <c r="M165" s="4">
        <v>7</v>
      </c>
      <c r="N165" s="4">
        <v>14</v>
      </c>
      <c r="O165" s="77" t="s">
        <v>27</v>
      </c>
      <c r="P165" s="9" t="s">
        <v>28</v>
      </c>
    </row>
    <row r="166" spans="1:16" ht="37.5" x14ac:dyDescent="0.25">
      <c r="A166" s="86" t="s">
        <v>108</v>
      </c>
      <c r="B166" s="47">
        <v>100</v>
      </c>
      <c r="C166" s="70">
        <f t="shared" si="2"/>
        <v>172678</v>
      </c>
      <c r="D166" s="100">
        <v>539581</v>
      </c>
      <c r="E166" s="12">
        <v>191571</v>
      </c>
      <c r="F166" s="147">
        <f>F167</f>
        <v>105315</v>
      </c>
      <c r="G166" s="134">
        <v>232277</v>
      </c>
      <c r="H166" s="123">
        <v>13432</v>
      </c>
      <c r="I166" s="147">
        <f>I167</f>
        <v>67363</v>
      </c>
      <c r="J166" s="134">
        <v>307304</v>
      </c>
      <c r="K166" s="123">
        <v>178139</v>
      </c>
      <c r="L166" s="147">
        <f>L167</f>
        <v>40</v>
      </c>
      <c r="M166" s="122">
        <v>7</v>
      </c>
      <c r="N166" s="123">
        <v>14</v>
      </c>
      <c r="O166" s="124" t="s">
        <v>174</v>
      </c>
      <c r="P166" s="133" t="s">
        <v>109</v>
      </c>
    </row>
    <row r="167" spans="1:16" x14ac:dyDescent="0.25">
      <c r="A167" s="44" t="s">
        <v>202</v>
      </c>
      <c r="B167" s="47">
        <f>C167/C166*100</f>
        <v>100</v>
      </c>
      <c r="C167" s="3">
        <f t="shared" si="2"/>
        <v>172678</v>
      </c>
      <c r="D167" s="37">
        <v>250256</v>
      </c>
      <c r="E167" s="27">
        <v>307978</v>
      </c>
      <c r="F167" s="108">
        <v>105315</v>
      </c>
      <c r="G167" s="37">
        <v>118474</v>
      </c>
      <c r="H167" s="4">
        <v>115270</v>
      </c>
      <c r="I167" s="108">
        <v>67363</v>
      </c>
      <c r="J167" s="37">
        <v>131782</v>
      </c>
      <c r="K167" s="4">
        <v>192708</v>
      </c>
      <c r="L167" s="108">
        <v>40</v>
      </c>
      <c r="M167" s="37">
        <v>10</v>
      </c>
      <c r="N167" s="4">
        <v>6</v>
      </c>
      <c r="O167" s="77" t="s">
        <v>24</v>
      </c>
      <c r="P167" s="9" t="s">
        <v>25</v>
      </c>
    </row>
    <row r="168" spans="1:16" x14ac:dyDescent="0.25">
      <c r="A168" s="44" t="s">
        <v>26</v>
      </c>
      <c r="B168" s="47"/>
      <c r="C168" s="3">
        <f t="shared" si="2"/>
        <v>0</v>
      </c>
      <c r="D168" s="37">
        <v>169414</v>
      </c>
      <c r="E168" s="37">
        <v>307978</v>
      </c>
      <c r="F168" s="108"/>
      <c r="G168" s="37">
        <v>118474</v>
      </c>
      <c r="H168" s="37">
        <v>115270</v>
      </c>
      <c r="I168" s="107"/>
      <c r="J168" s="37">
        <v>50940</v>
      </c>
      <c r="K168" s="37">
        <v>192708</v>
      </c>
      <c r="L168" s="108"/>
      <c r="M168" s="4">
        <v>3</v>
      </c>
      <c r="N168" s="4">
        <v>6</v>
      </c>
      <c r="O168" s="77" t="s">
        <v>27</v>
      </c>
      <c r="P168" s="9" t="s">
        <v>28</v>
      </c>
    </row>
    <row r="169" spans="1:16" ht="37.5" x14ac:dyDescent="0.25">
      <c r="A169" s="87" t="s">
        <v>110</v>
      </c>
      <c r="B169" s="24">
        <v>100</v>
      </c>
      <c r="C169" s="70">
        <f t="shared" si="2"/>
        <v>936</v>
      </c>
      <c r="D169" s="16">
        <v>80842</v>
      </c>
      <c r="E169" s="12" t="s">
        <v>221</v>
      </c>
      <c r="F169" s="147">
        <f>F170</f>
        <v>936</v>
      </c>
      <c r="G169" s="122" t="s">
        <v>221</v>
      </c>
      <c r="H169" s="123" t="s">
        <v>221</v>
      </c>
      <c r="I169" s="147"/>
      <c r="J169" s="122">
        <v>80842</v>
      </c>
      <c r="K169" s="123" t="s">
        <v>221</v>
      </c>
      <c r="L169" s="147">
        <f>L170</f>
        <v>1</v>
      </c>
      <c r="M169" s="122">
        <v>7</v>
      </c>
      <c r="N169" s="123" t="s">
        <v>130</v>
      </c>
      <c r="O169" s="124" t="s">
        <v>175</v>
      </c>
      <c r="P169" s="133" t="s">
        <v>111</v>
      </c>
    </row>
    <row r="170" spans="1:16" x14ac:dyDescent="0.25">
      <c r="A170" s="44" t="s">
        <v>202</v>
      </c>
      <c r="B170" s="23">
        <f>C170/C169*100</f>
        <v>100</v>
      </c>
      <c r="C170" s="3">
        <f t="shared" si="2"/>
        <v>936</v>
      </c>
      <c r="D170" s="11">
        <v>23059</v>
      </c>
      <c r="E170" s="27" t="s">
        <v>221</v>
      </c>
      <c r="F170" s="108">
        <v>936</v>
      </c>
      <c r="G170" s="11" t="s">
        <v>221</v>
      </c>
      <c r="H170" s="4" t="s">
        <v>221</v>
      </c>
      <c r="I170" s="108"/>
      <c r="J170" s="11">
        <v>23059</v>
      </c>
      <c r="K170" s="4"/>
      <c r="L170" s="108">
        <v>1</v>
      </c>
      <c r="M170" s="11">
        <v>1</v>
      </c>
      <c r="N170" s="4" t="s">
        <v>130</v>
      </c>
      <c r="O170" s="77" t="s">
        <v>24</v>
      </c>
      <c r="P170" s="9" t="s">
        <v>25</v>
      </c>
    </row>
    <row r="171" spans="1:16" ht="18.75" x14ac:dyDescent="0.25">
      <c r="A171" s="86" t="s">
        <v>210</v>
      </c>
      <c r="B171" s="50"/>
      <c r="C171" s="3">
        <f t="shared" ref="C171:C198" si="5">F171+I171</f>
        <v>0</v>
      </c>
      <c r="D171" s="16">
        <v>23059</v>
      </c>
      <c r="E171" s="37" t="s">
        <v>221</v>
      </c>
      <c r="F171" s="147"/>
      <c r="G171" s="121" t="s">
        <v>221</v>
      </c>
      <c r="H171" s="121" t="s">
        <v>221</v>
      </c>
      <c r="I171" s="155"/>
      <c r="J171" s="122">
        <v>23059</v>
      </c>
      <c r="K171" s="123" t="s">
        <v>221</v>
      </c>
      <c r="L171" s="147"/>
      <c r="M171" s="122">
        <v>1</v>
      </c>
      <c r="N171" s="126" t="s">
        <v>130</v>
      </c>
      <c r="O171" s="124" t="s">
        <v>112</v>
      </c>
      <c r="P171" s="133" t="s">
        <v>113</v>
      </c>
    </row>
    <row r="172" spans="1:16" x14ac:dyDescent="0.25">
      <c r="A172" s="44" t="s">
        <v>203</v>
      </c>
      <c r="B172" s="47"/>
      <c r="C172" s="3">
        <f t="shared" si="5"/>
        <v>0</v>
      </c>
      <c r="D172" s="100">
        <v>32196</v>
      </c>
      <c r="E172" s="37" t="s">
        <v>221</v>
      </c>
      <c r="F172" s="110"/>
      <c r="G172" s="11" t="s">
        <v>221</v>
      </c>
      <c r="H172" s="11" t="s">
        <v>221</v>
      </c>
      <c r="I172" s="110"/>
      <c r="J172" s="11">
        <v>32196</v>
      </c>
      <c r="K172" s="11" t="s">
        <v>221</v>
      </c>
      <c r="L172" s="110"/>
      <c r="M172" s="4">
        <v>4</v>
      </c>
      <c r="N172" s="4" t="s">
        <v>130</v>
      </c>
      <c r="O172" s="77" t="s">
        <v>136</v>
      </c>
      <c r="P172" s="9" t="s">
        <v>23</v>
      </c>
    </row>
    <row r="173" spans="1:16" x14ac:dyDescent="0.25">
      <c r="A173" s="44" t="s">
        <v>202</v>
      </c>
      <c r="B173" s="30"/>
      <c r="C173" s="3">
        <f t="shared" si="5"/>
        <v>0</v>
      </c>
      <c r="D173" s="11">
        <v>32196</v>
      </c>
      <c r="E173" s="37" t="s">
        <v>221</v>
      </c>
      <c r="F173" s="108"/>
      <c r="G173" s="37" t="s">
        <v>221</v>
      </c>
      <c r="H173" s="37" t="s">
        <v>221</v>
      </c>
      <c r="I173" s="107"/>
      <c r="J173" s="11">
        <v>32196</v>
      </c>
      <c r="K173" s="37" t="s">
        <v>221</v>
      </c>
      <c r="L173" s="108"/>
      <c r="M173" s="11">
        <v>4</v>
      </c>
      <c r="N173" s="4" t="s">
        <v>130</v>
      </c>
      <c r="O173" s="77" t="s">
        <v>24</v>
      </c>
      <c r="P173" s="9" t="s">
        <v>25</v>
      </c>
    </row>
    <row r="174" spans="1:16" ht="18.75" x14ac:dyDescent="0.25">
      <c r="A174" s="86" t="s">
        <v>211</v>
      </c>
      <c r="B174" s="50"/>
      <c r="C174" s="3">
        <f t="shared" si="5"/>
        <v>0</v>
      </c>
      <c r="D174" s="16">
        <v>21455</v>
      </c>
      <c r="E174" s="37">
        <v>6840</v>
      </c>
      <c r="F174" s="147"/>
      <c r="G174" s="121" t="s">
        <v>221</v>
      </c>
      <c r="H174" s="121" t="s">
        <v>221</v>
      </c>
      <c r="I174" s="150"/>
      <c r="J174" s="122">
        <v>21455</v>
      </c>
      <c r="K174" s="121">
        <v>6840</v>
      </c>
      <c r="L174" s="147"/>
      <c r="M174" s="122">
        <v>2</v>
      </c>
      <c r="N174" s="126">
        <v>2</v>
      </c>
      <c r="O174" s="142" t="s">
        <v>114</v>
      </c>
      <c r="P174" s="133" t="s">
        <v>114</v>
      </c>
    </row>
    <row r="175" spans="1:16" x14ac:dyDescent="0.25">
      <c r="A175" s="44" t="s">
        <v>202</v>
      </c>
      <c r="B175" s="30"/>
      <c r="C175" s="3">
        <f t="shared" si="5"/>
        <v>0</v>
      </c>
      <c r="D175" s="11">
        <v>21455</v>
      </c>
      <c r="E175" s="37">
        <v>6840</v>
      </c>
      <c r="F175" s="108"/>
      <c r="G175" s="37" t="s">
        <v>221</v>
      </c>
      <c r="H175" s="37" t="s">
        <v>221</v>
      </c>
      <c r="I175" s="107"/>
      <c r="J175" s="11">
        <v>21455</v>
      </c>
      <c r="K175" s="37">
        <v>6840</v>
      </c>
      <c r="L175" s="108"/>
      <c r="M175" s="11">
        <v>2</v>
      </c>
      <c r="N175" s="4">
        <v>2</v>
      </c>
      <c r="O175" s="77" t="s">
        <v>24</v>
      </c>
      <c r="P175" s="9" t="s">
        <v>25</v>
      </c>
    </row>
    <row r="176" spans="1:16" ht="56.25" x14ac:dyDescent="0.25">
      <c r="A176" s="87" t="s">
        <v>115</v>
      </c>
      <c r="B176" s="24"/>
      <c r="C176" s="3">
        <f t="shared" si="5"/>
        <v>0</v>
      </c>
      <c r="D176" s="16" t="s">
        <v>221</v>
      </c>
      <c r="E176" s="12" t="s">
        <v>221</v>
      </c>
      <c r="F176" s="147"/>
      <c r="G176" s="121" t="s">
        <v>221</v>
      </c>
      <c r="H176" s="121" t="s">
        <v>221</v>
      </c>
      <c r="I176" s="147"/>
      <c r="J176" s="122" t="s">
        <v>221</v>
      </c>
      <c r="K176" s="123" t="s">
        <v>221</v>
      </c>
      <c r="L176" s="147"/>
      <c r="M176" s="122" t="s">
        <v>130</v>
      </c>
      <c r="N176" s="123" t="s">
        <v>130</v>
      </c>
      <c r="O176" s="127" t="s">
        <v>176</v>
      </c>
      <c r="P176" s="133" t="s">
        <v>116</v>
      </c>
    </row>
    <row r="177" spans="1:19" x14ac:dyDescent="0.25">
      <c r="A177" s="44" t="s">
        <v>202</v>
      </c>
      <c r="B177" s="23"/>
      <c r="C177" s="3">
        <f t="shared" si="5"/>
        <v>0</v>
      </c>
      <c r="D177" s="11">
        <v>103291</v>
      </c>
      <c r="E177" s="27">
        <v>38782</v>
      </c>
      <c r="F177" s="108"/>
      <c r="G177" s="37" t="s">
        <v>221</v>
      </c>
      <c r="H177" s="37" t="s">
        <v>221</v>
      </c>
      <c r="I177" s="107"/>
      <c r="J177" s="11">
        <v>103291</v>
      </c>
      <c r="K177" s="4">
        <v>38782</v>
      </c>
      <c r="L177" s="108"/>
      <c r="M177" s="11">
        <v>4</v>
      </c>
      <c r="N177" s="4">
        <v>2</v>
      </c>
      <c r="O177" s="77" t="s">
        <v>24</v>
      </c>
      <c r="P177" s="9" t="s">
        <v>25</v>
      </c>
    </row>
    <row r="178" spans="1:19" ht="37.5" x14ac:dyDescent="0.25">
      <c r="A178" s="86" t="s">
        <v>117</v>
      </c>
      <c r="B178" s="24">
        <v>100</v>
      </c>
      <c r="C178" s="70">
        <f t="shared" si="5"/>
        <v>39991</v>
      </c>
      <c r="D178" s="16">
        <v>103291</v>
      </c>
      <c r="E178" s="12">
        <v>38782</v>
      </c>
      <c r="F178" s="147"/>
      <c r="G178" s="121" t="s">
        <v>221</v>
      </c>
      <c r="H178" s="121" t="s">
        <v>221</v>
      </c>
      <c r="I178" s="150">
        <f>I180</f>
        <v>39991</v>
      </c>
      <c r="J178" s="122">
        <v>103291</v>
      </c>
      <c r="K178" s="123">
        <v>38782</v>
      </c>
      <c r="L178" s="147">
        <f>L180</f>
        <v>11</v>
      </c>
      <c r="M178" s="123">
        <v>4</v>
      </c>
      <c r="N178" s="123">
        <v>2</v>
      </c>
      <c r="O178" s="124" t="s">
        <v>177</v>
      </c>
      <c r="P178" s="133" t="s">
        <v>118</v>
      </c>
    </row>
    <row r="179" spans="1:19" x14ac:dyDescent="0.25">
      <c r="A179" s="44" t="s">
        <v>203</v>
      </c>
      <c r="B179" s="47"/>
      <c r="C179" s="3">
        <f t="shared" si="5"/>
        <v>0</v>
      </c>
      <c r="D179" s="100" t="s">
        <v>221</v>
      </c>
      <c r="E179" s="37">
        <v>1180</v>
      </c>
      <c r="F179" s="108"/>
      <c r="G179" s="11" t="s">
        <v>221</v>
      </c>
      <c r="H179" s="11">
        <v>1180</v>
      </c>
      <c r="I179" s="110"/>
      <c r="J179" s="11" t="s">
        <v>221</v>
      </c>
      <c r="K179" s="11" t="s">
        <v>221</v>
      </c>
      <c r="L179" s="108"/>
      <c r="M179" s="4" t="s">
        <v>130</v>
      </c>
      <c r="N179" s="4">
        <v>1</v>
      </c>
      <c r="O179" s="77" t="s">
        <v>136</v>
      </c>
      <c r="P179" s="9" t="s">
        <v>23</v>
      </c>
    </row>
    <row r="180" spans="1:19" x14ac:dyDescent="0.25">
      <c r="A180" s="44" t="s">
        <v>202</v>
      </c>
      <c r="B180" s="23">
        <f>C180/C178*100</f>
        <v>100</v>
      </c>
      <c r="C180" s="3">
        <f t="shared" si="5"/>
        <v>39991</v>
      </c>
      <c r="D180" s="11" t="s">
        <v>221</v>
      </c>
      <c r="E180" s="27">
        <v>1180</v>
      </c>
      <c r="F180" s="107"/>
      <c r="G180" s="37" t="s">
        <v>221</v>
      </c>
      <c r="H180" s="37">
        <v>1180</v>
      </c>
      <c r="I180" s="107">
        <v>39991</v>
      </c>
      <c r="J180" s="11" t="s">
        <v>221</v>
      </c>
      <c r="K180" s="4" t="s">
        <v>221</v>
      </c>
      <c r="L180" s="107">
        <v>11</v>
      </c>
      <c r="M180" s="11" t="s">
        <v>130</v>
      </c>
      <c r="N180" s="4">
        <v>1</v>
      </c>
      <c r="O180" s="77" t="s">
        <v>24</v>
      </c>
      <c r="P180" s="9" t="s">
        <v>25</v>
      </c>
    </row>
    <row r="181" spans="1:19" ht="42.75" x14ac:dyDescent="0.25">
      <c r="A181" s="88" t="s">
        <v>212</v>
      </c>
      <c r="B181" s="47"/>
      <c r="C181" s="3">
        <f t="shared" si="5"/>
        <v>0</v>
      </c>
      <c r="D181" s="37">
        <v>171038</v>
      </c>
      <c r="E181" s="12">
        <v>157273</v>
      </c>
      <c r="F181" s="150"/>
      <c r="G181" s="121" t="s">
        <v>221</v>
      </c>
      <c r="H181" s="123" t="s">
        <v>221</v>
      </c>
      <c r="I181" s="150"/>
      <c r="J181" s="121">
        <v>171038</v>
      </c>
      <c r="K181" s="121">
        <v>157273</v>
      </c>
      <c r="L181" s="150"/>
      <c r="M181" s="126">
        <v>1</v>
      </c>
      <c r="N181" s="123">
        <v>1</v>
      </c>
      <c r="O181" s="142" t="s">
        <v>178</v>
      </c>
      <c r="P181" s="133" t="s">
        <v>119</v>
      </c>
    </row>
    <row r="182" spans="1:19" x14ac:dyDescent="0.25">
      <c r="A182" s="44" t="s">
        <v>202</v>
      </c>
      <c r="B182" s="47"/>
      <c r="C182" s="3">
        <f t="shared" si="5"/>
        <v>0</v>
      </c>
      <c r="D182" s="37">
        <v>171038</v>
      </c>
      <c r="E182" s="37">
        <v>157273</v>
      </c>
      <c r="F182" s="107"/>
      <c r="G182" s="37" t="s">
        <v>221</v>
      </c>
      <c r="H182" s="37" t="s">
        <v>221</v>
      </c>
      <c r="I182" s="107"/>
      <c r="J182" s="37">
        <v>171038</v>
      </c>
      <c r="K182" s="37">
        <v>157273</v>
      </c>
      <c r="L182" s="107"/>
      <c r="M182" s="4">
        <v>1</v>
      </c>
      <c r="N182" s="4">
        <v>1</v>
      </c>
      <c r="O182" s="77" t="s">
        <v>24</v>
      </c>
      <c r="P182" s="9" t="s">
        <v>25</v>
      </c>
    </row>
    <row r="183" spans="1:19" x14ac:dyDescent="0.25">
      <c r="A183" s="44" t="s">
        <v>26</v>
      </c>
      <c r="B183" s="47"/>
      <c r="C183" s="3">
        <f t="shared" si="5"/>
        <v>0</v>
      </c>
      <c r="D183" s="37">
        <v>2227109</v>
      </c>
      <c r="E183" s="27">
        <v>967630</v>
      </c>
      <c r="F183" s="107"/>
      <c r="G183" s="37">
        <v>2184630</v>
      </c>
      <c r="H183" s="4">
        <v>834442</v>
      </c>
      <c r="I183" s="107"/>
      <c r="J183" s="37">
        <v>42479</v>
      </c>
      <c r="K183" s="37">
        <v>133188</v>
      </c>
      <c r="L183" s="107"/>
      <c r="M183" s="4">
        <v>13</v>
      </c>
      <c r="N183" s="4">
        <v>40</v>
      </c>
      <c r="O183" s="77" t="s">
        <v>27</v>
      </c>
      <c r="P183" s="9" t="s">
        <v>28</v>
      </c>
      <c r="R183" s="69">
        <v>50</v>
      </c>
    </row>
    <row r="184" spans="1:19" ht="37.5" x14ac:dyDescent="0.25">
      <c r="A184" s="88" t="s">
        <v>120</v>
      </c>
      <c r="B184" s="24">
        <v>100</v>
      </c>
      <c r="C184" s="70">
        <f t="shared" si="5"/>
        <v>86912</v>
      </c>
      <c r="D184" s="16">
        <v>2227109</v>
      </c>
      <c r="E184" s="12">
        <v>834442</v>
      </c>
      <c r="F184" s="150"/>
      <c r="G184" s="121">
        <v>2184630</v>
      </c>
      <c r="H184" s="121">
        <v>834442</v>
      </c>
      <c r="I184" s="150">
        <f>I185</f>
        <v>86912</v>
      </c>
      <c r="J184" s="122">
        <v>42479</v>
      </c>
      <c r="K184" s="123" t="s">
        <v>221</v>
      </c>
      <c r="L184" s="150">
        <f>L185</f>
        <v>1</v>
      </c>
      <c r="M184" s="122">
        <v>13</v>
      </c>
      <c r="N184" s="123">
        <v>39</v>
      </c>
      <c r="O184" s="133" t="s">
        <v>179</v>
      </c>
      <c r="P184" s="133" t="s">
        <v>121</v>
      </c>
      <c r="R184" s="69">
        <v>51.3</v>
      </c>
    </row>
    <row r="185" spans="1:19" x14ac:dyDescent="0.25">
      <c r="A185" s="45" t="s">
        <v>216</v>
      </c>
      <c r="B185" s="36">
        <f>C185/C184*100</f>
        <v>100</v>
      </c>
      <c r="C185" s="3">
        <f t="shared" si="5"/>
        <v>86912</v>
      </c>
      <c r="D185" s="38" t="s">
        <v>221</v>
      </c>
      <c r="E185" s="29">
        <v>133188</v>
      </c>
      <c r="F185" s="113"/>
      <c r="G185" s="41" t="s">
        <v>221</v>
      </c>
      <c r="H185" s="41" t="s">
        <v>221</v>
      </c>
      <c r="I185" s="113">
        <v>86912</v>
      </c>
      <c r="J185" s="38" t="s">
        <v>221</v>
      </c>
      <c r="K185" s="33">
        <v>133188</v>
      </c>
      <c r="L185" s="113">
        <v>1</v>
      </c>
      <c r="M185" s="38" t="s">
        <v>130</v>
      </c>
      <c r="N185" s="62">
        <v>1</v>
      </c>
      <c r="O185" s="78" t="s">
        <v>137</v>
      </c>
      <c r="P185" s="35" t="s">
        <v>29</v>
      </c>
      <c r="R185" s="69">
        <v>3017.5</v>
      </c>
    </row>
    <row r="186" spans="1:19" ht="18.75" x14ac:dyDescent="0.25">
      <c r="A186" s="88" t="s">
        <v>122</v>
      </c>
      <c r="B186" s="51">
        <v>100</v>
      </c>
      <c r="C186" s="70">
        <f t="shared" si="5"/>
        <v>7428739</v>
      </c>
      <c r="D186" s="42">
        <v>64331</v>
      </c>
      <c r="E186" s="25">
        <v>270737</v>
      </c>
      <c r="F186" s="148">
        <f>F187+F188</f>
        <v>7428739</v>
      </c>
      <c r="G186" s="122">
        <v>64331</v>
      </c>
      <c r="H186" s="123">
        <v>228976</v>
      </c>
      <c r="I186" s="150"/>
      <c r="J186" s="122" t="s">
        <v>221</v>
      </c>
      <c r="K186" s="122">
        <v>41761</v>
      </c>
      <c r="L186" s="148">
        <f>L187+L188</f>
        <v>16</v>
      </c>
      <c r="M186" s="122">
        <v>3</v>
      </c>
      <c r="N186" s="123">
        <v>13</v>
      </c>
      <c r="O186" s="133" t="s">
        <v>180</v>
      </c>
      <c r="P186" s="133" t="s">
        <v>123</v>
      </c>
      <c r="R186" s="69">
        <f>SUM(R182:R185)</f>
        <v>3118.8</v>
      </c>
      <c r="S186" s="69">
        <v>3377700</v>
      </c>
    </row>
    <row r="187" spans="1:19" x14ac:dyDescent="0.25">
      <c r="A187" s="88"/>
      <c r="B187" s="51">
        <f>C187/C186*100</f>
        <v>23.037893779819161</v>
      </c>
      <c r="C187" s="3">
        <f t="shared" si="5"/>
        <v>1711425</v>
      </c>
      <c r="D187" s="42"/>
      <c r="E187" s="25"/>
      <c r="F187" s="114">
        <v>1711425</v>
      </c>
      <c r="G187" s="52"/>
      <c r="H187" s="53"/>
      <c r="I187" s="114"/>
      <c r="J187" s="52"/>
      <c r="K187" s="52"/>
      <c r="L187" s="119">
        <v>3</v>
      </c>
      <c r="M187" s="52"/>
      <c r="N187" s="53"/>
      <c r="O187" s="77" t="s">
        <v>136</v>
      </c>
      <c r="P187" s="9" t="s">
        <v>23</v>
      </c>
    </row>
    <row r="188" spans="1:19" x14ac:dyDescent="0.25">
      <c r="A188" s="89" t="s">
        <v>202</v>
      </c>
      <c r="B188" s="54">
        <f>C188/C186*100</f>
        <v>76.962106220180843</v>
      </c>
      <c r="C188" s="3">
        <f t="shared" si="5"/>
        <v>5717314</v>
      </c>
      <c r="D188" s="98">
        <v>64331</v>
      </c>
      <c r="E188" s="28">
        <v>270737</v>
      </c>
      <c r="F188" s="114">
        <v>5717314</v>
      </c>
      <c r="G188" s="98">
        <v>64331</v>
      </c>
      <c r="H188" s="26">
        <v>228976</v>
      </c>
      <c r="I188" s="114"/>
      <c r="J188" s="98" t="s">
        <v>221</v>
      </c>
      <c r="K188" s="37">
        <v>41761</v>
      </c>
      <c r="L188" s="114">
        <v>13</v>
      </c>
      <c r="M188" s="98">
        <v>3</v>
      </c>
      <c r="N188" s="53">
        <v>13</v>
      </c>
      <c r="O188" s="79" t="s">
        <v>24</v>
      </c>
      <c r="P188" s="55" t="s">
        <v>25</v>
      </c>
    </row>
    <row r="189" spans="1:19" x14ac:dyDescent="0.25">
      <c r="A189" s="89" t="s">
        <v>77</v>
      </c>
      <c r="B189" s="56"/>
      <c r="C189" s="3">
        <f t="shared" si="5"/>
        <v>0</v>
      </c>
      <c r="D189" s="102">
        <v>21982</v>
      </c>
      <c r="E189" s="98">
        <v>5999</v>
      </c>
      <c r="F189" s="114"/>
      <c r="G189" s="37" t="s">
        <v>221</v>
      </c>
      <c r="H189" s="37" t="s">
        <v>221</v>
      </c>
      <c r="I189" s="114"/>
      <c r="J189" s="37">
        <v>21982</v>
      </c>
      <c r="K189" s="26">
        <v>5999</v>
      </c>
      <c r="L189" s="114"/>
      <c r="M189" s="4">
        <v>1</v>
      </c>
      <c r="N189" s="26">
        <v>1</v>
      </c>
      <c r="O189" s="79" t="s">
        <v>27</v>
      </c>
      <c r="P189" s="55" t="s">
        <v>28</v>
      </c>
      <c r="R189" s="69">
        <f>R186*57.33</f>
        <v>178800.804</v>
      </c>
      <c r="S189" s="69">
        <f>S186*57.33</f>
        <v>193643541</v>
      </c>
    </row>
    <row r="190" spans="1:19" ht="42.75" x14ac:dyDescent="0.25">
      <c r="A190" s="88" t="s">
        <v>213</v>
      </c>
      <c r="B190" s="51">
        <v>100</v>
      </c>
      <c r="C190" s="70">
        <f t="shared" si="5"/>
        <v>317436</v>
      </c>
      <c r="D190" s="42">
        <v>21982</v>
      </c>
      <c r="E190" s="25">
        <v>5999</v>
      </c>
      <c r="F190" s="150">
        <f>F191+F192</f>
        <v>210630</v>
      </c>
      <c r="G190" s="134" t="s">
        <v>221</v>
      </c>
      <c r="H190" s="140" t="s">
        <v>221</v>
      </c>
      <c r="I190" s="148">
        <f>I191</f>
        <v>106806</v>
      </c>
      <c r="J190" s="122">
        <v>21982</v>
      </c>
      <c r="K190" s="140">
        <v>5999</v>
      </c>
      <c r="L190" s="152">
        <f>L191+L192</f>
        <v>7</v>
      </c>
      <c r="M190" s="134">
        <v>1</v>
      </c>
      <c r="N190" s="140">
        <v>1</v>
      </c>
      <c r="O190" s="142" t="s">
        <v>181</v>
      </c>
      <c r="P190" s="133" t="s">
        <v>191</v>
      </c>
    </row>
    <row r="191" spans="1:19" x14ac:dyDescent="0.25">
      <c r="A191" s="89" t="s">
        <v>202</v>
      </c>
      <c r="B191" s="54">
        <f>C191/C190*100</f>
        <v>55.318867425244775</v>
      </c>
      <c r="C191" s="3">
        <f t="shared" si="5"/>
        <v>175602</v>
      </c>
      <c r="D191" s="98" t="s">
        <v>221</v>
      </c>
      <c r="E191" s="28">
        <v>15270</v>
      </c>
      <c r="F191" s="114">
        <v>68796</v>
      </c>
      <c r="G191" s="98" t="s">
        <v>221</v>
      </c>
      <c r="H191" s="26">
        <v>15270</v>
      </c>
      <c r="I191" s="114">
        <v>106806</v>
      </c>
      <c r="J191" s="37" t="s">
        <v>221</v>
      </c>
      <c r="K191" s="28" t="s">
        <v>221</v>
      </c>
      <c r="L191" s="114">
        <v>3</v>
      </c>
      <c r="M191" s="98" t="s">
        <v>130</v>
      </c>
      <c r="N191" s="28">
        <v>5</v>
      </c>
      <c r="O191" s="79" t="s">
        <v>24</v>
      </c>
      <c r="P191" s="55" t="s">
        <v>25</v>
      </c>
    </row>
    <row r="192" spans="1:19" x14ac:dyDescent="0.25">
      <c r="A192" s="89"/>
      <c r="B192" s="54">
        <f>C192/C190*100</f>
        <v>44.681132574755225</v>
      </c>
      <c r="C192" s="3">
        <f t="shared" si="5"/>
        <v>141834</v>
      </c>
      <c r="D192" s="98"/>
      <c r="E192" s="28"/>
      <c r="F192" s="114">
        <v>141834</v>
      </c>
      <c r="G192" s="98"/>
      <c r="H192" s="26"/>
      <c r="I192" s="114"/>
      <c r="J192" s="37"/>
      <c r="K192" s="28"/>
      <c r="L192" s="114">
        <v>4</v>
      </c>
      <c r="M192" s="98"/>
      <c r="N192" s="28"/>
      <c r="O192" s="78" t="s">
        <v>137</v>
      </c>
      <c r="P192" s="35" t="s">
        <v>29</v>
      </c>
    </row>
    <row r="193" spans="1:16" ht="42.75" x14ac:dyDescent="0.25">
      <c r="A193" s="88" t="s">
        <v>214</v>
      </c>
      <c r="B193" s="51"/>
      <c r="C193" s="3">
        <f t="shared" si="5"/>
        <v>0</v>
      </c>
      <c r="D193" s="42" t="s">
        <v>221</v>
      </c>
      <c r="E193" s="25">
        <v>15270</v>
      </c>
      <c r="F193" s="150"/>
      <c r="G193" s="121" t="s">
        <v>221</v>
      </c>
      <c r="H193" s="121">
        <v>15270</v>
      </c>
      <c r="I193" s="150"/>
      <c r="J193" s="122" t="s">
        <v>221</v>
      </c>
      <c r="K193" s="123" t="s">
        <v>221</v>
      </c>
      <c r="L193" s="153"/>
      <c r="M193" s="122" t="s">
        <v>130</v>
      </c>
      <c r="N193" s="123">
        <v>5</v>
      </c>
      <c r="O193" s="133" t="s">
        <v>182</v>
      </c>
      <c r="P193" s="133" t="s">
        <v>124</v>
      </c>
    </row>
    <row r="194" spans="1:16" x14ac:dyDescent="0.25">
      <c r="A194" s="89" t="s">
        <v>202</v>
      </c>
      <c r="B194" s="54"/>
      <c r="C194" s="3">
        <f t="shared" si="5"/>
        <v>0</v>
      </c>
      <c r="D194" s="98"/>
      <c r="E194" s="28"/>
      <c r="F194" s="114"/>
      <c r="G194" s="37"/>
      <c r="H194" s="37"/>
      <c r="I194" s="114"/>
      <c r="J194" s="98"/>
      <c r="K194" s="26"/>
      <c r="L194" s="114"/>
      <c r="M194" s="98"/>
      <c r="N194" s="26"/>
      <c r="O194" s="79" t="s">
        <v>24</v>
      </c>
      <c r="P194" s="55" t="s">
        <v>25</v>
      </c>
    </row>
    <row r="195" spans="1:16" ht="18.75" x14ac:dyDescent="0.25">
      <c r="A195" s="88" t="s">
        <v>125</v>
      </c>
      <c r="B195" s="56"/>
      <c r="C195" s="3">
        <f t="shared" si="5"/>
        <v>0</v>
      </c>
      <c r="D195" s="102"/>
      <c r="E195" s="25"/>
      <c r="F195" s="150"/>
      <c r="G195" s="121"/>
      <c r="H195" s="123"/>
      <c r="I195" s="150"/>
      <c r="J195" s="121"/>
      <c r="K195" s="121"/>
      <c r="L195" s="152"/>
      <c r="M195" s="126"/>
      <c r="N195" s="140"/>
      <c r="O195" s="142" t="s">
        <v>183</v>
      </c>
      <c r="P195" s="142" t="s">
        <v>126</v>
      </c>
    </row>
    <row r="196" spans="1:16" x14ac:dyDescent="0.25">
      <c r="A196" s="90" t="s">
        <v>26</v>
      </c>
      <c r="B196" s="102"/>
      <c r="C196" s="3">
        <f t="shared" si="5"/>
        <v>0</v>
      </c>
      <c r="D196" s="102"/>
      <c r="E196" s="65"/>
      <c r="F196" s="115"/>
      <c r="G196" s="37"/>
      <c r="H196" s="66"/>
      <c r="I196" s="115"/>
      <c r="J196" s="37"/>
      <c r="K196" s="37"/>
      <c r="L196" s="115"/>
      <c r="M196" s="4"/>
      <c r="N196" s="66"/>
      <c r="O196" s="80" t="s">
        <v>27</v>
      </c>
      <c r="P196" s="67" t="s">
        <v>28</v>
      </c>
    </row>
    <row r="197" spans="1:16" ht="18.75" x14ac:dyDescent="0.25">
      <c r="A197" s="91" t="s">
        <v>223</v>
      </c>
      <c r="B197" s="102">
        <v>100</v>
      </c>
      <c r="C197" s="70">
        <f t="shared" si="5"/>
        <v>59234</v>
      </c>
      <c r="D197" s="102"/>
      <c r="E197" s="65"/>
      <c r="F197" s="164"/>
      <c r="G197" s="121"/>
      <c r="H197" s="143"/>
      <c r="I197" s="154">
        <f>I198</f>
        <v>59234</v>
      </c>
      <c r="J197" s="122"/>
      <c r="K197" s="122"/>
      <c r="L197" s="154">
        <f>L198</f>
        <v>1</v>
      </c>
      <c r="M197" s="123"/>
      <c r="N197" s="144"/>
      <c r="O197" s="145" t="s">
        <v>224</v>
      </c>
      <c r="P197" s="146" t="s">
        <v>222</v>
      </c>
    </row>
    <row r="198" spans="1:16" ht="15.75" thickBot="1" x14ac:dyDescent="0.3">
      <c r="A198" s="92" t="s">
        <v>202</v>
      </c>
      <c r="B198" s="57">
        <f>C198/C197*100</f>
        <v>100</v>
      </c>
      <c r="C198" s="72">
        <f t="shared" si="5"/>
        <v>59234</v>
      </c>
      <c r="D198" s="57"/>
      <c r="E198" s="58"/>
      <c r="F198" s="116"/>
      <c r="G198" s="64"/>
      <c r="H198" s="59"/>
      <c r="I198" s="116">
        <v>59234</v>
      </c>
      <c r="J198" s="64"/>
      <c r="K198" s="64"/>
      <c r="L198" s="116">
        <v>1</v>
      </c>
      <c r="M198" s="61"/>
      <c r="N198" s="59"/>
      <c r="O198" s="81" t="s">
        <v>24</v>
      </c>
      <c r="P198" s="73" t="s">
        <v>25</v>
      </c>
    </row>
    <row r="199" spans="1:16" ht="24" x14ac:dyDescent="0.25">
      <c r="A199" s="82" t="s">
        <v>127</v>
      </c>
      <c r="B199" s="4"/>
      <c r="C199" s="11"/>
      <c r="D199" s="4"/>
      <c r="E199" s="4"/>
      <c r="F199" s="107"/>
      <c r="G199" s="4"/>
      <c r="H199" s="4"/>
      <c r="I199" s="107"/>
      <c r="J199" s="4"/>
      <c r="K199" s="4"/>
      <c r="L199" s="107"/>
      <c r="M199" s="4"/>
      <c r="N199" s="4"/>
      <c r="O199" s="328" t="s">
        <v>184</v>
      </c>
      <c r="P199" s="328"/>
    </row>
  </sheetData>
  <autoFilter ref="A5:P199">
    <filterColumn colId="2" showButton="0"/>
    <filterColumn colId="3" showButton="0"/>
    <filterColumn colId="5" showButton="0"/>
    <filterColumn colId="6" showButton="0"/>
    <filterColumn colId="8" showButton="0"/>
    <filterColumn colId="9" showButton="0"/>
    <filterColumn colId="11" showButton="0"/>
    <filterColumn colId="12" showButton="0"/>
    <filterColumn colId="14" showButton="0"/>
  </autoFilter>
  <mergeCells count="63">
    <mergeCell ref="O199:P199"/>
    <mergeCell ref="I47:I48"/>
    <mergeCell ref="J47:J48"/>
    <mergeCell ref="K47:K48"/>
    <mergeCell ref="L47:L48"/>
    <mergeCell ref="M47:M48"/>
    <mergeCell ref="N47:N48"/>
    <mergeCell ref="F46:H46"/>
    <mergeCell ref="I46:K46"/>
    <mergeCell ref="L46:N46"/>
    <mergeCell ref="C47:C48"/>
    <mergeCell ref="D47:D48"/>
    <mergeCell ref="E47:E48"/>
    <mergeCell ref="F47:F48"/>
    <mergeCell ref="G47:G48"/>
    <mergeCell ref="A42:D42"/>
    <mergeCell ref="K42:P42"/>
    <mergeCell ref="O43:P43"/>
    <mergeCell ref="A44:A48"/>
    <mergeCell ref="B44:B45"/>
    <mergeCell ref="C44:E44"/>
    <mergeCell ref="F44:H44"/>
    <mergeCell ref="I44:K44"/>
    <mergeCell ref="L44:N44"/>
    <mergeCell ref="O44:P48"/>
    <mergeCell ref="H47:H48"/>
    <mergeCell ref="C45:E45"/>
    <mergeCell ref="F45:H45"/>
    <mergeCell ref="I45:K45"/>
    <mergeCell ref="L45:N45"/>
    <mergeCell ref="C46:E46"/>
    <mergeCell ref="F41:P41"/>
    <mergeCell ref="D8:D9"/>
    <mergeCell ref="E8:E9"/>
    <mergeCell ref="F8:F9"/>
    <mergeCell ref="G8:G9"/>
    <mergeCell ref="H8:H9"/>
    <mergeCell ref="I8:I9"/>
    <mergeCell ref="O5:P9"/>
    <mergeCell ref="C6:E6"/>
    <mergeCell ref="F6:H6"/>
    <mergeCell ref="I6:K6"/>
    <mergeCell ref="L6:N6"/>
    <mergeCell ref="C7:E7"/>
    <mergeCell ref="F7:H7"/>
    <mergeCell ref="I7:K7"/>
    <mergeCell ref="L7:N7"/>
    <mergeCell ref="C8:C9"/>
    <mergeCell ref="A1:P1"/>
    <mergeCell ref="A2:P2"/>
    <mergeCell ref="A3:P3"/>
    <mergeCell ref="O4:P4"/>
    <mergeCell ref="A5:A9"/>
    <mergeCell ref="B5:B6"/>
    <mergeCell ref="C5:E5"/>
    <mergeCell ref="F5:H5"/>
    <mergeCell ref="I5:K5"/>
    <mergeCell ref="L5:N5"/>
    <mergeCell ref="J8:J9"/>
    <mergeCell ref="K8:K9"/>
    <mergeCell ref="L8:L9"/>
    <mergeCell ref="M8:M9"/>
    <mergeCell ref="N8:N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74"/>
  <sheetViews>
    <sheetView tabSelected="1" view="pageBreakPreview" zoomScale="84" zoomScaleNormal="85" zoomScaleSheetLayoutView="84" workbookViewId="0">
      <selection activeCell="A37" activeCellId="1" sqref="A11:A29 A37:A81"/>
    </sheetView>
  </sheetViews>
  <sheetFormatPr defaultColWidth="9.140625" defaultRowHeight="15.75" x14ac:dyDescent="0.25"/>
  <cols>
    <col min="1" max="1" width="39.42578125" style="212" customWidth="1"/>
    <col min="2" max="2" width="13" style="212" customWidth="1"/>
    <col min="3" max="3" width="12.140625" style="212" customWidth="1"/>
    <col min="4" max="4" width="12.28515625" style="212" customWidth="1"/>
    <col min="5" max="5" width="10.85546875" style="212" customWidth="1"/>
    <col min="6" max="6" width="12.140625" style="212" customWidth="1"/>
    <col min="7" max="7" width="11.85546875" style="212" customWidth="1"/>
    <col min="8" max="8" width="11.42578125" style="212" customWidth="1"/>
    <col min="9" max="9" width="8.28515625" style="212" customWidth="1"/>
    <col min="10" max="10" width="8" style="212" customWidth="1"/>
    <col min="11" max="11" width="8.42578125" style="212" customWidth="1"/>
    <col min="12" max="12" width="13.42578125" style="212" customWidth="1"/>
    <col min="13" max="13" width="11.7109375" style="212" customWidth="1"/>
    <col min="14" max="14" width="11.42578125" style="212" customWidth="1"/>
    <col min="15" max="15" width="44.42578125" style="212" customWidth="1"/>
    <col min="16" max="16384" width="9.140625" style="212"/>
  </cols>
  <sheetData>
    <row r="1" spans="1:19" ht="30.75" customHeight="1" x14ac:dyDescent="0.25">
      <c r="A1" s="329" t="s">
        <v>371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173"/>
      <c r="Q1" s="173"/>
    </row>
    <row r="2" spans="1:19" ht="28.5" customHeight="1" x14ac:dyDescent="0.25">
      <c r="A2" s="329" t="s">
        <v>394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  <c r="O2" s="329"/>
      <c r="P2" s="173"/>
      <c r="Q2" s="173"/>
    </row>
    <row r="3" spans="1:19" ht="25.5" customHeight="1" x14ac:dyDescent="0.25">
      <c r="A3" s="329" t="s">
        <v>235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173"/>
      <c r="Q3" s="173"/>
    </row>
    <row r="4" spans="1:19" ht="24.75" customHeight="1" thickBot="1" x14ac:dyDescent="0.3">
      <c r="A4" s="170" t="s">
        <v>2</v>
      </c>
      <c r="B4" s="198"/>
      <c r="C4" s="170"/>
      <c r="D4" s="198"/>
      <c r="E4" s="170"/>
      <c r="F4" s="170"/>
      <c r="G4" s="170"/>
      <c r="H4" s="170"/>
      <c r="I4" s="170"/>
      <c r="J4" s="198"/>
      <c r="K4" s="198"/>
      <c r="L4" s="198"/>
      <c r="M4" s="198"/>
      <c r="N4" s="198"/>
      <c r="O4" s="199" t="s">
        <v>195</v>
      </c>
    </row>
    <row r="5" spans="1:19" ht="21.75" customHeight="1" x14ac:dyDescent="0.25">
      <c r="A5" s="330" t="s">
        <v>3</v>
      </c>
      <c r="B5" s="333" t="s">
        <v>231</v>
      </c>
      <c r="C5" s="335" t="s">
        <v>5</v>
      </c>
      <c r="D5" s="336"/>
      <c r="E5" s="336"/>
      <c r="F5" s="337" t="s">
        <v>6</v>
      </c>
      <c r="G5" s="336"/>
      <c r="H5" s="338"/>
      <c r="I5" s="335" t="s">
        <v>7</v>
      </c>
      <c r="J5" s="336"/>
      <c r="K5" s="336"/>
      <c r="L5" s="339" t="s">
        <v>225</v>
      </c>
      <c r="M5" s="335"/>
      <c r="N5" s="340"/>
      <c r="O5" s="341" t="s">
        <v>8</v>
      </c>
    </row>
    <row r="6" spans="1:19" ht="31.5" customHeight="1" x14ac:dyDescent="0.25">
      <c r="A6" s="331"/>
      <c r="B6" s="334"/>
      <c r="C6" s="344" t="s">
        <v>132</v>
      </c>
      <c r="D6" s="345"/>
      <c r="E6" s="345"/>
      <c r="F6" s="346" t="s">
        <v>131</v>
      </c>
      <c r="G6" s="345"/>
      <c r="H6" s="347"/>
      <c r="I6" s="344" t="s">
        <v>134</v>
      </c>
      <c r="J6" s="345"/>
      <c r="K6" s="345"/>
      <c r="L6" s="348" t="s">
        <v>233</v>
      </c>
      <c r="M6" s="344"/>
      <c r="N6" s="349"/>
      <c r="O6" s="342"/>
    </row>
    <row r="7" spans="1:19" ht="51" customHeight="1" x14ac:dyDescent="0.25">
      <c r="A7" s="331"/>
      <c r="B7" s="190" t="s">
        <v>230</v>
      </c>
      <c r="C7" s="350" t="s">
        <v>12</v>
      </c>
      <c r="D7" s="351"/>
      <c r="E7" s="352"/>
      <c r="F7" s="353" t="s">
        <v>232</v>
      </c>
      <c r="G7" s="351"/>
      <c r="H7" s="352"/>
      <c r="I7" s="354" t="s">
        <v>14</v>
      </c>
      <c r="J7" s="355"/>
      <c r="K7" s="356"/>
      <c r="L7" s="357" t="s">
        <v>226</v>
      </c>
      <c r="M7" s="358"/>
      <c r="N7" s="359"/>
      <c r="O7" s="342"/>
    </row>
    <row r="8" spans="1:19" ht="24" customHeight="1" x14ac:dyDescent="0.25">
      <c r="A8" s="331"/>
      <c r="B8" s="208" t="s">
        <v>128</v>
      </c>
      <c r="C8" s="360" t="s">
        <v>361</v>
      </c>
      <c r="D8" s="360" t="s">
        <v>358</v>
      </c>
      <c r="E8" s="365" t="s">
        <v>359</v>
      </c>
      <c r="F8" s="364" t="s">
        <v>360</v>
      </c>
      <c r="G8" s="360" t="s">
        <v>358</v>
      </c>
      <c r="H8" s="365" t="s">
        <v>384</v>
      </c>
      <c r="I8" s="364" t="s">
        <v>385</v>
      </c>
      <c r="J8" s="360" t="s">
        <v>386</v>
      </c>
      <c r="K8" s="365" t="s">
        <v>387</v>
      </c>
      <c r="L8" s="367" t="s">
        <v>363</v>
      </c>
      <c r="M8" s="360" t="s">
        <v>362</v>
      </c>
      <c r="N8" s="362" t="s">
        <v>389</v>
      </c>
      <c r="O8" s="342"/>
      <c r="S8" s="213">
        <f>L10-105219706</f>
        <v>0</v>
      </c>
    </row>
    <row r="9" spans="1:19" ht="19.5" customHeight="1" thickBot="1" x14ac:dyDescent="0.3">
      <c r="A9" s="332"/>
      <c r="B9" s="191">
        <v>2017</v>
      </c>
      <c r="C9" s="368"/>
      <c r="D9" s="361"/>
      <c r="E9" s="366"/>
      <c r="F9" s="361"/>
      <c r="G9" s="361"/>
      <c r="H9" s="366"/>
      <c r="I9" s="361"/>
      <c r="J9" s="361"/>
      <c r="K9" s="366"/>
      <c r="L9" s="361"/>
      <c r="M9" s="361"/>
      <c r="N9" s="363"/>
      <c r="O9" s="343"/>
    </row>
    <row r="10" spans="1:19" s="231" customFormat="1" ht="27" customHeight="1" thickBot="1" x14ac:dyDescent="0.3">
      <c r="A10" s="232" t="s">
        <v>355</v>
      </c>
      <c r="B10" s="233">
        <f t="shared" ref="B10:N10" si="0">B11+B17+B37+B51+B58+B60+B66+B74</f>
        <v>800</v>
      </c>
      <c r="C10" s="233">
        <f t="shared" si="0"/>
        <v>74603897</v>
      </c>
      <c r="D10" s="233">
        <f t="shared" si="0"/>
        <v>69129162.400000006</v>
      </c>
      <c r="E10" s="229">
        <f t="shared" si="0"/>
        <v>74739812</v>
      </c>
      <c r="F10" s="229">
        <f t="shared" si="0"/>
        <v>30615809</v>
      </c>
      <c r="G10" s="229">
        <f t="shared" si="0"/>
        <v>24145975.240000002</v>
      </c>
      <c r="H10" s="229">
        <f t="shared" si="0"/>
        <v>20557147</v>
      </c>
      <c r="I10" s="229">
        <f>I11+I17+I37+I51+I58+I60+I66+I74</f>
        <v>5341</v>
      </c>
      <c r="J10" s="229">
        <f t="shared" si="0"/>
        <v>14783</v>
      </c>
      <c r="K10" s="229">
        <f t="shared" si="0"/>
        <v>17012</v>
      </c>
      <c r="L10" s="229">
        <f>F10+C10</f>
        <v>105219706</v>
      </c>
      <c r="M10" s="229">
        <f t="shared" si="0"/>
        <v>93275137</v>
      </c>
      <c r="N10" s="230">
        <f t="shared" si="0"/>
        <v>95296959</v>
      </c>
      <c r="O10" s="234" t="s">
        <v>236</v>
      </c>
    </row>
    <row r="11" spans="1:19" s="235" customFormat="1" ht="24.75" customHeight="1" x14ac:dyDescent="0.25">
      <c r="A11" s="201" t="s">
        <v>364</v>
      </c>
      <c r="B11" s="168">
        <f>B12+B13+B14+B15+B16</f>
        <v>99.999999999999986</v>
      </c>
      <c r="C11" s="202">
        <v>0</v>
      </c>
      <c r="D11" s="168">
        <f>D14</f>
        <v>93592</v>
      </c>
      <c r="E11" s="168">
        <f>E14+E16</f>
        <v>474955</v>
      </c>
      <c r="F11" s="168">
        <f>F12+F13+F14+F16+F15</f>
        <v>1004981</v>
      </c>
      <c r="G11" s="168">
        <f>G12+G13+G14+G16</f>
        <v>826730</v>
      </c>
      <c r="H11" s="168">
        <f>H12+H13+H14+H16</f>
        <v>363294</v>
      </c>
      <c r="I11" s="168">
        <f>I12+I13+I14+I16+I15</f>
        <v>37</v>
      </c>
      <c r="J11" s="168">
        <f>J12+J13+J14+J16</f>
        <v>24</v>
      </c>
      <c r="K11" s="168">
        <f>K12+K13+K14+K16</f>
        <v>29</v>
      </c>
      <c r="L11" s="168">
        <f>L12+L13+L14+L15+L16</f>
        <v>1004981</v>
      </c>
      <c r="M11" s="168">
        <f>M12+M13+M14+M16</f>
        <v>920322</v>
      </c>
      <c r="N11" s="169">
        <f>N12+N13+N14+N16</f>
        <v>838249</v>
      </c>
      <c r="O11" s="203" t="s">
        <v>240</v>
      </c>
      <c r="P11" s="371">
        <v>5</v>
      </c>
    </row>
    <row r="12" spans="1:19" s="231" customFormat="1" ht="24" customHeight="1" x14ac:dyDescent="0.25">
      <c r="A12" s="236" t="s">
        <v>250</v>
      </c>
      <c r="B12" s="237">
        <f>L12/L11*100</f>
        <v>9.5914251115195199</v>
      </c>
      <c r="C12" s="238" t="s">
        <v>221</v>
      </c>
      <c r="D12" s="238" t="s">
        <v>221</v>
      </c>
      <c r="E12" s="238" t="s">
        <v>221</v>
      </c>
      <c r="F12" s="238">
        <v>96392</v>
      </c>
      <c r="G12" s="238">
        <v>92668</v>
      </c>
      <c r="H12" s="238">
        <v>40569</v>
      </c>
      <c r="I12" s="238">
        <v>11</v>
      </c>
      <c r="J12" s="238">
        <v>14</v>
      </c>
      <c r="K12" s="238">
        <v>13</v>
      </c>
      <c r="L12" s="238">
        <v>96392</v>
      </c>
      <c r="M12" s="239">
        <v>92668</v>
      </c>
      <c r="N12" s="240">
        <v>40569</v>
      </c>
      <c r="O12" s="241" t="s">
        <v>245</v>
      </c>
      <c r="P12" s="371"/>
    </row>
    <row r="13" spans="1:19" ht="31.5" x14ac:dyDescent="0.25">
      <c r="A13" s="215" t="s">
        <v>251</v>
      </c>
      <c r="B13" s="214">
        <f>L13/L11*100</f>
        <v>14.336688952328453</v>
      </c>
      <c r="C13" s="176" t="s">
        <v>221</v>
      </c>
      <c r="D13" s="176" t="s">
        <v>221</v>
      </c>
      <c r="E13" s="176" t="s">
        <v>221</v>
      </c>
      <c r="F13" s="176">
        <v>144081</v>
      </c>
      <c r="G13" s="176">
        <v>116070</v>
      </c>
      <c r="H13" s="176">
        <v>84820</v>
      </c>
      <c r="I13" s="179">
        <v>3</v>
      </c>
      <c r="J13" s="176">
        <v>2</v>
      </c>
      <c r="K13" s="176">
        <v>2</v>
      </c>
      <c r="L13" s="176">
        <v>144081</v>
      </c>
      <c r="M13" s="185">
        <v>116070</v>
      </c>
      <c r="N13" s="193">
        <v>84820</v>
      </c>
      <c r="O13" s="194" t="s">
        <v>246</v>
      </c>
      <c r="P13" s="371"/>
    </row>
    <row r="14" spans="1:19" s="231" customFormat="1" ht="23.25" customHeight="1" x14ac:dyDescent="0.25">
      <c r="A14" s="236" t="s">
        <v>252</v>
      </c>
      <c r="B14" s="237">
        <f>L14/L11*100</f>
        <v>65.867812426304567</v>
      </c>
      <c r="C14" s="238" t="s">
        <v>221</v>
      </c>
      <c r="D14" s="242">
        <v>93592</v>
      </c>
      <c r="E14" s="239">
        <v>9171</v>
      </c>
      <c r="F14" s="239">
        <v>661959</v>
      </c>
      <c r="G14" s="238">
        <v>614903</v>
      </c>
      <c r="H14" s="238">
        <v>119642</v>
      </c>
      <c r="I14" s="238">
        <v>18</v>
      </c>
      <c r="J14" s="242">
        <v>7</v>
      </c>
      <c r="K14" s="238">
        <v>6</v>
      </c>
      <c r="L14" s="243">
        <v>661959</v>
      </c>
      <c r="M14" s="243">
        <v>708495</v>
      </c>
      <c r="N14" s="240">
        <v>128813</v>
      </c>
      <c r="O14" s="241" t="s">
        <v>247</v>
      </c>
      <c r="P14" s="371"/>
    </row>
    <row r="15" spans="1:19" ht="24.75" customHeight="1" x14ac:dyDescent="0.25">
      <c r="A15" s="195" t="s">
        <v>253</v>
      </c>
      <c r="B15" s="214">
        <f>L15/L11*100</f>
        <v>9.6516252546068042</v>
      </c>
      <c r="C15" s="176" t="s">
        <v>221</v>
      </c>
      <c r="D15" s="176" t="s">
        <v>221</v>
      </c>
      <c r="E15" s="176" t="s">
        <v>221</v>
      </c>
      <c r="F15" s="176">
        <v>96997</v>
      </c>
      <c r="G15" s="176" t="s">
        <v>221</v>
      </c>
      <c r="H15" s="176" t="s">
        <v>221</v>
      </c>
      <c r="I15" s="176">
        <v>2</v>
      </c>
      <c r="J15" s="176" t="s">
        <v>221</v>
      </c>
      <c r="K15" s="176" t="s">
        <v>221</v>
      </c>
      <c r="L15" s="176">
        <v>96997</v>
      </c>
      <c r="M15" s="179" t="s">
        <v>221</v>
      </c>
      <c r="N15" s="180" t="s">
        <v>221</v>
      </c>
      <c r="O15" s="194" t="s">
        <v>248</v>
      </c>
      <c r="P15" s="371"/>
    </row>
    <row r="16" spans="1:19" s="231" customFormat="1" ht="24" customHeight="1" x14ac:dyDescent="0.25">
      <c r="A16" s="236" t="s">
        <v>254</v>
      </c>
      <c r="B16" s="237">
        <f>L16/L11*100</f>
        <v>0.55244825524064634</v>
      </c>
      <c r="C16" s="238" t="s">
        <v>221</v>
      </c>
      <c r="D16" s="238" t="s">
        <v>221</v>
      </c>
      <c r="E16" s="238">
        <v>465784</v>
      </c>
      <c r="F16" s="238">
        <v>5552</v>
      </c>
      <c r="G16" s="238">
        <v>3089</v>
      </c>
      <c r="H16" s="238">
        <v>118263</v>
      </c>
      <c r="I16" s="238">
        <v>3</v>
      </c>
      <c r="J16" s="238">
        <v>1</v>
      </c>
      <c r="K16" s="238">
        <v>8</v>
      </c>
      <c r="L16" s="238">
        <v>5552</v>
      </c>
      <c r="M16" s="243">
        <v>3089</v>
      </c>
      <c r="N16" s="240">
        <v>584047</v>
      </c>
      <c r="O16" s="241" t="s">
        <v>249</v>
      </c>
      <c r="P16" s="371"/>
    </row>
    <row r="17" spans="1:16" ht="49.5" customHeight="1" x14ac:dyDescent="0.25">
      <c r="A17" s="178" t="s">
        <v>365</v>
      </c>
      <c r="B17" s="274">
        <f>B18+B19+B20+B22+B23+B24+B25+B26+B27+B28+B29</f>
        <v>100.00000000000001</v>
      </c>
      <c r="C17" s="174">
        <f>C19+C20+C23+C24+C27+C28</f>
        <v>1245933</v>
      </c>
      <c r="D17" s="181">
        <f>D23+D27+D28</f>
        <v>226625</v>
      </c>
      <c r="E17" s="181">
        <f>E19+E23+E24+E27+E28</f>
        <v>326658</v>
      </c>
      <c r="F17" s="174">
        <f>F19+F20+F22+F23+F25+F24+F26+F27+F28+F29+F18</f>
        <v>1174199</v>
      </c>
      <c r="G17" s="174">
        <f>G18+G22+G23+G24+G25+G27+G28+G29</f>
        <v>568189</v>
      </c>
      <c r="H17" s="174">
        <f>H18+H19+H20+H22+H23+H25+H24+H26+H27+H28+H29+H21</f>
        <v>1282187</v>
      </c>
      <c r="I17" s="181">
        <f>I18+I19+I20+I22+I23+I24+I25+I26+I27+I28+I29</f>
        <v>83</v>
      </c>
      <c r="J17" s="181">
        <f>J18+J22+J23+J24+J25+J27+J28+J29</f>
        <v>57</v>
      </c>
      <c r="K17" s="181">
        <f>K18+K19+K20+K21+K22+K23+K24+K25+K26+K27+K28+K29</f>
        <v>135</v>
      </c>
      <c r="L17" s="181">
        <f>L18+L19+L20+L22+L23+L24+L25+L26+L27+L28+L29</f>
        <v>1872132</v>
      </c>
      <c r="M17" s="181">
        <f>M18+M22+M23+M24+M25+M27+M28+M29</f>
        <v>794814</v>
      </c>
      <c r="N17" s="182">
        <f>N18+N19+N20+N21+N22+N23+N24+N25+N26+N27+N28+N29</f>
        <v>1608845</v>
      </c>
      <c r="O17" s="177" t="s">
        <v>237</v>
      </c>
    </row>
    <row r="18" spans="1:16" s="231" customFormat="1" ht="35.25" customHeight="1" x14ac:dyDescent="0.25">
      <c r="A18" s="236" t="s">
        <v>267</v>
      </c>
      <c r="B18" s="246">
        <f>L18/L17*100</f>
        <v>6.2388763185501878E-2</v>
      </c>
      <c r="C18" s="238" t="s">
        <v>221</v>
      </c>
      <c r="D18" s="238" t="s">
        <v>221</v>
      </c>
      <c r="E18" s="238" t="s">
        <v>221</v>
      </c>
      <c r="F18" s="238">
        <v>1168</v>
      </c>
      <c r="G18" s="238">
        <v>37442</v>
      </c>
      <c r="H18" s="238">
        <v>93853</v>
      </c>
      <c r="I18" s="238">
        <v>1</v>
      </c>
      <c r="J18" s="238">
        <v>1</v>
      </c>
      <c r="K18" s="238">
        <v>1</v>
      </c>
      <c r="L18" s="238">
        <v>1168</v>
      </c>
      <c r="M18" s="243">
        <v>37442</v>
      </c>
      <c r="N18" s="240">
        <v>93853</v>
      </c>
      <c r="O18" s="247" t="s">
        <v>255</v>
      </c>
      <c r="P18" s="371">
        <v>12</v>
      </c>
    </row>
    <row r="19" spans="1:16" ht="31.5" x14ac:dyDescent="0.25">
      <c r="A19" s="195" t="s">
        <v>268</v>
      </c>
      <c r="B19" s="200">
        <f>L19/L17*100</f>
        <v>60.929998525744978</v>
      </c>
      <c r="C19" s="184">
        <v>864000</v>
      </c>
      <c r="D19" s="179" t="s">
        <v>130</v>
      </c>
      <c r="E19" s="176">
        <v>26694</v>
      </c>
      <c r="F19" s="176">
        <v>276690</v>
      </c>
      <c r="G19" s="176" t="s">
        <v>221</v>
      </c>
      <c r="H19" s="176">
        <v>377699</v>
      </c>
      <c r="I19" s="176">
        <v>26</v>
      </c>
      <c r="J19" s="176" t="s">
        <v>221</v>
      </c>
      <c r="K19" s="176">
        <v>58</v>
      </c>
      <c r="L19" s="176">
        <v>1140690</v>
      </c>
      <c r="M19" s="179" t="s">
        <v>221</v>
      </c>
      <c r="N19" s="193">
        <v>404393</v>
      </c>
      <c r="O19" s="196" t="s">
        <v>256</v>
      </c>
      <c r="P19" s="371"/>
    </row>
    <row r="20" spans="1:16" s="231" customFormat="1" ht="39.75" customHeight="1" x14ac:dyDescent="0.25">
      <c r="A20" s="236" t="s">
        <v>269</v>
      </c>
      <c r="B20" s="246">
        <f>L20/L17*100</f>
        <v>14.245843775973061</v>
      </c>
      <c r="C20" s="238">
        <v>233050</v>
      </c>
      <c r="D20" s="238" t="s">
        <v>221</v>
      </c>
      <c r="E20" s="238" t="s">
        <v>221</v>
      </c>
      <c r="F20" s="238">
        <v>33651</v>
      </c>
      <c r="G20" s="238" t="s">
        <v>221</v>
      </c>
      <c r="H20" s="238">
        <v>232916</v>
      </c>
      <c r="I20" s="238">
        <v>9</v>
      </c>
      <c r="J20" s="238"/>
      <c r="K20" s="238">
        <v>10</v>
      </c>
      <c r="L20" s="243">
        <v>266701</v>
      </c>
      <c r="M20" s="239" t="s">
        <v>221</v>
      </c>
      <c r="N20" s="240">
        <v>232916</v>
      </c>
      <c r="O20" s="247" t="s">
        <v>257</v>
      </c>
      <c r="P20" s="371"/>
    </row>
    <row r="21" spans="1:16" ht="24.75" customHeight="1" x14ac:dyDescent="0.25">
      <c r="A21" s="195" t="s">
        <v>270</v>
      </c>
      <c r="B21" s="200"/>
      <c r="C21" s="176" t="s">
        <v>221</v>
      </c>
      <c r="D21" s="179" t="s">
        <v>130</v>
      </c>
      <c r="E21" s="176" t="s">
        <v>221</v>
      </c>
      <c r="F21" s="176" t="s">
        <v>221</v>
      </c>
      <c r="G21" s="176" t="s">
        <v>221</v>
      </c>
      <c r="H21" s="176">
        <v>191</v>
      </c>
      <c r="I21" s="176" t="s">
        <v>221</v>
      </c>
      <c r="J21" s="176" t="s">
        <v>221</v>
      </c>
      <c r="K21" s="176">
        <v>1</v>
      </c>
      <c r="L21" s="179" t="s">
        <v>221</v>
      </c>
      <c r="M21" s="179" t="s">
        <v>221</v>
      </c>
      <c r="N21" s="193">
        <v>191</v>
      </c>
      <c r="O21" s="196" t="s">
        <v>258</v>
      </c>
      <c r="P21" s="371"/>
    </row>
    <row r="22" spans="1:16" s="231" customFormat="1" ht="21.75" customHeight="1" x14ac:dyDescent="0.25">
      <c r="A22" s="236" t="s">
        <v>271</v>
      </c>
      <c r="B22" s="246">
        <f>L22/L17*100</f>
        <v>0.82205741902814555</v>
      </c>
      <c r="C22" s="238" t="s">
        <v>221</v>
      </c>
      <c r="D22" s="239" t="s">
        <v>130</v>
      </c>
      <c r="E22" s="238" t="s">
        <v>221</v>
      </c>
      <c r="F22" s="238">
        <v>15390</v>
      </c>
      <c r="G22" s="238">
        <v>5728</v>
      </c>
      <c r="H22" s="238">
        <v>27568</v>
      </c>
      <c r="I22" s="238">
        <v>2</v>
      </c>
      <c r="J22" s="238">
        <v>1</v>
      </c>
      <c r="K22" s="238">
        <v>2</v>
      </c>
      <c r="L22" s="238">
        <v>15390</v>
      </c>
      <c r="M22" s="243">
        <v>5728</v>
      </c>
      <c r="N22" s="240">
        <v>27568</v>
      </c>
      <c r="O22" s="247" t="s">
        <v>259</v>
      </c>
      <c r="P22" s="371"/>
    </row>
    <row r="23" spans="1:16" ht="21.75" customHeight="1" x14ac:dyDescent="0.25">
      <c r="A23" s="195" t="s">
        <v>272</v>
      </c>
      <c r="B23" s="200">
        <f>L23/L17*100</f>
        <v>1.1006702518839484</v>
      </c>
      <c r="C23" s="184">
        <v>3293</v>
      </c>
      <c r="D23" s="184">
        <v>146798</v>
      </c>
      <c r="E23" s="176">
        <v>144100</v>
      </c>
      <c r="F23" s="176">
        <v>17313</v>
      </c>
      <c r="G23" s="176">
        <v>3889</v>
      </c>
      <c r="H23" s="176">
        <v>15469</v>
      </c>
      <c r="I23" s="176">
        <v>6</v>
      </c>
      <c r="J23" s="176">
        <v>5</v>
      </c>
      <c r="K23" s="176">
        <v>8</v>
      </c>
      <c r="L23" s="176">
        <v>20606</v>
      </c>
      <c r="M23" s="185">
        <v>150687</v>
      </c>
      <c r="N23" s="193">
        <v>159569</v>
      </c>
      <c r="O23" s="196" t="s">
        <v>260</v>
      </c>
      <c r="P23" s="371"/>
    </row>
    <row r="24" spans="1:16" s="231" customFormat="1" ht="27.75" customHeight="1" x14ac:dyDescent="0.25">
      <c r="A24" s="236" t="s">
        <v>273</v>
      </c>
      <c r="B24" s="246">
        <f>L24/L17*100</f>
        <v>5.5205509013253335</v>
      </c>
      <c r="C24" s="242">
        <v>5434</v>
      </c>
      <c r="D24" s="238" t="s">
        <v>221</v>
      </c>
      <c r="E24" s="238">
        <v>14800</v>
      </c>
      <c r="F24" s="238">
        <v>97918</v>
      </c>
      <c r="G24" s="238">
        <v>63693</v>
      </c>
      <c r="H24" s="238">
        <v>28185</v>
      </c>
      <c r="I24" s="238">
        <v>19</v>
      </c>
      <c r="J24" s="238">
        <v>3</v>
      </c>
      <c r="K24" s="238">
        <v>5</v>
      </c>
      <c r="L24" s="238">
        <v>103352</v>
      </c>
      <c r="M24" s="243">
        <v>63693</v>
      </c>
      <c r="N24" s="240">
        <v>42985</v>
      </c>
      <c r="O24" s="247" t="s">
        <v>261</v>
      </c>
      <c r="P24" s="371"/>
    </row>
    <row r="25" spans="1:16" ht="29.25" customHeight="1" x14ac:dyDescent="0.25">
      <c r="A25" s="195" t="s">
        <v>274</v>
      </c>
      <c r="B25" s="200">
        <f>L25/L17*100</f>
        <v>3.2245055370027331</v>
      </c>
      <c r="C25" s="176" t="s">
        <v>221</v>
      </c>
      <c r="D25" s="176" t="s">
        <v>221</v>
      </c>
      <c r="E25" s="176" t="s">
        <v>221</v>
      </c>
      <c r="F25" s="176">
        <v>608367</v>
      </c>
      <c r="G25" s="176">
        <v>343239</v>
      </c>
      <c r="H25" s="176">
        <v>232866</v>
      </c>
      <c r="I25" s="176">
        <v>6</v>
      </c>
      <c r="J25" s="176">
        <v>7</v>
      </c>
      <c r="K25" s="176">
        <v>7</v>
      </c>
      <c r="L25" s="176">
        <v>60367</v>
      </c>
      <c r="M25" s="185">
        <v>343239</v>
      </c>
      <c r="N25" s="193">
        <v>232866</v>
      </c>
      <c r="O25" s="196" t="s">
        <v>262</v>
      </c>
      <c r="P25" s="371"/>
    </row>
    <row r="26" spans="1:16" s="231" customFormat="1" ht="35.25" customHeight="1" x14ac:dyDescent="0.25">
      <c r="A26" s="236" t="s">
        <v>275</v>
      </c>
      <c r="B26" s="246">
        <f>L26/L17*100</f>
        <v>0.66806186743242468</v>
      </c>
      <c r="C26" s="238" t="s">
        <v>221</v>
      </c>
      <c r="D26" s="238" t="s">
        <v>221</v>
      </c>
      <c r="E26" s="238" t="s">
        <v>221</v>
      </c>
      <c r="F26" s="238">
        <v>12507</v>
      </c>
      <c r="G26" s="238" t="s">
        <v>221</v>
      </c>
      <c r="H26" s="238">
        <v>42314</v>
      </c>
      <c r="I26" s="238">
        <v>1</v>
      </c>
      <c r="J26" s="238" t="s">
        <v>221</v>
      </c>
      <c r="K26" s="238">
        <v>1</v>
      </c>
      <c r="L26" s="238">
        <v>12507</v>
      </c>
      <c r="M26" s="239" t="s">
        <v>221</v>
      </c>
      <c r="N26" s="240">
        <v>42314</v>
      </c>
      <c r="O26" s="247" t="s">
        <v>263</v>
      </c>
      <c r="P26" s="371"/>
    </row>
    <row r="27" spans="1:16" ht="26.25" customHeight="1" x14ac:dyDescent="0.25">
      <c r="A27" s="195" t="s">
        <v>276</v>
      </c>
      <c r="B27" s="200">
        <f>L27/L17*100</f>
        <v>10.727288460429072</v>
      </c>
      <c r="C27" s="184">
        <v>135232</v>
      </c>
      <c r="D27" s="188">
        <v>40607</v>
      </c>
      <c r="E27" s="188">
        <v>80286</v>
      </c>
      <c r="F27" s="176">
        <v>65597</v>
      </c>
      <c r="G27" s="176">
        <v>24069</v>
      </c>
      <c r="H27" s="176">
        <v>142234</v>
      </c>
      <c r="I27" s="176">
        <v>8</v>
      </c>
      <c r="J27" s="176">
        <v>37</v>
      </c>
      <c r="K27" s="176">
        <v>39</v>
      </c>
      <c r="L27" s="185">
        <v>200829</v>
      </c>
      <c r="M27" s="179">
        <v>64676</v>
      </c>
      <c r="N27" s="193">
        <v>222520</v>
      </c>
      <c r="O27" s="196" t="s">
        <v>264</v>
      </c>
      <c r="P27" s="371"/>
    </row>
    <row r="28" spans="1:16" s="231" customFormat="1" ht="42.75" customHeight="1" x14ac:dyDescent="0.25">
      <c r="A28" s="236" t="s">
        <v>277</v>
      </c>
      <c r="B28" s="246">
        <f>L28/L17*100</f>
        <v>1.7614676742879241</v>
      </c>
      <c r="C28" s="238">
        <v>4924</v>
      </c>
      <c r="D28" s="238">
        <v>39220</v>
      </c>
      <c r="E28" s="238">
        <v>60778</v>
      </c>
      <c r="F28" s="238">
        <v>28053</v>
      </c>
      <c r="G28" s="238">
        <v>31317</v>
      </c>
      <c r="H28" s="238">
        <v>69024</v>
      </c>
      <c r="I28" s="248">
        <v>2</v>
      </c>
      <c r="J28" s="248">
        <v>2</v>
      </c>
      <c r="K28" s="248">
        <v>2</v>
      </c>
      <c r="L28" s="238">
        <v>32977</v>
      </c>
      <c r="M28" s="239">
        <v>70537</v>
      </c>
      <c r="N28" s="240">
        <v>129802</v>
      </c>
      <c r="O28" s="247" t="s">
        <v>265</v>
      </c>
      <c r="P28" s="371"/>
    </row>
    <row r="29" spans="1:16" ht="30.75" customHeight="1" x14ac:dyDescent="0.25">
      <c r="A29" s="222" t="s">
        <v>278</v>
      </c>
      <c r="B29" s="223">
        <f>L29/L17*100</f>
        <v>0.93716682370687532</v>
      </c>
      <c r="C29" s="224" t="s">
        <v>221</v>
      </c>
      <c r="D29" s="224" t="s">
        <v>221</v>
      </c>
      <c r="E29" s="224" t="s">
        <v>221</v>
      </c>
      <c r="F29" s="224">
        <v>17545</v>
      </c>
      <c r="G29" s="224">
        <v>58812</v>
      </c>
      <c r="H29" s="224">
        <v>19868</v>
      </c>
      <c r="I29" s="224">
        <v>3</v>
      </c>
      <c r="J29" s="224">
        <v>1</v>
      </c>
      <c r="K29" s="224">
        <v>1</v>
      </c>
      <c r="L29" s="224">
        <v>17545</v>
      </c>
      <c r="M29" s="225">
        <v>58812</v>
      </c>
      <c r="N29" s="226">
        <v>19868</v>
      </c>
      <c r="O29" s="227" t="s">
        <v>266</v>
      </c>
      <c r="P29" s="371"/>
    </row>
    <row r="30" spans="1:16" ht="24" customHeight="1" x14ac:dyDescent="0.3">
      <c r="A30" s="374" t="s">
        <v>244</v>
      </c>
      <c r="B30" s="374"/>
      <c r="C30" s="374"/>
      <c r="D30" s="167"/>
      <c r="E30" s="167"/>
      <c r="F30" s="166"/>
      <c r="G30" s="167"/>
      <c r="H30" s="378" t="s">
        <v>395</v>
      </c>
      <c r="I30" s="378"/>
      <c r="J30" s="378"/>
      <c r="K30" s="378"/>
      <c r="L30" s="378"/>
      <c r="M30" s="378"/>
      <c r="N30" s="378"/>
      <c r="O30" s="378"/>
      <c r="P30" s="221"/>
    </row>
    <row r="31" spans="1:16" ht="30.75" customHeight="1" thickBot="1" x14ac:dyDescent="0.3">
      <c r="A31" s="228" t="s">
        <v>2</v>
      </c>
      <c r="B31" s="192"/>
      <c r="C31" s="207"/>
      <c r="D31" s="207"/>
      <c r="E31" s="207"/>
      <c r="F31" s="207"/>
      <c r="G31" s="207"/>
      <c r="H31" s="207" t="s">
        <v>43</v>
      </c>
      <c r="I31" s="207"/>
      <c r="J31" s="207"/>
      <c r="K31" s="207"/>
      <c r="L31" s="192"/>
      <c r="M31" s="207"/>
      <c r="N31" s="207"/>
      <c r="O31" s="199" t="s">
        <v>196</v>
      </c>
      <c r="P31" s="221"/>
    </row>
    <row r="32" spans="1:16" ht="15.75" customHeight="1" x14ac:dyDescent="0.25">
      <c r="A32" s="330" t="s">
        <v>3</v>
      </c>
      <c r="B32" s="379" t="s">
        <v>231</v>
      </c>
      <c r="C32" s="337" t="s">
        <v>5</v>
      </c>
      <c r="D32" s="336"/>
      <c r="E32" s="338"/>
      <c r="F32" s="337" t="s">
        <v>6</v>
      </c>
      <c r="G32" s="336"/>
      <c r="H32" s="338"/>
      <c r="I32" s="335" t="s">
        <v>7</v>
      </c>
      <c r="J32" s="336"/>
      <c r="K32" s="336"/>
      <c r="L32" s="339" t="s">
        <v>225</v>
      </c>
      <c r="M32" s="335"/>
      <c r="N32" s="340"/>
      <c r="O32" s="341" t="s">
        <v>8</v>
      </c>
    </row>
    <row r="33" spans="1:15" ht="37.5" customHeight="1" x14ac:dyDescent="0.25">
      <c r="A33" s="331"/>
      <c r="B33" s="380"/>
      <c r="C33" s="346" t="s">
        <v>132</v>
      </c>
      <c r="D33" s="345"/>
      <c r="E33" s="347"/>
      <c r="F33" s="346" t="s">
        <v>131</v>
      </c>
      <c r="G33" s="345"/>
      <c r="H33" s="347"/>
      <c r="I33" s="344" t="s">
        <v>134</v>
      </c>
      <c r="J33" s="345"/>
      <c r="K33" s="345"/>
      <c r="L33" s="348" t="s">
        <v>233</v>
      </c>
      <c r="M33" s="344"/>
      <c r="N33" s="349"/>
      <c r="O33" s="342"/>
    </row>
    <row r="34" spans="1:15" ht="56.25" x14ac:dyDescent="0.25">
      <c r="A34" s="331"/>
      <c r="B34" s="209" t="s">
        <v>230</v>
      </c>
      <c r="C34" s="373" t="s">
        <v>12</v>
      </c>
      <c r="D34" s="345"/>
      <c r="E34" s="347"/>
      <c r="F34" s="373" t="s">
        <v>13</v>
      </c>
      <c r="G34" s="345"/>
      <c r="H34" s="347"/>
      <c r="I34" s="344" t="s">
        <v>14</v>
      </c>
      <c r="J34" s="345"/>
      <c r="K34" s="345"/>
      <c r="L34" s="357" t="s">
        <v>226</v>
      </c>
      <c r="M34" s="358"/>
      <c r="N34" s="359"/>
      <c r="O34" s="342"/>
    </row>
    <row r="35" spans="1:15" ht="15" customHeight="1" x14ac:dyDescent="0.25">
      <c r="A35" s="331"/>
      <c r="B35" s="210" t="s">
        <v>128</v>
      </c>
      <c r="C35" s="360" t="s">
        <v>229</v>
      </c>
      <c r="D35" s="360" t="s">
        <v>228</v>
      </c>
      <c r="E35" s="365" t="s">
        <v>227</v>
      </c>
      <c r="F35" s="364" t="s">
        <v>229</v>
      </c>
      <c r="G35" s="360" t="s">
        <v>400</v>
      </c>
      <c r="H35" s="365" t="s">
        <v>227</v>
      </c>
      <c r="I35" s="364" t="s">
        <v>399</v>
      </c>
      <c r="J35" s="360" t="s">
        <v>400</v>
      </c>
      <c r="K35" s="365" t="s">
        <v>401</v>
      </c>
      <c r="L35" s="367" t="s">
        <v>234</v>
      </c>
      <c r="M35" s="360" t="s">
        <v>358</v>
      </c>
      <c r="N35" s="362" t="s">
        <v>388</v>
      </c>
      <c r="O35" s="342"/>
    </row>
    <row r="36" spans="1:15" ht="27.75" customHeight="1" thickBot="1" x14ac:dyDescent="0.3">
      <c r="A36" s="332"/>
      <c r="B36" s="211">
        <v>2017</v>
      </c>
      <c r="C36" s="368"/>
      <c r="D36" s="361"/>
      <c r="E36" s="366"/>
      <c r="F36" s="361"/>
      <c r="G36" s="361"/>
      <c r="H36" s="366"/>
      <c r="I36" s="361"/>
      <c r="J36" s="361"/>
      <c r="K36" s="366"/>
      <c r="L36" s="361"/>
      <c r="M36" s="361"/>
      <c r="N36" s="363"/>
      <c r="O36" s="343"/>
    </row>
    <row r="37" spans="1:15" s="231" customFormat="1" ht="39" customHeight="1" x14ac:dyDescent="0.25">
      <c r="A37" s="249" t="s">
        <v>382</v>
      </c>
      <c r="B37" s="273">
        <f>B38+B39+B40+B41+B42+B43+B44+B45+B46+B47+B48+B49+B50</f>
        <v>100</v>
      </c>
      <c r="C37" s="250">
        <f>C38+C40+C42+C43+C44+C45+C46+C48+C49+C50</f>
        <v>32818481</v>
      </c>
      <c r="D37" s="250">
        <f>D38+D39+D40+D42+D43+D44+D45+D46+D48+D49+D50</f>
        <v>29741575</v>
      </c>
      <c r="E37" s="250">
        <f>E38+E40+E42+E43+E44+E46+E48+E49+E50</f>
        <v>26898949</v>
      </c>
      <c r="F37" s="250">
        <f>F38+F39+F40+F42+F44+F45+F46+F47+F49+F43+F48+F41</f>
        <v>14986236</v>
      </c>
      <c r="G37" s="250">
        <f>G38+G39+G40+G42+G44+G45+G46+G47+G49+G41</f>
        <v>10938086</v>
      </c>
      <c r="H37" s="250">
        <f>H38+H39+H40+H42+H44+H45+H46+H47+H49+H41</f>
        <v>9765469</v>
      </c>
      <c r="I37" s="250">
        <f t="shared" ref="I37:N37" si="1">I38+I39+I40+I42+I43+I44+I45+I46+I47+I48+I49+I50+I41</f>
        <v>462</v>
      </c>
      <c r="J37" s="250">
        <f t="shared" si="1"/>
        <v>504</v>
      </c>
      <c r="K37" s="250">
        <f t="shared" si="1"/>
        <v>378</v>
      </c>
      <c r="L37" s="250">
        <f>L38+L39+L40+L42+L43+L44+L45+L46+L47+L48+L49+L50+L41</f>
        <v>47804717</v>
      </c>
      <c r="M37" s="250">
        <f t="shared" si="1"/>
        <v>40679661</v>
      </c>
      <c r="N37" s="251">
        <f t="shared" si="1"/>
        <v>36664418</v>
      </c>
      <c r="O37" s="252" t="s">
        <v>241</v>
      </c>
    </row>
    <row r="38" spans="1:15" ht="18.75" customHeight="1" x14ac:dyDescent="0.25">
      <c r="A38" s="195" t="s">
        <v>317</v>
      </c>
      <c r="B38" s="187">
        <f>L38/L37*100</f>
        <v>32.691748807968054</v>
      </c>
      <c r="C38" s="184">
        <v>12247519</v>
      </c>
      <c r="D38" s="184">
        <v>10910849</v>
      </c>
      <c r="E38" s="176">
        <v>9278301</v>
      </c>
      <c r="F38" s="179">
        <v>3380679</v>
      </c>
      <c r="G38" s="179">
        <v>2940264</v>
      </c>
      <c r="H38" s="179">
        <v>4106543</v>
      </c>
      <c r="I38" s="179">
        <v>68</v>
      </c>
      <c r="J38" s="176">
        <v>64</v>
      </c>
      <c r="K38" s="176">
        <v>64</v>
      </c>
      <c r="L38" s="176">
        <v>15628198</v>
      </c>
      <c r="M38" s="185">
        <v>13851113</v>
      </c>
      <c r="N38" s="193">
        <v>13384844</v>
      </c>
      <c r="O38" s="196" t="s">
        <v>279</v>
      </c>
    </row>
    <row r="39" spans="1:15" s="231" customFormat="1" ht="31.5" x14ac:dyDescent="0.25">
      <c r="A39" s="236" t="s">
        <v>318</v>
      </c>
      <c r="B39" s="253">
        <f>L39/L37*100</f>
        <v>8.3372525769789624E-2</v>
      </c>
      <c r="C39" s="238" t="s">
        <v>221</v>
      </c>
      <c r="D39" s="238">
        <v>162402</v>
      </c>
      <c r="E39" s="238" t="s">
        <v>221</v>
      </c>
      <c r="F39" s="238">
        <v>39856</v>
      </c>
      <c r="G39" s="238">
        <v>35916</v>
      </c>
      <c r="H39" s="238">
        <v>24745</v>
      </c>
      <c r="I39" s="238">
        <v>12</v>
      </c>
      <c r="J39" s="238">
        <v>42</v>
      </c>
      <c r="K39" s="238">
        <v>1</v>
      </c>
      <c r="L39" s="238">
        <v>39856</v>
      </c>
      <c r="M39" s="243">
        <v>198318</v>
      </c>
      <c r="N39" s="240">
        <v>24745</v>
      </c>
      <c r="O39" s="241" t="s">
        <v>280</v>
      </c>
    </row>
    <row r="40" spans="1:15" x14ac:dyDescent="0.25">
      <c r="A40" s="216" t="s">
        <v>319</v>
      </c>
      <c r="B40" s="187">
        <f>L40/L37*100</f>
        <v>4.9470013597193763</v>
      </c>
      <c r="C40" s="179">
        <v>1942581</v>
      </c>
      <c r="D40" s="179">
        <v>1026452</v>
      </c>
      <c r="E40" s="176">
        <v>824791</v>
      </c>
      <c r="F40" s="176">
        <v>422319</v>
      </c>
      <c r="G40" s="176">
        <v>2021155</v>
      </c>
      <c r="H40" s="176">
        <v>1223961</v>
      </c>
      <c r="I40" s="176">
        <v>18</v>
      </c>
      <c r="J40" s="176">
        <v>30</v>
      </c>
      <c r="K40" s="176">
        <v>22</v>
      </c>
      <c r="L40" s="176">
        <v>2364900</v>
      </c>
      <c r="M40" s="185">
        <v>3047607</v>
      </c>
      <c r="N40" s="193">
        <v>2048752</v>
      </c>
      <c r="O40" s="196" t="s">
        <v>281</v>
      </c>
    </row>
    <row r="41" spans="1:15" s="231" customFormat="1" ht="33" customHeight="1" x14ac:dyDescent="0.25">
      <c r="A41" s="236" t="s">
        <v>320</v>
      </c>
      <c r="B41" s="254">
        <f>L41/L37*100</f>
        <v>2.2514912074471645</v>
      </c>
      <c r="C41" s="238" t="s">
        <v>221</v>
      </c>
      <c r="D41" s="238" t="s">
        <v>221</v>
      </c>
      <c r="E41" s="238" t="s">
        <v>221</v>
      </c>
      <c r="F41" s="238">
        <v>1076319</v>
      </c>
      <c r="G41" s="242">
        <v>184172</v>
      </c>
      <c r="H41" s="238">
        <v>107484</v>
      </c>
      <c r="I41" s="238">
        <v>8</v>
      </c>
      <c r="J41" s="242">
        <v>3</v>
      </c>
      <c r="K41" s="238">
        <v>1</v>
      </c>
      <c r="L41" s="238">
        <v>1076319</v>
      </c>
      <c r="M41" s="243">
        <v>184172</v>
      </c>
      <c r="N41" s="240">
        <v>107484</v>
      </c>
      <c r="O41" s="247" t="s">
        <v>282</v>
      </c>
    </row>
    <row r="42" spans="1:15" ht="18" customHeight="1" x14ac:dyDescent="0.25">
      <c r="A42" s="195" t="s">
        <v>321</v>
      </c>
      <c r="B42" s="187">
        <f>L42/L37*100</f>
        <v>6.7804731487062249</v>
      </c>
      <c r="C42" s="184">
        <v>2328275</v>
      </c>
      <c r="D42" s="184">
        <v>806297</v>
      </c>
      <c r="E42" s="176">
        <v>1466810</v>
      </c>
      <c r="F42" s="176">
        <v>913111</v>
      </c>
      <c r="G42" s="179">
        <v>144478</v>
      </c>
      <c r="H42" s="179">
        <v>26657</v>
      </c>
      <c r="I42" s="176">
        <v>6</v>
      </c>
      <c r="J42" s="176">
        <v>34</v>
      </c>
      <c r="K42" s="176">
        <v>5</v>
      </c>
      <c r="L42" s="176">
        <f>F42+C42</f>
        <v>3241386</v>
      </c>
      <c r="M42" s="185">
        <v>950775</v>
      </c>
      <c r="N42" s="193">
        <v>1493467</v>
      </c>
      <c r="O42" s="196" t="s">
        <v>283</v>
      </c>
    </row>
    <row r="43" spans="1:15" s="231" customFormat="1" ht="15" customHeight="1" x14ac:dyDescent="0.25">
      <c r="A43" s="236" t="s">
        <v>322</v>
      </c>
      <c r="B43" s="254">
        <f>L43/L37*100</f>
        <v>25.221109456625378</v>
      </c>
      <c r="C43" s="242">
        <v>11202713</v>
      </c>
      <c r="D43" s="238">
        <v>12605395</v>
      </c>
      <c r="E43" s="238">
        <v>9415054</v>
      </c>
      <c r="F43" s="238">
        <v>854167</v>
      </c>
      <c r="G43" s="238" t="s">
        <v>221</v>
      </c>
      <c r="H43" s="238" t="s">
        <v>221</v>
      </c>
      <c r="I43" s="238">
        <v>29</v>
      </c>
      <c r="J43" s="238">
        <v>19</v>
      </c>
      <c r="K43" s="238">
        <v>27</v>
      </c>
      <c r="L43" s="238">
        <v>12056880</v>
      </c>
      <c r="M43" s="243">
        <v>12605395</v>
      </c>
      <c r="N43" s="240">
        <v>9415054</v>
      </c>
      <c r="O43" s="247" t="s">
        <v>284</v>
      </c>
    </row>
    <row r="44" spans="1:15" ht="31.5" x14ac:dyDescent="0.25">
      <c r="A44" s="195" t="s">
        <v>323</v>
      </c>
      <c r="B44" s="187">
        <f>L44/L37*100</f>
        <v>0.87489692701245358</v>
      </c>
      <c r="C44" s="184">
        <v>357488</v>
      </c>
      <c r="D44" s="176">
        <v>48266</v>
      </c>
      <c r="E44" s="176">
        <v>304</v>
      </c>
      <c r="F44" s="176">
        <v>60754</v>
      </c>
      <c r="G44" s="176">
        <v>11320</v>
      </c>
      <c r="H44" s="176">
        <v>228478</v>
      </c>
      <c r="I44" s="176">
        <v>9</v>
      </c>
      <c r="J44" s="176">
        <v>4</v>
      </c>
      <c r="K44" s="176">
        <v>3</v>
      </c>
      <c r="L44" s="176">
        <v>418242</v>
      </c>
      <c r="M44" s="185">
        <v>59586</v>
      </c>
      <c r="N44" s="193">
        <v>228782</v>
      </c>
      <c r="O44" s="196" t="s">
        <v>285</v>
      </c>
    </row>
    <row r="45" spans="1:15" s="231" customFormat="1" x14ac:dyDescent="0.25">
      <c r="A45" s="236" t="s">
        <v>324</v>
      </c>
      <c r="B45" s="254">
        <f>L45/L37*100</f>
        <v>11.083151062268604</v>
      </c>
      <c r="C45" s="242">
        <v>166748</v>
      </c>
      <c r="D45" s="242">
        <v>133218</v>
      </c>
      <c r="E45" s="238" t="s">
        <v>221</v>
      </c>
      <c r="F45" s="238">
        <v>5131521</v>
      </c>
      <c r="G45" s="238">
        <v>3330337</v>
      </c>
      <c r="H45" s="238">
        <v>723418</v>
      </c>
      <c r="I45" s="238">
        <v>65</v>
      </c>
      <c r="J45" s="238">
        <v>49</v>
      </c>
      <c r="K45" s="238">
        <v>7</v>
      </c>
      <c r="L45" s="238">
        <v>5298269</v>
      </c>
      <c r="M45" s="243">
        <v>3463555</v>
      </c>
      <c r="N45" s="240">
        <v>723418</v>
      </c>
      <c r="O45" s="247" t="s">
        <v>286</v>
      </c>
    </row>
    <row r="46" spans="1:15" x14ac:dyDescent="0.25">
      <c r="A46" s="195" t="s">
        <v>325</v>
      </c>
      <c r="B46" s="187">
        <f>L46/L37*100</f>
        <v>10.721768314202132</v>
      </c>
      <c r="C46" s="184">
        <v>2791860</v>
      </c>
      <c r="D46" s="176">
        <v>2573814</v>
      </c>
      <c r="E46" s="176">
        <v>2229139</v>
      </c>
      <c r="F46" s="176">
        <v>2333651</v>
      </c>
      <c r="G46" s="176">
        <v>909105</v>
      </c>
      <c r="H46" s="176">
        <v>3030221</v>
      </c>
      <c r="I46" s="176">
        <v>116</v>
      </c>
      <c r="J46" s="176">
        <v>111</v>
      </c>
      <c r="K46" s="176">
        <v>105</v>
      </c>
      <c r="L46" s="176">
        <v>5125511</v>
      </c>
      <c r="M46" s="185">
        <v>3482919</v>
      </c>
      <c r="N46" s="193">
        <v>5259360</v>
      </c>
      <c r="O46" s="194" t="s">
        <v>287</v>
      </c>
    </row>
    <row r="47" spans="1:15" s="231" customFormat="1" x14ac:dyDescent="0.25">
      <c r="A47" s="236" t="s">
        <v>326</v>
      </c>
      <c r="B47" s="255">
        <f>L47/L37*100</f>
        <v>3.1229135819379496E-2</v>
      </c>
      <c r="C47" s="238" t="s">
        <v>221</v>
      </c>
      <c r="D47" s="238" t="s">
        <v>221</v>
      </c>
      <c r="E47" s="238" t="s">
        <v>221</v>
      </c>
      <c r="F47" s="238">
        <v>14929</v>
      </c>
      <c r="G47" s="238">
        <v>74573</v>
      </c>
      <c r="H47" s="238">
        <v>30396</v>
      </c>
      <c r="I47" s="238">
        <v>11</v>
      </c>
      <c r="J47" s="238">
        <v>9</v>
      </c>
      <c r="K47" s="238">
        <v>8</v>
      </c>
      <c r="L47" s="243">
        <v>14929</v>
      </c>
      <c r="M47" s="243">
        <v>74573</v>
      </c>
      <c r="N47" s="240">
        <v>30396</v>
      </c>
      <c r="O47" s="241" t="s">
        <v>288</v>
      </c>
    </row>
    <row r="48" spans="1:15" ht="36.75" customHeight="1" x14ac:dyDescent="0.25">
      <c r="A48" s="195" t="s">
        <v>327</v>
      </c>
      <c r="B48" s="187">
        <f>L48/L37*100</f>
        <v>2.2265522458798368</v>
      </c>
      <c r="C48" s="184">
        <v>1060315</v>
      </c>
      <c r="D48" s="176">
        <v>555855</v>
      </c>
      <c r="E48" s="176">
        <v>1071784</v>
      </c>
      <c r="F48" s="176">
        <v>4082</v>
      </c>
      <c r="G48" s="176" t="s">
        <v>221</v>
      </c>
      <c r="H48" s="176" t="s">
        <v>221</v>
      </c>
      <c r="I48" s="176">
        <v>106</v>
      </c>
      <c r="J48" s="176">
        <v>105</v>
      </c>
      <c r="K48" s="176">
        <v>103</v>
      </c>
      <c r="L48" s="176">
        <v>1064397</v>
      </c>
      <c r="M48" s="179">
        <v>555855</v>
      </c>
      <c r="N48" s="193">
        <v>1071784</v>
      </c>
      <c r="O48" s="196" t="s">
        <v>289</v>
      </c>
    </row>
    <row r="49" spans="1:15" s="231" customFormat="1" ht="20.25" customHeight="1" x14ac:dyDescent="0.25">
      <c r="A49" s="236" t="s">
        <v>328</v>
      </c>
      <c r="B49" s="254">
        <f>L49/L37*100</f>
        <v>3.0810871655196701</v>
      </c>
      <c r="C49" s="238">
        <v>718057</v>
      </c>
      <c r="D49" s="238">
        <v>913597</v>
      </c>
      <c r="E49" s="238">
        <v>2610091</v>
      </c>
      <c r="F49" s="238">
        <v>754848</v>
      </c>
      <c r="G49" s="238">
        <v>1286766</v>
      </c>
      <c r="H49" s="238">
        <v>263566</v>
      </c>
      <c r="I49" s="238">
        <v>13</v>
      </c>
      <c r="J49" s="238">
        <v>25</v>
      </c>
      <c r="K49" s="238">
        <v>23</v>
      </c>
      <c r="L49" s="238">
        <v>1472905</v>
      </c>
      <c r="M49" s="243">
        <v>2200363</v>
      </c>
      <c r="N49" s="240">
        <v>2873657</v>
      </c>
      <c r="O49" s="256" t="s">
        <v>290</v>
      </c>
    </row>
    <row r="50" spans="1:15" ht="32.25" customHeight="1" x14ac:dyDescent="0.25">
      <c r="A50" s="195" t="s">
        <v>329</v>
      </c>
      <c r="B50" s="183">
        <f>L50/L37*100</f>
        <v>6.1186430619388464E-3</v>
      </c>
      <c r="C50" s="176">
        <v>2925</v>
      </c>
      <c r="D50" s="176">
        <v>5430</v>
      </c>
      <c r="E50" s="176">
        <v>2675</v>
      </c>
      <c r="F50" s="176" t="s">
        <v>221</v>
      </c>
      <c r="G50" s="176" t="s">
        <v>221</v>
      </c>
      <c r="H50" s="176" t="s">
        <v>221</v>
      </c>
      <c r="I50" s="176">
        <v>1</v>
      </c>
      <c r="J50" s="176">
        <v>9</v>
      </c>
      <c r="K50" s="176">
        <v>9</v>
      </c>
      <c r="L50" s="176">
        <v>2925</v>
      </c>
      <c r="M50" s="185">
        <v>5430</v>
      </c>
      <c r="N50" s="193">
        <v>2675</v>
      </c>
      <c r="O50" s="194" t="s">
        <v>291</v>
      </c>
    </row>
    <row r="51" spans="1:15" s="231" customFormat="1" ht="18" customHeight="1" x14ac:dyDescent="0.25">
      <c r="A51" s="244" t="s">
        <v>366</v>
      </c>
      <c r="B51" s="257">
        <f>B52+B53+B54+B55+B56+B57</f>
        <v>100</v>
      </c>
      <c r="C51" s="258">
        <f>C52+C53+C57</f>
        <v>4204493</v>
      </c>
      <c r="D51" s="258">
        <f>D52+D53+D57</f>
        <v>5304497.4000000004</v>
      </c>
      <c r="E51" s="258">
        <f>E52+E53+E57</f>
        <v>5363538</v>
      </c>
      <c r="F51" s="258">
        <f t="shared" ref="F51:N51" si="2">F52+F53+F54+F55+F56+F57</f>
        <v>2737335</v>
      </c>
      <c r="G51" s="258">
        <f t="shared" si="2"/>
        <v>2571877</v>
      </c>
      <c r="H51" s="258">
        <f t="shared" si="2"/>
        <v>2678393</v>
      </c>
      <c r="I51" s="258">
        <f>I52+I53+I54+I55+I56+I57</f>
        <v>261</v>
      </c>
      <c r="J51" s="258">
        <f t="shared" si="2"/>
        <v>192</v>
      </c>
      <c r="K51" s="258">
        <f t="shared" si="2"/>
        <v>161</v>
      </c>
      <c r="L51" s="258">
        <f t="shared" si="2"/>
        <v>6941828</v>
      </c>
      <c r="M51" s="258">
        <f t="shared" si="2"/>
        <v>7876374</v>
      </c>
      <c r="N51" s="259">
        <f t="shared" si="2"/>
        <v>8041931</v>
      </c>
      <c r="O51" s="245" t="s">
        <v>242</v>
      </c>
    </row>
    <row r="52" spans="1:15" ht="21.75" customHeight="1" x14ac:dyDescent="0.25">
      <c r="A52" s="195" t="s">
        <v>330</v>
      </c>
      <c r="B52" s="187">
        <f>L52/L51*100</f>
        <v>30.145056892795385</v>
      </c>
      <c r="C52" s="176">
        <v>644274</v>
      </c>
      <c r="D52" s="176">
        <v>206111</v>
      </c>
      <c r="E52" s="176">
        <v>43715</v>
      </c>
      <c r="F52" s="176">
        <v>1448344</v>
      </c>
      <c r="G52" s="176">
        <v>1630054</v>
      </c>
      <c r="H52" s="176">
        <v>1724546</v>
      </c>
      <c r="I52" s="176">
        <v>30</v>
      </c>
      <c r="J52" s="176">
        <v>36</v>
      </c>
      <c r="K52" s="176">
        <v>25</v>
      </c>
      <c r="L52" s="176">
        <v>2092618</v>
      </c>
      <c r="M52" s="185">
        <v>1836165</v>
      </c>
      <c r="N52" s="193">
        <v>1768261</v>
      </c>
      <c r="O52" s="194" t="s">
        <v>292</v>
      </c>
    </row>
    <row r="53" spans="1:15" s="231" customFormat="1" ht="21.75" customHeight="1" x14ac:dyDescent="0.25">
      <c r="A53" s="236" t="s">
        <v>331</v>
      </c>
      <c r="B53" s="254">
        <f>L53/L51*100</f>
        <v>64.253349405948981</v>
      </c>
      <c r="C53" s="242">
        <v>3475527</v>
      </c>
      <c r="D53" s="242">
        <v>5048489.4000000004</v>
      </c>
      <c r="E53" s="239">
        <v>5310462</v>
      </c>
      <c r="F53" s="239">
        <v>984830</v>
      </c>
      <c r="G53" s="242">
        <v>585551</v>
      </c>
      <c r="H53" s="238">
        <v>558821</v>
      </c>
      <c r="I53" s="238">
        <v>179</v>
      </c>
      <c r="J53" s="242">
        <v>109</v>
      </c>
      <c r="K53" s="238">
        <v>98</v>
      </c>
      <c r="L53" s="238">
        <v>4460357</v>
      </c>
      <c r="M53" s="243">
        <v>5634040</v>
      </c>
      <c r="N53" s="240">
        <v>5869283</v>
      </c>
      <c r="O53" s="247" t="s">
        <v>293</v>
      </c>
    </row>
    <row r="54" spans="1:15" ht="21" customHeight="1" x14ac:dyDescent="0.25">
      <c r="A54" s="195" t="s">
        <v>332</v>
      </c>
      <c r="B54" s="197">
        <f>L54/L51*100</f>
        <v>0.30360879007661956</v>
      </c>
      <c r="C54" s="176" t="s">
        <v>221</v>
      </c>
      <c r="D54" s="176" t="s">
        <v>221</v>
      </c>
      <c r="E54" s="176" t="s">
        <v>221</v>
      </c>
      <c r="F54" s="176">
        <v>21076</v>
      </c>
      <c r="G54" s="188">
        <v>7000</v>
      </c>
      <c r="H54" s="188">
        <v>3179</v>
      </c>
      <c r="I54" s="188">
        <v>4</v>
      </c>
      <c r="J54" s="176">
        <v>3</v>
      </c>
      <c r="K54" s="176">
        <v>1</v>
      </c>
      <c r="L54" s="176">
        <v>21076</v>
      </c>
      <c r="M54" s="185">
        <v>7000</v>
      </c>
      <c r="N54" s="193">
        <v>3179</v>
      </c>
      <c r="O54" s="196" t="s">
        <v>294</v>
      </c>
    </row>
    <row r="55" spans="1:15" s="231" customFormat="1" ht="35.25" customHeight="1" x14ac:dyDescent="0.25">
      <c r="A55" s="236" t="s">
        <v>333</v>
      </c>
      <c r="B55" s="254">
        <f>L55/L51*100</f>
        <v>0.62750042207902579</v>
      </c>
      <c r="C55" s="238" t="s">
        <v>221</v>
      </c>
      <c r="D55" s="238" t="s">
        <v>221</v>
      </c>
      <c r="E55" s="238" t="s">
        <v>221</v>
      </c>
      <c r="F55" s="238">
        <v>43560</v>
      </c>
      <c r="G55" s="238">
        <v>86260</v>
      </c>
      <c r="H55" s="238">
        <v>243368</v>
      </c>
      <c r="I55" s="238">
        <v>6</v>
      </c>
      <c r="J55" s="238">
        <v>7</v>
      </c>
      <c r="K55" s="238">
        <v>10</v>
      </c>
      <c r="L55" s="238">
        <v>43560</v>
      </c>
      <c r="M55" s="243">
        <v>86260</v>
      </c>
      <c r="N55" s="240">
        <v>243368</v>
      </c>
      <c r="O55" s="247" t="s">
        <v>295</v>
      </c>
    </row>
    <row r="56" spans="1:15" ht="31.5" x14ac:dyDescent="0.25">
      <c r="A56" s="195" t="s">
        <v>334</v>
      </c>
      <c r="B56" s="187">
        <f>L56/L51*100</f>
        <v>1.4478174913005624</v>
      </c>
      <c r="C56" s="176" t="s">
        <v>221</v>
      </c>
      <c r="D56" s="176" t="s">
        <v>221</v>
      </c>
      <c r="E56" s="176" t="s">
        <v>221</v>
      </c>
      <c r="F56" s="176">
        <v>100505</v>
      </c>
      <c r="G56" s="176">
        <v>120713</v>
      </c>
      <c r="H56" s="176">
        <v>18463</v>
      </c>
      <c r="I56" s="176">
        <v>9</v>
      </c>
      <c r="J56" s="176">
        <v>3</v>
      </c>
      <c r="K56" s="176">
        <v>1</v>
      </c>
      <c r="L56" s="176">
        <v>100505</v>
      </c>
      <c r="M56" s="185">
        <v>120713</v>
      </c>
      <c r="N56" s="193">
        <v>18463</v>
      </c>
      <c r="O56" s="196" t="s">
        <v>296</v>
      </c>
    </row>
    <row r="57" spans="1:15" s="231" customFormat="1" ht="31.5" x14ac:dyDescent="0.25">
      <c r="A57" s="236" t="s">
        <v>335</v>
      </c>
      <c r="B57" s="254">
        <f>L57/L51*100</f>
        <v>3.2226669977994269</v>
      </c>
      <c r="C57" s="242">
        <v>84692</v>
      </c>
      <c r="D57" s="242">
        <v>49897</v>
      </c>
      <c r="E57" s="238">
        <v>9361</v>
      </c>
      <c r="F57" s="238">
        <v>139020</v>
      </c>
      <c r="G57" s="239">
        <v>142299</v>
      </c>
      <c r="H57" s="239">
        <v>130016</v>
      </c>
      <c r="I57" s="239">
        <v>33</v>
      </c>
      <c r="J57" s="238">
        <v>34</v>
      </c>
      <c r="K57" s="238">
        <v>26</v>
      </c>
      <c r="L57" s="238">
        <v>223712</v>
      </c>
      <c r="M57" s="243">
        <v>192196</v>
      </c>
      <c r="N57" s="240">
        <v>139377</v>
      </c>
      <c r="O57" s="247" t="s">
        <v>297</v>
      </c>
    </row>
    <row r="58" spans="1:15" ht="18" customHeight="1" x14ac:dyDescent="0.25">
      <c r="A58" s="178" t="s">
        <v>367</v>
      </c>
      <c r="B58" s="171">
        <v>100</v>
      </c>
      <c r="C58" s="171">
        <f t="shared" ref="C58:M58" si="3">C59</f>
        <v>12300708</v>
      </c>
      <c r="D58" s="171">
        <f t="shared" si="3"/>
        <v>9177314</v>
      </c>
      <c r="E58" s="171">
        <f t="shared" si="3"/>
        <v>9757945</v>
      </c>
      <c r="F58" s="171">
        <f t="shared" si="3"/>
        <v>2466768</v>
      </c>
      <c r="G58" s="171">
        <f t="shared" si="3"/>
        <v>3441620</v>
      </c>
      <c r="H58" s="171">
        <f t="shared" si="3"/>
        <v>2243654</v>
      </c>
      <c r="I58" s="171">
        <f>I59</f>
        <v>276</v>
      </c>
      <c r="J58" s="171">
        <f t="shared" si="3"/>
        <v>196</v>
      </c>
      <c r="K58" s="171">
        <f t="shared" si="3"/>
        <v>183</v>
      </c>
      <c r="L58" s="171">
        <f t="shared" si="3"/>
        <v>14767476</v>
      </c>
      <c r="M58" s="171">
        <f t="shared" si="3"/>
        <v>12618934</v>
      </c>
      <c r="N58" s="172">
        <f>N59</f>
        <v>12001599</v>
      </c>
      <c r="O58" s="177" t="s">
        <v>243</v>
      </c>
    </row>
    <row r="59" spans="1:15" s="231" customFormat="1" ht="15.75" customHeight="1" x14ac:dyDescent="0.25">
      <c r="A59" s="236" t="s">
        <v>336</v>
      </c>
      <c r="B59" s="254">
        <f>L59/L58*100</f>
        <v>100</v>
      </c>
      <c r="C59" s="242">
        <v>12300708</v>
      </c>
      <c r="D59" s="242">
        <v>9177314</v>
      </c>
      <c r="E59" s="238">
        <v>9757945</v>
      </c>
      <c r="F59" s="238">
        <v>2466768</v>
      </c>
      <c r="G59" s="238">
        <v>3441620</v>
      </c>
      <c r="H59" s="238">
        <v>2243654</v>
      </c>
      <c r="I59" s="238">
        <v>276</v>
      </c>
      <c r="J59" s="238">
        <v>196</v>
      </c>
      <c r="K59" s="238">
        <v>183</v>
      </c>
      <c r="L59" s="238">
        <v>14767476</v>
      </c>
      <c r="M59" s="243">
        <v>12618934</v>
      </c>
      <c r="N59" s="240">
        <v>12001599</v>
      </c>
      <c r="O59" s="247" t="s">
        <v>298</v>
      </c>
    </row>
    <row r="60" spans="1:15" ht="35.25" customHeight="1" x14ac:dyDescent="0.25">
      <c r="A60" s="178" t="s">
        <v>368</v>
      </c>
      <c r="B60" s="171">
        <f>B61+B63+B64+B65</f>
        <v>100.00000000000001</v>
      </c>
      <c r="C60" s="171">
        <f>C63+C64+C65</f>
        <v>19840823</v>
      </c>
      <c r="D60" s="171">
        <f>D63+D64+D65</f>
        <v>21120913</v>
      </c>
      <c r="E60" s="171">
        <f>E63+E64+E65</f>
        <v>28579136</v>
      </c>
      <c r="F60" s="171">
        <f>F61+F63+F64</f>
        <v>5355153</v>
      </c>
      <c r="G60" s="171">
        <f>G61+G63+G64+G62</f>
        <v>3495978.24</v>
      </c>
      <c r="H60" s="171">
        <f>H61+H63+H64+H62</f>
        <v>2954742</v>
      </c>
      <c r="I60" s="171">
        <f>I61+I63+I64+I65</f>
        <v>4102</v>
      </c>
      <c r="J60" s="171">
        <f>J61+J63+J64+J65+J62</f>
        <v>13696</v>
      </c>
      <c r="K60" s="171">
        <f>K61+K63+K64+K65+K62</f>
        <v>16015</v>
      </c>
      <c r="L60" s="171">
        <f>L61+L63+L64+L65</f>
        <v>25195976</v>
      </c>
      <c r="M60" s="171">
        <f>M61+M63+M64+M65+M62</f>
        <v>24616891</v>
      </c>
      <c r="N60" s="172">
        <f>N61+N63+N64+N65+N62</f>
        <v>31533878</v>
      </c>
      <c r="O60" s="177" t="s">
        <v>238</v>
      </c>
    </row>
    <row r="61" spans="1:15" s="231" customFormat="1" ht="31.5" customHeight="1" x14ac:dyDescent="0.25">
      <c r="A61" s="260" t="s">
        <v>337</v>
      </c>
      <c r="B61" s="253">
        <f>L61/L60*100</f>
        <v>0.29629334461979168</v>
      </c>
      <c r="C61" s="238" t="s">
        <v>221</v>
      </c>
      <c r="D61" s="238" t="s">
        <v>221</v>
      </c>
      <c r="E61" s="238" t="s">
        <v>221</v>
      </c>
      <c r="F61" s="238">
        <v>74654</v>
      </c>
      <c r="G61" s="238">
        <v>134192</v>
      </c>
      <c r="H61" s="238">
        <v>64072</v>
      </c>
      <c r="I61" s="239">
        <v>6</v>
      </c>
      <c r="J61" s="238">
        <v>4</v>
      </c>
      <c r="K61" s="238">
        <v>4</v>
      </c>
      <c r="L61" s="238">
        <v>74654</v>
      </c>
      <c r="M61" s="243">
        <v>134192</v>
      </c>
      <c r="N61" s="240">
        <v>64072</v>
      </c>
      <c r="O61" s="247" t="s">
        <v>299</v>
      </c>
    </row>
    <row r="62" spans="1:15" ht="34.5" customHeight="1" x14ac:dyDescent="0.25">
      <c r="A62" s="195" t="s">
        <v>356</v>
      </c>
      <c r="B62" s="186"/>
      <c r="C62" s="176" t="s">
        <v>221</v>
      </c>
      <c r="D62" s="176" t="s">
        <v>221</v>
      </c>
      <c r="E62" s="176" t="s">
        <v>221</v>
      </c>
      <c r="F62" s="176" t="s">
        <v>221</v>
      </c>
      <c r="G62" s="176">
        <v>19233</v>
      </c>
      <c r="H62" s="176">
        <v>22534</v>
      </c>
      <c r="I62" s="176" t="s">
        <v>221</v>
      </c>
      <c r="J62" s="176">
        <v>1</v>
      </c>
      <c r="K62" s="176">
        <v>1</v>
      </c>
      <c r="L62" s="176" t="s">
        <v>221</v>
      </c>
      <c r="M62" s="185">
        <v>19233</v>
      </c>
      <c r="N62" s="193">
        <v>22534</v>
      </c>
      <c r="O62" s="196" t="s">
        <v>357</v>
      </c>
    </row>
    <row r="63" spans="1:15" s="231" customFormat="1" ht="39.75" customHeight="1" x14ac:dyDescent="0.25">
      <c r="A63" s="236" t="s">
        <v>338</v>
      </c>
      <c r="B63" s="253">
        <f>L63/L60*100</f>
        <v>59.628438287129661</v>
      </c>
      <c r="C63" s="242">
        <v>13671724</v>
      </c>
      <c r="D63" s="239">
        <v>15859293</v>
      </c>
      <c r="E63" s="238">
        <v>23056257</v>
      </c>
      <c r="F63" s="238">
        <v>1352243</v>
      </c>
      <c r="G63" s="238">
        <v>1868238.24</v>
      </c>
      <c r="H63" s="238">
        <v>629540</v>
      </c>
      <c r="I63" s="239">
        <v>3616</v>
      </c>
      <c r="J63" s="239">
        <v>13428</v>
      </c>
      <c r="K63" s="239">
        <v>15601</v>
      </c>
      <c r="L63" s="238">
        <v>15023967</v>
      </c>
      <c r="M63" s="243">
        <v>17727531</v>
      </c>
      <c r="N63" s="240">
        <v>23685797</v>
      </c>
      <c r="O63" s="247" t="s">
        <v>300</v>
      </c>
    </row>
    <row r="64" spans="1:15" ht="37.5" customHeight="1" x14ac:dyDescent="0.25">
      <c r="A64" s="195" t="s">
        <v>339</v>
      </c>
      <c r="B64" s="197">
        <f>L64/L60*100</f>
        <v>37.745400297253816</v>
      </c>
      <c r="C64" s="176">
        <v>5582066</v>
      </c>
      <c r="D64" s="176">
        <v>4517199</v>
      </c>
      <c r="E64" s="176">
        <v>4715955</v>
      </c>
      <c r="F64" s="184">
        <v>3928256</v>
      </c>
      <c r="G64" s="184">
        <v>1474315</v>
      </c>
      <c r="H64" s="176">
        <v>2238596</v>
      </c>
      <c r="I64" s="184">
        <v>416</v>
      </c>
      <c r="J64" s="184">
        <v>191</v>
      </c>
      <c r="K64" s="176">
        <v>331</v>
      </c>
      <c r="L64" s="176">
        <v>9510322</v>
      </c>
      <c r="M64" s="185">
        <v>5991514</v>
      </c>
      <c r="N64" s="193">
        <v>6954551</v>
      </c>
      <c r="O64" s="194" t="s">
        <v>301</v>
      </c>
    </row>
    <row r="65" spans="1:15" s="231" customFormat="1" ht="31.5" customHeight="1" thickBot="1" x14ac:dyDescent="0.3">
      <c r="A65" s="261" t="s">
        <v>340</v>
      </c>
      <c r="B65" s="262">
        <f>L65/L60*100</f>
        <v>2.3298680709967337</v>
      </c>
      <c r="C65" s="263">
        <v>587033</v>
      </c>
      <c r="D65" s="264">
        <v>744421</v>
      </c>
      <c r="E65" s="264">
        <v>806924</v>
      </c>
      <c r="F65" s="264" t="s">
        <v>221</v>
      </c>
      <c r="G65" s="264" t="s">
        <v>221</v>
      </c>
      <c r="H65" s="264" t="s">
        <v>221</v>
      </c>
      <c r="I65" s="264">
        <v>64</v>
      </c>
      <c r="J65" s="264">
        <v>72</v>
      </c>
      <c r="K65" s="264">
        <v>78</v>
      </c>
      <c r="L65" s="264">
        <v>587033</v>
      </c>
      <c r="M65" s="265">
        <v>744421</v>
      </c>
      <c r="N65" s="266">
        <v>806924</v>
      </c>
      <c r="O65" s="267" t="s">
        <v>302</v>
      </c>
    </row>
    <row r="66" spans="1:15" ht="19.5" customHeight="1" x14ac:dyDescent="0.25">
      <c r="A66" s="204" t="s">
        <v>369</v>
      </c>
      <c r="B66" s="205">
        <f>B67+B68+B69+B70+B71+B72</f>
        <v>100</v>
      </c>
      <c r="C66" s="168">
        <f>C69+C71+C72</f>
        <v>234115</v>
      </c>
      <c r="D66" s="168">
        <f>D68+D69+D72</f>
        <v>187445</v>
      </c>
      <c r="E66" s="168">
        <f>E68+E71+E72</f>
        <v>183766</v>
      </c>
      <c r="F66" s="168">
        <f>F67+F68+F69+F70+F71+F72</f>
        <v>688687</v>
      </c>
      <c r="G66" s="168">
        <f>G68+G69+G70+G71+G72+G73</f>
        <v>177968</v>
      </c>
      <c r="H66" s="168">
        <f>H67+H68+H69+H70+H71+H72</f>
        <v>160787</v>
      </c>
      <c r="I66" s="168">
        <f>I68+I69+I70+I71+I72+I67</f>
        <v>35</v>
      </c>
      <c r="J66" s="168">
        <f>J68+J69+J70+J71+J72+J73</f>
        <v>41</v>
      </c>
      <c r="K66" s="168">
        <f>K67+K68+K69+K70+K71+K72</f>
        <v>33</v>
      </c>
      <c r="L66" s="168">
        <f>L67+L68+L69+L70+L71+L72</f>
        <v>922802</v>
      </c>
      <c r="M66" s="168">
        <f>M68+M69+M70+M71+M72+M73</f>
        <v>365413</v>
      </c>
      <c r="N66" s="169">
        <f>N67+N68+N69+N70+N71+N72</f>
        <v>344553</v>
      </c>
      <c r="O66" s="206" t="s">
        <v>239</v>
      </c>
    </row>
    <row r="67" spans="1:15" s="231" customFormat="1" ht="31.5" x14ac:dyDescent="0.25">
      <c r="A67" s="236" t="s">
        <v>341</v>
      </c>
      <c r="B67" s="255">
        <f>L67/L66*100</f>
        <v>5.4182804111824634E-2</v>
      </c>
      <c r="C67" s="238" t="s">
        <v>221</v>
      </c>
      <c r="D67" s="238" t="s">
        <v>221</v>
      </c>
      <c r="E67" s="238" t="s">
        <v>221</v>
      </c>
      <c r="F67" s="238">
        <v>500</v>
      </c>
      <c r="G67" s="238" t="s">
        <v>221</v>
      </c>
      <c r="H67" s="238">
        <v>27686</v>
      </c>
      <c r="I67" s="238">
        <v>1</v>
      </c>
      <c r="J67" s="238" t="s">
        <v>221</v>
      </c>
      <c r="K67" s="238">
        <v>1</v>
      </c>
      <c r="L67" s="238">
        <v>500</v>
      </c>
      <c r="M67" s="239" t="s">
        <v>221</v>
      </c>
      <c r="N67" s="240">
        <v>27686</v>
      </c>
      <c r="O67" s="247" t="s">
        <v>303</v>
      </c>
    </row>
    <row r="68" spans="1:15" ht="33" customHeight="1" x14ac:dyDescent="0.25">
      <c r="A68" s="195" t="s">
        <v>342</v>
      </c>
      <c r="B68" s="187">
        <f>L68/L66*100</f>
        <v>19.351063391713499</v>
      </c>
      <c r="C68" s="176" t="s">
        <v>221</v>
      </c>
      <c r="D68" s="176">
        <v>1845</v>
      </c>
      <c r="E68" s="176">
        <v>129</v>
      </c>
      <c r="F68" s="176">
        <v>178572</v>
      </c>
      <c r="G68" s="176">
        <v>24868</v>
      </c>
      <c r="H68" s="176">
        <v>5136</v>
      </c>
      <c r="I68" s="176">
        <v>4</v>
      </c>
      <c r="J68" s="176">
        <v>8</v>
      </c>
      <c r="K68" s="176">
        <v>2</v>
      </c>
      <c r="L68" s="176">
        <v>178572</v>
      </c>
      <c r="M68" s="185">
        <v>26713</v>
      </c>
      <c r="N68" s="193">
        <v>5265</v>
      </c>
      <c r="O68" s="196" t="s">
        <v>304</v>
      </c>
    </row>
    <row r="69" spans="1:15" s="231" customFormat="1" ht="25.5" customHeight="1" x14ac:dyDescent="0.25">
      <c r="A69" s="236" t="s">
        <v>343</v>
      </c>
      <c r="B69" s="254">
        <f>L69/L66*100</f>
        <v>3.178580020416081</v>
      </c>
      <c r="C69" s="242">
        <v>851</v>
      </c>
      <c r="D69" s="238">
        <v>3450</v>
      </c>
      <c r="E69" s="238" t="s">
        <v>221</v>
      </c>
      <c r="F69" s="238">
        <v>28481</v>
      </c>
      <c r="G69" s="238">
        <v>8129</v>
      </c>
      <c r="H69" s="238">
        <v>39057</v>
      </c>
      <c r="I69" s="238">
        <v>9</v>
      </c>
      <c r="J69" s="238">
        <v>7</v>
      </c>
      <c r="K69" s="238">
        <v>4</v>
      </c>
      <c r="L69" s="238">
        <v>29332</v>
      </c>
      <c r="M69" s="243">
        <v>11579</v>
      </c>
      <c r="N69" s="240">
        <v>39057</v>
      </c>
      <c r="O69" s="247" t="s">
        <v>305</v>
      </c>
    </row>
    <row r="70" spans="1:15" ht="31.5" x14ac:dyDescent="0.25">
      <c r="A70" s="195" t="s">
        <v>344</v>
      </c>
      <c r="B70" s="187">
        <f>L70/L66*100</f>
        <v>16.111148437042832</v>
      </c>
      <c r="C70" s="176" t="s">
        <v>221</v>
      </c>
      <c r="D70" s="176" t="s">
        <v>221</v>
      </c>
      <c r="E70" s="176" t="s">
        <v>221</v>
      </c>
      <c r="F70" s="176">
        <v>148674</v>
      </c>
      <c r="G70" s="176">
        <v>18178</v>
      </c>
      <c r="H70" s="176">
        <v>15714</v>
      </c>
      <c r="I70" s="176">
        <v>12</v>
      </c>
      <c r="J70" s="176">
        <v>4</v>
      </c>
      <c r="K70" s="176">
        <v>3</v>
      </c>
      <c r="L70" s="185">
        <v>148674</v>
      </c>
      <c r="M70" s="185">
        <v>18178</v>
      </c>
      <c r="N70" s="193">
        <v>15714</v>
      </c>
      <c r="O70" s="196" t="s">
        <v>306</v>
      </c>
    </row>
    <row r="71" spans="1:15" s="231" customFormat="1" ht="31.5" x14ac:dyDescent="0.25">
      <c r="A71" s="236" t="s">
        <v>345</v>
      </c>
      <c r="B71" s="254">
        <f>L71/L66*100</f>
        <v>14.752677172351165</v>
      </c>
      <c r="C71" s="242">
        <v>13187</v>
      </c>
      <c r="D71" s="238" t="s">
        <v>221</v>
      </c>
      <c r="E71" s="238">
        <v>2784</v>
      </c>
      <c r="F71" s="238">
        <v>122951</v>
      </c>
      <c r="G71" s="238">
        <v>26202</v>
      </c>
      <c r="H71" s="238">
        <v>3861</v>
      </c>
      <c r="I71" s="238">
        <v>5</v>
      </c>
      <c r="J71" s="238">
        <v>2</v>
      </c>
      <c r="K71" s="238">
        <v>2</v>
      </c>
      <c r="L71" s="238">
        <v>136138</v>
      </c>
      <c r="M71" s="243">
        <v>26202</v>
      </c>
      <c r="N71" s="240">
        <v>6645</v>
      </c>
      <c r="O71" s="247" t="s">
        <v>307</v>
      </c>
    </row>
    <row r="72" spans="1:15" ht="31.5" x14ac:dyDescent="0.25">
      <c r="A72" s="195" t="s">
        <v>346</v>
      </c>
      <c r="B72" s="187">
        <f>L72/L66*100</f>
        <v>46.552348174364596</v>
      </c>
      <c r="C72" s="176">
        <v>220077</v>
      </c>
      <c r="D72" s="176">
        <v>182150</v>
      </c>
      <c r="E72" s="176">
        <v>180853</v>
      </c>
      <c r="F72" s="176">
        <v>209509</v>
      </c>
      <c r="G72" s="176">
        <v>70720</v>
      </c>
      <c r="H72" s="176">
        <v>69333</v>
      </c>
      <c r="I72" s="176">
        <v>4</v>
      </c>
      <c r="J72" s="176">
        <v>18</v>
      </c>
      <c r="K72" s="176">
        <v>21</v>
      </c>
      <c r="L72" s="176">
        <v>429586</v>
      </c>
      <c r="M72" s="185">
        <v>252870</v>
      </c>
      <c r="N72" s="193">
        <v>250186</v>
      </c>
      <c r="O72" s="196" t="s">
        <v>308</v>
      </c>
    </row>
    <row r="73" spans="1:15" s="231" customFormat="1" ht="31.5" x14ac:dyDescent="0.25">
      <c r="A73" s="236" t="s">
        <v>347</v>
      </c>
      <c r="B73" s="268" t="s">
        <v>221</v>
      </c>
      <c r="C73" s="238" t="s">
        <v>221</v>
      </c>
      <c r="D73" s="238" t="s">
        <v>221</v>
      </c>
      <c r="E73" s="238" t="s">
        <v>130</v>
      </c>
      <c r="F73" s="238" t="s">
        <v>221</v>
      </c>
      <c r="G73" s="242">
        <v>29871</v>
      </c>
      <c r="H73" s="248" t="s">
        <v>221</v>
      </c>
      <c r="I73" s="238" t="s">
        <v>221</v>
      </c>
      <c r="J73" s="242">
        <v>2</v>
      </c>
      <c r="K73" s="238" t="s">
        <v>221</v>
      </c>
      <c r="L73" s="238" t="s">
        <v>221</v>
      </c>
      <c r="M73" s="243">
        <v>29871</v>
      </c>
      <c r="N73" s="269" t="s">
        <v>221</v>
      </c>
      <c r="O73" s="241" t="s">
        <v>309</v>
      </c>
    </row>
    <row r="74" spans="1:15" ht="39" customHeight="1" x14ac:dyDescent="0.25">
      <c r="A74" s="178" t="s">
        <v>370</v>
      </c>
      <c r="B74" s="175">
        <f>B75+B76+B77+B78+B79+B80+B81</f>
        <v>100.00000000000001</v>
      </c>
      <c r="C74" s="171">
        <f>C75+C78+C80+C81</f>
        <v>3959344</v>
      </c>
      <c r="D74" s="171">
        <f>D75+D76+D78+D80+D81</f>
        <v>3277201</v>
      </c>
      <c r="E74" s="171">
        <f>E75+E76+E77+E79+E80+E81</f>
        <v>3154865</v>
      </c>
      <c r="F74" s="171">
        <f>F75+F76+F77+F78+F79+F80</f>
        <v>2202450</v>
      </c>
      <c r="G74" s="171">
        <f>G75+G76+G77+G78+G79+G80</f>
        <v>2125527</v>
      </c>
      <c r="H74" s="171">
        <f>H75+H77+H78+H79+H80</f>
        <v>1108621</v>
      </c>
      <c r="I74" s="171">
        <f t="shared" ref="I74:N74" si="4">I75+I76+I77+I78+I79+I80+I81</f>
        <v>85</v>
      </c>
      <c r="J74" s="171">
        <f t="shared" si="4"/>
        <v>73</v>
      </c>
      <c r="K74" s="171">
        <f t="shared" si="4"/>
        <v>78</v>
      </c>
      <c r="L74" s="171">
        <f t="shared" si="4"/>
        <v>6161794</v>
      </c>
      <c r="M74" s="171">
        <f t="shared" si="4"/>
        <v>5402728</v>
      </c>
      <c r="N74" s="172">
        <f t="shared" si="4"/>
        <v>4263486</v>
      </c>
      <c r="O74" s="177" t="s">
        <v>396</v>
      </c>
    </row>
    <row r="75" spans="1:15" s="231" customFormat="1" ht="18" customHeight="1" x14ac:dyDescent="0.25">
      <c r="A75" s="236" t="s">
        <v>348</v>
      </c>
      <c r="B75" s="254">
        <f>L75/L74*100</f>
        <v>75.139204588793461</v>
      </c>
      <c r="C75" s="239">
        <v>3092506</v>
      </c>
      <c r="D75" s="239">
        <v>2215895</v>
      </c>
      <c r="E75" s="239">
        <v>1833096</v>
      </c>
      <c r="F75" s="239">
        <v>1537417</v>
      </c>
      <c r="G75" s="238">
        <v>1737076</v>
      </c>
      <c r="H75" s="238">
        <v>933110</v>
      </c>
      <c r="I75" s="238">
        <v>46</v>
      </c>
      <c r="J75" s="238">
        <v>42</v>
      </c>
      <c r="K75" s="238">
        <v>38</v>
      </c>
      <c r="L75" s="243">
        <v>4629923</v>
      </c>
      <c r="M75" s="243">
        <v>3952971</v>
      </c>
      <c r="N75" s="240">
        <v>2766206</v>
      </c>
      <c r="O75" s="241" t="s">
        <v>310</v>
      </c>
    </row>
    <row r="76" spans="1:15" ht="18.75" customHeight="1" x14ac:dyDescent="0.25">
      <c r="A76" s="195" t="s">
        <v>349</v>
      </c>
      <c r="B76" s="197">
        <f>L76/L74*100</f>
        <v>0.12976740215593055</v>
      </c>
      <c r="C76" s="176" t="s">
        <v>221</v>
      </c>
      <c r="D76" s="176">
        <v>12213</v>
      </c>
      <c r="E76" s="176">
        <v>44546</v>
      </c>
      <c r="F76" s="184">
        <v>7996</v>
      </c>
      <c r="G76" s="184">
        <v>13871</v>
      </c>
      <c r="H76" s="176" t="s">
        <v>221</v>
      </c>
      <c r="I76" s="176">
        <v>2</v>
      </c>
      <c r="J76" s="176">
        <v>4</v>
      </c>
      <c r="K76" s="176">
        <v>1</v>
      </c>
      <c r="L76" s="176">
        <v>7996</v>
      </c>
      <c r="M76" s="185">
        <v>26084</v>
      </c>
      <c r="N76" s="193">
        <v>44546</v>
      </c>
      <c r="O76" s="196" t="s">
        <v>311</v>
      </c>
    </row>
    <row r="77" spans="1:15" s="231" customFormat="1" ht="24" customHeight="1" x14ac:dyDescent="0.25">
      <c r="A77" s="236" t="s">
        <v>350</v>
      </c>
      <c r="B77" s="254">
        <f>L77/L74*100</f>
        <v>1.126830919696439</v>
      </c>
      <c r="C77" s="238" t="s">
        <v>221</v>
      </c>
      <c r="D77" s="239" t="s">
        <v>130</v>
      </c>
      <c r="E77" s="238">
        <v>12003</v>
      </c>
      <c r="F77" s="238">
        <v>69433</v>
      </c>
      <c r="G77" s="238">
        <v>29397</v>
      </c>
      <c r="H77" s="238">
        <v>40304</v>
      </c>
      <c r="I77" s="238">
        <v>6</v>
      </c>
      <c r="J77" s="238">
        <v>2</v>
      </c>
      <c r="K77" s="238">
        <v>10</v>
      </c>
      <c r="L77" s="238">
        <v>69433</v>
      </c>
      <c r="M77" s="239">
        <v>29397</v>
      </c>
      <c r="N77" s="240">
        <v>52307</v>
      </c>
      <c r="O77" s="247" t="s">
        <v>312</v>
      </c>
    </row>
    <row r="78" spans="1:15" ht="18" customHeight="1" x14ac:dyDescent="0.25">
      <c r="A78" s="195" t="s">
        <v>351</v>
      </c>
      <c r="B78" s="187">
        <f>L78/L74*100</f>
        <v>3.0127914045811983</v>
      </c>
      <c r="C78" s="184">
        <v>100855</v>
      </c>
      <c r="D78" s="184">
        <v>89077</v>
      </c>
      <c r="E78" s="176" t="s">
        <v>221</v>
      </c>
      <c r="F78" s="176">
        <v>84787</v>
      </c>
      <c r="G78" s="176">
        <v>11514</v>
      </c>
      <c r="H78" s="176">
        <v>11517</v>
      </c>
      <c r="I78" s="176">
        <v>7</v>
      </c>
      <c r="J78" s="176">
        <v>6</v>
      </c>
      <c r="K78" s="176">
        <v>4</v>
      </c>
      <c r="L78" s="176">
        <v>185642</v>
      </c>
      <c r="M78" s="185">
        <v>100591</v>
      </c>
      <c r="N78" s="193">
        <v>11517</v>
      </c>
      <c r="O78" s="196" t="s">
        <v>313</v>
      </c>
    </row>
    <row r="79" spans="1:15" s="231" customFormat="1" ht="20.25" customHeight="1" x14ac:dyDescent="0.25">
      <c r="A79" s="236" t="s">
        <v>352</v>
      </c>
      <c r="B79" s="254">
        <f>L79/L74*100</f>
        <v>4.8280581921433914</v>
      </c>
      <c r="C79" s="238" t="s">
        <v>221</v>
      </c>
      <c r="D79" s="238" t="s">
        <v>221</v>
      </c>
      <c r="E79" s="238">
        <v>87012</v>
      </c>
      <c r="F79" s="238">
        <v>297495</v>
      </c>
      <c r="G79" s="238">
        <v>215395</v>
      </c>
      <c r="H79" s="238">
        <v>49414</v>
      </c>
      <c r="I79" s="238">
        <v>13</v>
      </c>
      <c r="J79" s="238">
        <v>8</v>
      </c>
      <c r="K79" s="238">
        <v>13</v>
      </c>
      <c r="L79" s="243">
        <v>297495</v>
      </c>
      <c r="M79" s="243">
        <v>215395</v>
      </c>
      <c r="N79" s="240">
        <v>136426</v>
      </c>
      <c r="O79" s="241" t="s">
        <v>314</v>
      </c>
    </row>
    <row r="80" spans="1:15" ht="24.75" customHeight="1" x14ac:dyDescent="0.25">
      <c r="A80" s="195" t="s">
        <v>353</v>
      </c>
      <c r="B80" s="187">
        <f>L80/L74*100</f>
        <v>3.5631668309586457</v>
      </c>
      <c r="C80" s="176">
        <v>14233</v>
      </c>
      <c r="D80" s="176">
        <v>133218</v>
      </c>
      <c r="E80" s="176">
        <v>470520</v>
      </c>
      <c r="F80" s="176">
        <v>205322</v>
      </c>
      <c r="G80" s="176">
        <v>118274</v>
      </c>
      <c r="H80" s="176">
        <v>74276</v>
      </c>
      <c r="I80" s="176">
        <v>8</v>
      </c>
      <c r="J80" s="176">
        <v>5</v>
      </c>
      <c r="K80" s="176">
        <v>5</v>
      </c>
      <c r="L80" s="176">
        <v>219555</v>
      </c>
      <c r="M80" s="185">
        <v>251492</v>
      </c>
      <c r="N80" s="193">
        <v>544796</v>
      </c>
      <c r="O80" s="196" t="s">
        <v>315</v>
      </c>
    </row>
    <row r="81" spans="1:43" s="231" customFormat="1" ht="48" thickBot="1" x14ac:dyDescent="0.3">
      <c r="A81" s="270" t="s">
        <v>354</v>
      </c>
      <c r="B81" s="272">
        <f>L81/L74*100</f>
        <v>12.200180661670936</v>
      </c>
      <c r="C81" s="264">
        <v>751750</v>
      </c>
      <c r="D81" s="264">
        <v>826798</v>
      </c>
      <c r="E81" s="264">
        <v>707688</v>
      </c>
      <c r="F81" s="271" t="s">
        <v>130</v>
      </c>
      <c r="G81" s="271" t="s">
        <v>130</v>
      </c>
      <c r="H81" s="271" t="s">
        <v>130</v>
      </c>
      <c r="I81" s="263">
        <v>3</v>
      </c>
      <c r="J81" s="263">
        <v>6</v>
      </c>
      <c r="K81" s="263">
        <v>7</v>
      </c>
      <c r="L81" s="264">
        <v>751750</v>
      </c>
      <c r="M81" s="265">
        <v>826798</v>
      </c>
      <c r="N81" s="266">
        <v>707688</v>
      </c>
      <c r="O81" s="267" t="s">
        <v>316</v>
      </c>
    </row>
    <row r="82" spans="1:43" x14ac:dyDescent="0.25">
      <c r="A82" s="173" t="s">
        <v>127</v>
      </c>
      <c r="B82" s="189"/>
      <c r="C82" s="173"/>
      <c r="D82" s="173"/>
      <c r="E82" s="173"/>
      <c r="F82" s="173"/>
      <c r="G82" s="173"/>
      <c r="H82" s="173"/>
      <c r="I82" s="173"/>
      <c r="J82" s="173"/>
      <c r="K82" s="173"/>
      <c r="L82" s="189"/>
      <c r="M82" s="173"/>
      <c r="N82" s="377" t="s">
        <v>184</v>
      </c>
      <c r="O82" s="377"/>
    </row>
    <row r="84" spans="1:43" x14ac:dyDescent="0.25">
      <c r="A84" s="369"/>
      <c r="B84" s="369"/>
      <c r="C84" s="369"/>
      <c r="D84" s="369"/>
      <c r="E84" s="369"/>
      <c r="F84" s="369"/>
      <c r="G84" s="369"/>
      <c r="H84" s="372"/>
      <c r="I84" s="372"/>
      <c r="J84" s="372"/>
      <c r="K84" s="372"/>
      <c r="L84" s="372"/>
      <c r="M84" s="372"/>
      <c r="N84" s="372"/>
      <c r="O84" s="372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</row>
    <row r="85" spans="1:43" x14ac:dyDescent="0.25">
      <c r="A85" s="173"/>
      <c r="B85" s="189"/>
      <c r="C85" s="173"/>
      <c r="D85" s="173"/>
      <c r="E85" s="173"/>
      <c r="F85" s="173"/>
      <c r="G85" s="173"/>
      <c r="H85" s="173"/>
      <c r="I85" s="173"/>
      <c r="J85" s="173"/>
      <c r="K85" s="173"/>
      <c r="L85" s="189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</row>
    <row r="86" spans="1:43" x14ac:dyDescent="0.25">
      <c r="A86" s="173"/>
      <c r="B86" s="189"/>
      <c r="C86" s="173"/>
      <c r="D86" s="173"/>
      <c r="E86" s="173"/>
      <c r="F86" s="173"/>
      <c r="G86" s="173"/>
      <c r="H86" s="173"/>
      <c r="I86" s="173"/>
      <c r="J86" s="173"/>
      <c r="K86" s="173"/>
      <c r="L86" s="189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</row>
    <row r="87" spans="1:43" x14ac:dyDescent="0.25">
      <c r="A87" s="173"/>
      <c r="B87" s="189"/>
      <c r="C87" s="173"/>
      <c r="D87" s="173"/>
      <c r="E87" s="173"/>
      <c r="F87" s="173"/>
      <c r="G87" s="173"/>
      <c r="H87" s="173"/>
      <c r="I87" s="173"/>
      <c r="J87" s="173"/>
      <c r="K87" s="173"/>
      <c r="L87" s="189"/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</row>
    <row r="88" spans="1:43" x14ac:dyDescent="0.25">
      <c r="A88" s="173"/>
      <c r="B88" s="189"/>
      <c r="C88" s="173"/>
      <c r="D88" s="173"/>
      <c r="E88" s="173"/>
      <c r="F88" s="173"/>
      <c r="G88" s="173"/>
      <c r="H88" s="173"/>
      <c r="I88" s="173"/>
      <c r="J88" s="173"/>
      <c r="K88" s="173"/>
      <c r="L88" s="189"/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</row>
    <row r="89" spans="1:43" x14ac:dyDescent="0.25">
      <c r="A89" s="173"/>
      <c r="B89" s="189"/>
      <c r="C89" s="173"/>
      <c r="D89" s="173"/>
      <c r="E89" s="173"/>
      <c r="F89" s="173"/>
      <c r="G89" s="173"/>
      <c r="H89" s="173"/>
      <c r="I89" s="173"/>
      <c r="J89" s="173"/>
      <c r="K89" s="173"/>
      <c r="L89" s="189"/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</row>
    <row r="90" spans="1:43" x14ac:dyDescent="0.25">
      <c r="A90" s="173"/>
      <c r="B90" s="189"/>
      <c r="C90" s="173"/>
      <c r="D90" s="173"/>
      <c r="E90" s="173"/>
      <c r="F90" s="173"/>
      <c r="G90" s="173"/>
      <c r="H90" s="173"/>
      <c r="I90" s="173"/>
      <c r="J90" s="173"/>
      <c r="K90" s="173"/>
      <c r="L90" s="189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</row>
    <row r="91" spans="1:43" x14ac:dyDescent="0.25">
      <c r="A91" s="173"/>
      <c r="B91" s="189"/>
      <c r="C91" s="173"/>
      <c r="D91" s="173"/>
      <c r="E91" s="173"/>
      <c r="F91" s="173"/>
      <c r="G91" s="173"/>
      <c r="H91" s="173"/>
      <c r="I91" s="173"/>
      <c r="J91" s="173"/>
      <c r="K91" s="173"/>
      <c r="L91" s="189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</row>
    <row r="92" spans="1:43" x14ac:dyDescent="0.25">
      <c r="A92" s="173"/>
      <c r="B92" s="189"/>
      <c r="C92" s="173"/>
      <c r="D92" s="173"/>
      <c r="E92" s="173"/>
      <c r="F92" s="173"/>
      <c r="G92" s="173"/>
      <c r="H92" s="173"/>
      <c r="I92" s="173"/>
      <c r="J92" s="173"/>
      <c r="K92" s="173"/>
      <c r="L92" s="189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</row>
    <row r="93" spans="1:43" x14ac:dyDescent="0.25">
      <c r="A93" s="173"/>
      <c r="B93" s="189"/>
      <c r="C93" s="173"/>
      <c r="D93" s="173"/>
      <c r="E93" s="173"/>
      <c r="F93" s="173"/>
      <c r="G93" s="173"/>
      <c r="H93" s="173"/>
      <c r="I93" s="173"/>
      <c r="J93" s="173"/>
      <c r="K93" s="173"/>
      <c r="L93" s="189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</row>
    <row r="94" spans="1:43" x14ac:dyDescent="0.25">
      <c r="A94" s="173"/>
      <c r="B94" s="189"/>
      <c r="C94" s="173"/>
      <c r="D94" s="173"/>
      <c r="E94" s="173"/>
      <c r="F94" s="173"/>
      <c r="G94" s="173"/>
      <c r="H94" s="173"/>
      <c r="I94" s="173"/>
      <c r="J94" s="173"/>
      <c r="K94" s="173"/>
      <c r="L94" s="189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</row>
    <row r="95" spans="1:43" x14ac:dyDescent="0.25">
      <c r="A95" s="173"/>
      <c r="B95" s="189"/>
      <c r="C95" s="173"/>
      <c r="D95" s="173"/>
      <c r="E95" s="173"/>
      <c r="F95" s="173"/>
      <c r="G95" s="173"/>
      <c r="H95" s="173"/>
      <c r="I95" s="173"/>
      <c r="J95" s="173"/>
      <c r="K95" s="173"/>
      <c r="L95" s="189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</row>
    <row r="96" spans="1:43" x14ac:dyDescent="0.25">
      <c r="A96" s="173"/>
      <c r="B96" s="189"/>
      <c r="C96" s="173"/>
      <c r="D96" s="173"/>
      <c r="E96" s="173"/>
      <c r="F96" s="173"/>
      <c r="G96" s="173"/>
      <c r="H96" s="173"/>
      <c r="I96" s="173"/>
      <c r="J96" s="173"/>
      <c r="K96" s="173"/>
      <c r="L96" s="189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</row>
    <row r="97" spans="1:43" x14ac:dyDescent="0.25">
      <c r="A97" s="173"/>
      <c r="B97" s="189"/>
      <c r="C97" s="173"/>
      <c r="D97" s="173"/>
      <c r="E97" s="173"/>
      <c r="F97" s="173"/>
      <c r="G97" s="173"/>
      <c r="H97" s="173"/>
      <c r="I97" s="173"/>
      <c r="J97" s="173"/>
      <c r="K97" s="173"/>
      <c r="L97" s="189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</row>
    <row r="98" spans="1:43" x14ac:dyDescent="0.25">
      <c r="A98" s="173"/>
      <c r="B98" s="189"/>
      <c r="C98" s="173"/>
      <c r="D98" s="173"/>
      <c r="E98" s="173"/>
      <c r="F98" s="173"/>
      <c r="G98" s="173"/>
      <c r="H98" s="173"/>
      <c r="I98" s="173"/>
      <c r="J98" s="173"/>
      <c r="K98" s="173"/>
      <c r="L98" s="189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</row>
    <row r="99" spans="1:43" x14ac:dyDescent="0.25">
      <c r="A99" s="376" t="s">
        <v>390</v>
      </c>
      <c r="B99" s="376"/>
      <c r="C99" s="376"/>
      <c r="D99" s="376"/>
      <c r="E99" s="376"/>
      <c r="F99" s="376"/>
      <c r="G99" s="376"/>
      <c r="H99" s="375" t="s">
        <v>391</v>
      </c>
      <c r="I99" s="375"/>
      <c r="J99" s="375"/>
      <c r="K99" s="375"/>
      <c r="L99" s="375"/>
      <c r="M99" s="375"/>
      <c r="N99" s="375"/>
      <c r="O99" s="375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</row>
    <row r="100" spans="1:43" x14ac:dyDescent="0.25">
      <c r="A100" s="173"/>
      <c r="B100" s="189"/>
      <c r="C100" s="173"/>
      <c r="D100" s="173"/>
      <c r="E100" s="173"/>
      <c r="F100" s="173"/>
      <c r="G100" s="173"/>
      <c r="H100" s="375" t="s">
        <v>392</v>
      </c>
      <c r="I100" s="375"/>
      <c r="J100" s="375"/>
      <c r="K100" s="375"/>
      <c r="L100" s="375"/>
      <c r="M100" s="375"/>
      <c r="N100" s="375"/>
      <c r="O100" s="375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</row>
    <row r="101" spans="1:43" x14ac:dyDescent="0.25">
      <c r="A101" s="173"/>
      <c r="B101" s="189"/>
      <c r="C101" s="173"/>
      <c r="D101" s="173"/>
      <c r="E101" s="173"/>
      <c r="F101" s="173"/>
      <c r="G101" s="173"/>
      <c r="H101" s="173"/>
      <c r="I101" s="173"/>
      <c r="J101" s="173"/>
      <c r="K101" s="173"/>
      <c r="L101" s="189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</row>
    <row r="102" spans="1:43" x14ac:dyDescent="0.25">
      <c r="A102" s="173"/>
      <c r="B102" s="189"/>
      <c r="C102" s="173"/>
      <c r="D102" s="173"/>
      <c r="E102" s="173"/>
      <c r="F102" s="173"/>
      <c r="G102" s="173"/>
      <c r="H102" s="173"/>
      <c r="I102" s="173"/>
      <c r="J102" s="173"/>
      <c r="K102" s="173"/>
      <c r="L102" s="189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</row>
    <row r="103" spans="1:43" x14ac:dyDescent="0.25">
      <c r="A103" s="173"/>
      <c r="B103" s="189"/>
      <c r="C103" s="173"/>
      <c r="D103" s="173"/>
      <c r="E103" s="173"/>
      <c r="F103" s="173"/>
      <c r="G103" s="173"/>
      <c r="H103" s="173"/>
      <c r="I103" s="173"/>
      <c r="J103" s="173"/>
      <c r="K103" s="173"/>
      <c r="L103" s="189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</row>
    <row r="104" spans="1:43" x14ac:dyDescent="0.25">
      <c r="A104" s="173"/>
      <c r="B104" s="189"/>
      <c r="C104" s="173"/>
      <c r="D104" s="173"/>
      <c r="E104" s="173"/>
      <c r="F104" s="173"/>
      <c r="G104" s="173"/>
      <c r="H104" s="173"/>
      <c r="I104" s="173"/>
      <c r="J104" s="173"/>
      <c r="K104" s="173"/>
      <c r="L104" s="189"/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</row>
    <row r="105" spans="1:43" x14ac:dyDescent="0.25">
      <c r="A105" s="173"/>
      <c r="B105" s="189"/>
      <c r="C105" s="173"/>
      <c r="D105" s="173"/>
      <c r="E105" s="173"/>
      <c r="F105" s="173"/>
      <c r="G105" s="173"/>
      <c r="H105" s="173"/>
      <c r="I105" s="173"/>
      <c r="J105" s="173"/>
      <c r="K105" s="173"/>
      <c r="L105" s="189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</row>
    <row r="106" spans="1:43" x14ac:dyDescent="0.25">
      <c r="A106" s="173"/>
      <c r="B106" s="189"/>
      <c r="C106" s="173"/>
      <c r="D106" s="173"/>
      <c r="E106" s="173"/>
      <c r="F106" s="173"/>
      <c r="G106" s="173"/>
      <c r="H106" s="173"/>
      <c r="I106" s="173"/>
      <c r="J106" s="173"/>
      <c r="K106" s="173"/>
      <c r="L106" s="189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</row>
    <row r="107" spans="1:43" x14ac:dyDescent="0.25">
      <c r="A107" s="173"/>
      <c r="B107" s="189"/>
      <c r="C107" s="173"/>
      <c r="D107" s="173"/>
      <c r="E107" s="173"/>
      <c r="F107" s="173"/>
      <c r="G107" s="173"/>
      <c r="H107" s="173"/>
      <c r="I107" s="173"/>
      <c r="J107" s="173"/>
      <c r="K107" s="173"/>
      <c r="L107" s="189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</row>
    <row r="108" spans="1:43" x14ac:dyDescent="0.25">
      <c r="A108" s="173"/>
      <c r="B108" s="189"/>
      <c r="C108" s="173"/>
      <c r="D108" s="173"/>
      <c r="E108" s="173"/>
      <c r="F108" s="173"/>
      <c r="G108" s="173"/>
      <c r="H108" s="173"/>
      <c r="I108" s="173"/>
      <c r="J108" s="173"/>
      <c r="K108" s="173"/>
      <c r="L108" s="189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</row>
    <row r="109" spans="1:43" x14ac:dyDescent="0.25">
      <c r="A109" s="173"/>
      <c r="B109" s="189"/>
      <c r="C109" s="173"/>
      <c r="D109" s="173"/>
      <c r="E109" s="173"/>
      <c r="F109" s="173"/>
      <c r="G109" s="173"/>
      <c r="H109" s="173"/>
      <c r="I109" s="173"/>
      <c r="J109" s="173"/>
      <c r="K109" s="173"/>
      <c r="L109" s="189"/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</row>
    <row r="110" spans="1:43" x14ac:dyDescent="0.25">
      <c r="A110" s="173"/>
      <c r="B110" s="189"/>
      <c r="C110" s="173"/>
      <c r="D110" s="173"/>
      <c r="E110" s="173"/>
      <c r="F110" s="173"/>
      <c r="G110" s="173"/>
      <c r="H110" s="173"/>
      <c r="I110" s="173"/>
      <c r="J110" s="173"/>
      <c r="K110" s="173"/>
      <c r="L110" s="189"/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</row>
    <row r="111" spans="1:43" x14ac:dyDescent="0.25">
      <c r="A111" s="173"/>
      <c r="B111" s="189"/>
      <c r="C111" s="173"/>
      <c r="D111" s="173"/>
      <c r="E111" s="173"/>
      <c r="F111" s="173"/>
      <c r="G111" s="173"/>
      <c r="H111" s="173"/>
      <c r="I111" s="173"/>
      <c r="J111" s="173"/>
      <c r="K111" s="173"/>
      <c r="L111" s="189"/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</row>
    <row r="112" spans="1:43" x14ac:dyDescent="0.25">
      <c r="A112" s="173"/>
      <c r="B112" s="189"/>
      <c r="C112" s="173"/>
      <c r="D112" s="173"/>
      <c r="E112" s="173"/>
      <c r="F112" s="173"/>
      <c r="G112" s="173"/>
      <c r="H112" s="173"/>
      <c r="I112" s="173"/>
      <c r="J112" s="173"/>
      <c r="K112" s="173"/>
      <c r="L112" s="189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</row>
    <row r="113" spans="1:43" x14ac:dyDescent="0.25">
      <c r="A113" s="173"/>
      <c r="B113" s="189"/>
      <c r="C113" s="173"/>
      <c r="D113" s="173"/>
      <c r="E113" s="173"/>
      <c r="F113" s="173"/>
      <c r="G113" s="173"/>
      <c r="H113" s="173"/>
      <c r="I113" s="173"/>
      <c r="J113" s="173"/>
      <c r="K113" s="173"/>
      <c r="L113" s="189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</row>
    <row r="114" spans="1:43" x14ac:dyDescent="0.25">
      <c r="A114" s="173"/>
      <c r="B114" s="189"/>
      <c r="C114" s="173"/>
      <c r="D114" s="173"/>
      <c r="E114" s="173"/>
      <c r="F114" s="173"/>
      <c r="G114" s="173"/>
      <c r="H114" s="173"/>
      <c r="I114" s="173"/>
      <c r="J114" s="173"/>
      <c r="K114" s="173"/>
      <c r="L114" s="185"/>
      <c r="M114" s="184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</row>
    <row r="115" spans="1:43" x14ac:dyDescent="0.25">
      <c r="A115" s="173"/>
      <c r="B115" s="189"/>
      <c r="C115" s="173"/>
      <c r="D115" s="173"/>
      <c r="E115" s="173"/>
      <c r="F115" s="173"/>
      <c r="G115" s="173"/>
      <c r="H115" s="189"/>
      <c r="I115" s="217"/>
      <c r="J115" s="173"/>
      <c r="K115" s="184"/>
      <c r="L115" s="185"/>
      <c r="M115" s="218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</row>
    <row r="116" spans="1:43" x14ac:dyDescent="0.25">
      <c r="A116" s="173"/>
      <c r="B116" s="189"/>
      <c r="C116" s="173"/>
      <c r="D116" s="173"/>
      <c r="E116" s="173"/>
      <c r="F116" s="173"/>
      <c r="G116" s="173"/>
      <c r="H116" s="219"/>
      <c r="I116" s="220"/>
      <c r="J116" s="189"/>
      <c r="K116" s="189"/>
      <c r="L116" s="189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</row>
    <row r="117" spans="1:43" x14ac:dyDescent="0.25">
      <c r="A117" s="173"/>
      <c r="B117" s="189"/>
      <c r="C117" s="173"/>
      <c r="D117" s="173"/>
      <c r="E117" s="173"/>
      <c r="F117" s="173"/>
      <c r="G117" s="173"/>
      <c r="H117" s="189"/>
      <c r="I117" s="217"/>
      <c r="J117" s="189"/>
      <c r="K117" s="189"/>
      <c r="L117" s="189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</row>
    <row r="118" spans="1:43" x14ac:dyDescent="0.25">
      <c r="A118" s="173"/>
      <c r="B118" s="189"/>
      <c r="C118" s="173"/>
      <c r="D118" s="173"/>
      <c r="E118" s="173"/>
      <c r="F118" s="173"/>
      <c r="G118" s="173"/>
      <c r="H118" s="189"/>
      <c r="I118" s="217"/>
      <c r="J118" s="189"/>
      <c r="K118" s="189"/>
      <c r="L118" s="189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</row>
    <row r="119" spans="1:43" x14ac:dyDescent="0.25">
      <c r="A119" s="173"/>
      <c r="B119" s="189"/>
      <c r="C119" s="173"/>
      <c r="D119" s="173"/>
      <c r="E119" s="173"/>
      <c r="F119" s="173"/>
      <c r="G119" s="173"/>
      <c r="H119" s="189"/>
      <c r="I119" s="217"/>
      <c r="J119" s="189"/>
      <c r="K119" s="189"/>
      <c r="L119" s="189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</row>
    <row r="120" spans="1:43" x14ac:dyDescent="0.25">
      <c r="A120" s="173"/>
      <c r="B120" s="189"/>
      <c r="C120" s="173"/>
      <c r="D120" s="173"/>
      <c r="E120" s="173"/>
      <c r="F120" s="173"/>
      <c r="G120" s="173"/>
      <c r="H120" s="173"/>
      <c r="I120" s="173"/>
      <c r="J120" s="173"/>
      <c r="K120" s="173"/>
      <c r="L120" s="189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</row>
    <row r="121" spans="1:43" x14ac:dyDescent="0.25">
      <c r="A121" s="173"/>
      <c r="B121" s="189"/>
      <c r="C121" s="173"/>
      <c r="D121" s="173"/>
      <c r="E121" s="173"/>
      <c r="F121" s="173"/>
      <c r="G121" s="173"/>
      <c r="H121" s="173"/>
      <c r="I121" s="173"/>
      <c r="J121" s="173"/>
      <c r="K121" s="173"/>
      <c r="L121" s="189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</row>
    <row r="122" spans="1:43" x14ac:dyDescent="0.25">
      <c r="A122" s="173"/>
      <c r="B122" s="189"/>
      <c r="C122" s="173"/>
      <c r="D122" s="173"/>
      <c r="E122" s="173"/>
      <c r="F122" s="173"/>
      <c r="G122" s="173"/>
      <c r="H122" s="173"/>
      <c r="I122" s="173"/>
      <c r="J122" s="173"/>
      <c r="K122" s="173"/>
      <c r="L122" s="189"/>
      <c r="M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</row>
    <row r="123" spans="1:43" x14ac:dyDescent="0.25">
      <c r="E123" s="173"/>
      <c r="F123" s="173"/>
      <c r="G123" s="173"/>
      <c r="H123" s="173"/>
      <c r="I123" s="173"/>
      <c r="J123" s="173"/>
      <c r="K123" s="173"/>
      <c r="L123" s="189"/>
      <c r="M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173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</row>
    <row r="124" spans="1:43" x14ac:dyDescent="0.25">
      <c r="E124" s="173"/>
      <c r="F124" s="173"/>
      <c r="G124" s="173"/>
      <c r="H124" s="173"/>
      <c r="I124" s="173"/>
      <c r="J124" s="173"/>
      <c r="K124" s="173"/>
      <c r="L124" s="189"/>
      <c r="M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173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</row>
    <row r="125" spans="1:43" x14ac:dyDescent="0.25">
      <c r="E125" s="173"/>
      <c r="F125" s="173"/>
      <c r="G125" s="173"/>
      <c r="H125" s="173"/>
      <c r="I125" s="173"/>
      <c r="J125" s="173"/>
      <c r="K125" s="173"/>
      <c r="L125" s="189"/>
      <c r="M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</row>
    <row r="126" spans="1:43" x14ac:dyDescent="0.25">
      <c r="E126" s="173"/>
      <c r="F126" s="173"/>
      <c r="G126" s="173"/>
      <c r="H126" s="173"/>
      <c r="I126" s="173"/>
      <c r="J126" s="173"/>
      <c r="K126" s="173"/>
      <c r="L126" s="189"/>
      <c r="M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</row>
    <row r="127" spans="1:43" x14ac:dyDescent="0.25">
      <c r="E127" s="173"/>
      <c r="F127" s="173"/>
      <c r="G127" s="173"/>
      <c r="H127" s="173"/>
      <c r="I127" s="173"/>
      <c r="J127" s="173"/>
      <c r="K127" s="173"/>
      <c r="L127" s="189"/>
      <c r="M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</row>
    <row r="128" spans="1:43" x14ac:dyDescent="0.25">
      <c r="E128" s="173"/>
      <c r="F128" s="173"/>
      <c r="G128" s="173"/>
      <c r="H128" s="173"/>
      <c r="I128" s="173"/>
      <c r="J128" s="173"/>
      <c r="K128" s="173"/>
      <c r="L128" s="189"/>
      <c r="M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</row>
    <row r="129" spans="1:43" x14ac:dyDescent="0.25">
      <c r="E129" s="173"/>
      <c r="F129" s="173"/>
      <c r="G129" s="173"/>
      <c r="H129" s="173"/>
      <c r="I129" s="173"/>
      <c r="J129" s="173"/>
      <c r="K129" s="173"/>
      <c r="L129" s="189"/>
      <c r="M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</row>
    <row r="130" spans="1:43" x14ac:dyDescent="0.25">
      <c r="E130" s="173"/>
      <c r="F130" s="173"/>
      <c r="G130" s="173"/>
      <c r="H130" s="173"/>
      <c r="I130" s="173"/>
      <c r="J130" s="173"/>
      <c r="K130" s="173"/>
      <c r="L130" s="189"/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</row>
    <row r="131" spans="1:43" x14ac:dyDescent="0.25">
      <c r="A131" s="173"/>
      <c r="E131" s="173"/>
      <c r="F131" s="173"/>
      <c r="G131" s="173"/>
      <c r="H131" s="173"/>
      <c r="I131" s="173"/>
      <c r="J131" s="173"/>
      <c r="K131" s="173"/>
      <c r="L131" s="189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</row>
    <row r="132" spans="1:43" x14ac:dyDescent="0.25">
      <c r="A132" s="369"/>
      <c r="B132" s="369"/>
      <c r="C132" s="369"/>
      <c r="D132" s="369"/>
      <c r="E132" s="369"/>
      <c r="F132" s="369"/>
      <c r="G132" s="369"/>
      <c r="H132" s="370"/>
      <c r="I132" s="370"/>
      <c r="J132" s="370"/>
      <c r="K132" s="370"/>
      <c r="L132" s="370"/>
      <c r="M132" s="370"/>
      <c r="N132" s="370"/>
      <c r="O132" s="370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</row>
    <row r="133" spans="1:43" x14ac:dyDescent="0.25">
      <c r="A133" s="173"/>
      <c r="B133" s="189"/>
      <c r="C133" s="173"/>
      <c r="D133" s="173"/>
      <c r="E133" s="173"/>
      <c r="F133" s="173"/>
      <c r="G133" s="173"/>
      <c r="H133" s="173"/>
      <c r="I133" s="173"/>
      <c r="J133" s="173"/>
      <c r="K133" s="173"/>
      <c r="L133" s="189"/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</row>
    <row r="134" spans="1:43" x14ac:dyDescent="0.25">
      <c r="A134" s="173"/>
      <c r="B134" s="189"/>
      <c r="C134" s="173"/>
      <c r="D134" s="173"/>
      <c r="E134" s="173"/>
      <c r="F134" s="173"/>
      <c r="G134" s="173"/>
      <c r="H134" s="173"/>
      <c r="I134" s="173"/>
      <c r="J134" s="173"/>
      <c r="K134" s="173"/>
      <c r="L134" s="189"/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</row>
    <row r="135" spans="1:43" x14ac:dyDescent="0.25">
      <c r="A135" s="173"/>
      <c r="B135" s="189"/>
      <c r="C135" s="173"/>
      <c r="D135" s="173"/>
      <c r="E135" s="173"/>
      <c r="F135" s="173"/>
      <c r="G135" s="173"/>
      <c r="H135" s="173"/>
      <c r="I135" s="173"/>
      <c r="J135" s="173"/>
      <c r="K135" s="173"/>
      <c r="L135" s="189"/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</row>
    <row r="136" spans="1:43" x14ac:dyDescent="0.25">
      <c r="A136" s="173"/>
      <c r="B136" s="189"/>
      <c r="C136" s="173"/>
      <c r="D136" s="173"/>
      <c r="E136" s="173"/>
      <c r="F136" s="173"/>
      <c r="G136" s="173"/>
      <c r="H136" s="173"/>
      <c r="I136" s="173"/>
      <c r="J136" s="173"/>
      <c r="K136" s="173"/>
      <c r="L136" s="189"/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</row>
    <row r="137" spans="1:43" x14ac:dyDescent="0.25">
      <c r="A137" s="173"/>
      <c r="B137" s="189"/>
      <c r="C137" s="173"/>
      <c r="D137" s="173"/>
      <c r="E137" s="173"/>
      <c r="F137" s="173"/>
      <c r="G137" s="173"/>
      <c r="H137" s="173"/>
      <c r="I137" s="173"/>
      <c r="J137" s="173"/>
      <c r="K137" s="173"/>
      <c r="L137" s="18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</row>
    <row r="138" spans="1:43" x14ac:dyDescent="0.25">
      <c r="A138" s="173"/>
      <c r="B138" s="189"/>
      <c r="C138" s="173"/>
      <c r="D138" s="173"/>
      <c r="E138" s="173"/>
      <c r="F138" s="173"/>
      <c r="G138" s="173"/>
      <c r="H138" s="173"/>
      <c r="I138" s="173"/>
      <c r="J138" s="173"/>
      <c r="K138" s="173"/>
      <c r="L138" s="18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73"/>
      <c r="Z138" s="173"/>
      <c r="AA138" s="173"/>
      <c r="AB138" s="173"/>
      <c r="AC138" s="173"/>
      <c r="AD138" s="173"/>
      <c r="AE138" s="173"/>
      <c r="AF138" s="173"/>
      <c r="AG138" s="173"/>
      <c r="AH138" s="173"/>
      <c r="AI138" s="173"/>
      <c r="AJ138" s="173"/>
      <c r="AK138" s="173"/>
      <c r="AL138" s="173"/>
      <c r="AM138" s="173"/>
      <c r="AN138" s="173"/>
      <c r="AO138" s="173"/>
      <c r="AP138" s="173"/>
      <c r="AQ138" s="173"/>
    </row>
    <row r="139" spans="1:43" x14ac:dyDescent="0.25">
      <c r="A139" s="173"/>
      <c r="B139" s="189"/>
      <c r="C139" s="173"/>
      <c r="D139" s="173"/>
      <c r="E139" s="173"/>
      <c r="F139" s="173"/>
      <c r="G139" s="173"/>
      <c r="H139" s="173"/>
      <c r="I139" s="173"/>
      <c r="J139" s="173"/>
      <c r="K139" s="173"/>
      <c r="L139" s="18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  <c r="Y139" s="173"/>
      <c r="Z139" s="173"/>
      <c r="AA139" s="173"/>
      <c r="AB139" s="173"/>
      <c r="AC139" s="173"/>
      <c r="AD139" s="173"/>
      <c r="AE139" s="173"/>
      <c r="AF139" s="173"/>
      <c r="AG139" s="173"/>
      <c r="AH139" s="173"/>
      <c r="AI139" s="173"/>
      <c r="AJ139" s="173"/>
      <c r="AK139" s="173"/>
      <c r="AL139" s="173"/>
      <c r="AM139" s="173"/>
      <c r="AN139" s="173"/>
      <c r="AO139" s="173"/>
      <c r="AP139" s="173"/>
      <c r="AQ139" s="173"/>
    </row>
    <row r="140" spans="1:43" x14ac:dyDescent="0.25">
      <c r="A140" s="173"/>
      <c r="B140" s="189"/>
      <c r="C140" s="173"/>
      <c r="D140" s="173"/>
      <c r="E140" s="173"/>
      <c r="F140" s="173"/>
      <c r="G140" s="173"/>
      <c r="H140" s="173"/>
      <c r="I140" s="173"/>
      <c r="J140" s="173"/>
      <c r="K140" s="173"/>
      <c r="L140" s="18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3"/>
      <c r="AB140" s="173"/>
      <c r="AC140" s="173"/>
      <c r="AD140" s="173"/>
      <c r="AE140" s="173"/>
      <c r="AF140" s="173"/>
      <c r="AG140" s="173"/>
      <c r="AH140" s="173"/>
      <c r="AI140" s="173"/>
      <c r="AJ140" s="173"/>
      <c r="AK140" s="173"/>
      <c r="AL140" s="173"/>
      <c r="AM140" s="173"/>
      <c r="AN140" s="173"/>
      <c r="AO140" s="173"/>
      <c r="AP140" s="173"/>
      <c r="AQ140" s="173"/>
    </row>
    <row r="141" spans="1:43" x14ac:dyDescent="0.25">
      <c r="A141" s="173"/>
      <c r="B141" s="189"/>
      <c r="C141" s="173"/>
      <c r="D141" s="173"/>
      <c r="E141" s="173"/>
      <c r="F141" s="173"/>
      <c r="G141" s="173"/>
      <c r="H141" s="173"/>
      <c r="I141" s="173"/>
      <c r="J141" s="173"/>
      <c r="K141" s="173"/>
      <c r="L141" s="18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  <c r="Y141" s="173"/>
      <c r="Z141" s="173"/>
      <c r="AA141" s="173"/>
      <c r="AB141" s="173"/>
      <c r="AC141" s="173"/>
      <c r="AD141" s="173"/>
      <c r="AE141" s="173"/>
      <c r="AF141" s="173"/>
      <c r="AG141" s="173"/>
      <c r="AH141" s="173"/>
      <c r="AI141" s="173"/>
      <c r="AJ141" s="173"/>
      <c r="AK141" s="173"/>
      <c r="AL141" s="173"/>
      <c r="AM141" s="173"/>
      <c r="AN141" s="173"/>
      <c r="AO141" s="173"/>
      <c r="AP141" s="173"/>
      <c r="AQ141" s="173"/>
    </row>
    <row r="142" spans="1:43" x14ac:dyDescent="0.25">
      <c r="A142" s="173"/>
      <c r="B142" s="189"/>
      <c r="C142" s="173"/>
      <c r="D142" s="173"/>
      <c r="E142" s="173"/>
      <c r="F142" s="173"/>
      <c r="G142" s="173"/>
      <c r="H142" s="173"/>
      <c r="I142" s="173"/>
      <c r="J142" s="173"/>
      <c r="K142" s="173"/>
      <c r="L142" s="18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  <c r="AA142" s="173"/>
      <c r="AB142" s="173"/>
      <c r="AC142" s="173"/>
      <c r="AD142" s="173"/>
      <c r="AE142" s="173"/>
      <c r="AF142" s="173"/>
      <c r="AG142" s="173"/>
      <c r="AH142" s="173"/>
      <c r="AI142" s="173"/>
      <c r="AJ142" s="173"/>
      <c r="AK142" s="173"/>
      <c r="AL142" s="173"/>
      <c r="AM142" s="173"/>
      <c r="AN142" s="173"/>
      <c r="AO142" s="173"/>
      <c r="AP142" s="173"/>
      <c r="AQ142" s="173"/>
    </row>
    <row r="143" spans="1:43" x14ac:dyDescent="0.25">
      <c r="A143" s="173"/>
      <c r="B143" s="189"/>
      <c r="C143" s="173"/>
      <c r="D143" s="173"/>
      <c r="E143" s="173"/>
      <c r="F143" s="173"/>
      <c r="G143" s="173"/>
      <c r="H143" s="173"/>
      <c r="I143" s="173"/>
      <c r="J143" s="173"/>
      <c r="K143" s="173"/>
      <c r="L143" s="18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73"/>
      <c r="Z143" s="173"/>
      <c r="AA143" s="173"/>
      <c r="AB143" s="173"/>
      <c r="AC143" s="173"/>
      <c r="AD143" s="173"/>
      <c r="AE143" s="173"/>
      <c r="AF143" s="173"/>
      <c r="AG143" s="173"/>
      <c r="AH143" s="173"/>
      <c r="AI143" s="173"/>
      <c r="AJ143" s="173"/>
      <c r="AK143" s="173"/>
      <c r="AL143" s="173"/>
      <c r="AM143" s="173"/>
      <c r="AN143" s="173"/>
      <c r="AO143" s="173"/>
      <c r="AP143" s="173"/>
      <c r="AQ143" s="173"/>
    </row>
    <row r="144" spans="1:43" x14ac:dyDescent="0.25">
      <c r="A144" s="173"/>
      <c r="B144" s="189"/>
      <c r="C144" s="173"/>
      <c r="D144" s="173"/>
      <c r="E144" s="173"/>
      <c r="F144" s="173"/>
      <c r="G144" s="173"/>
      <c r="H144" s="173"/>
      <c r="I144" s="173"/>
      <c r="J144" s="173"/>
      <c r="K144" s="173"/>
      <c r="L144" s="18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  <c r="AA144" s="173"/>
      <c r="AB144" s="173"/>
      <c r="AC144" s="173"/>
      <c r="AD144" s="173"/>
      <c r="AE144" s="173"/>
      <c r="AF144" s="173"/>
      <c r="AG144" s="173"/>
      <c r="AH144" s="173"/>
      <c r="AI144" s="173"/>
      <c r="AJ144" s="173"/>
      <c r="AK144" s="173"/>
      <c r="AL144" s="173"/>
      <c r="AM144" s="173"/>
      <c r="AN144" s="173"/>
      <c r="AO144" s="173"/>
      <c r="AP144" s="173"/>
      <c r="AQ144" s="173"/>
    </row>
    <row r="145" spans="1:43" x14ac:dyDescent="0.25">
      <c r="A145" s="173"/>
      <c r="B145" s="189"/>
      <c r="C145" s="173"/>
      <c r="D145" s="173"/>
      <c r="E145" s="173"/>
      <c r="F145" s="173"/>
      <c r="G145" s="173"/>
      <c r="H145" s="173"/>
      <c r="I145" s="173"/>
      <c r="J145" s="173"/>
      <c r="K145" s="173"/>
      <c r="L145" s="173" t="s">
        <v>375</v>
      </c>
      <c r="M145" s="189">
        <v>838.24900000000002</v>
      </c>
      <c r="N145" s="189">
        <v>920.322</v>
      </c>
      <c r="O145" s="189">
        <v>1004.981</v>
      </c>
      <c r="P145" s="173"/>
      <c r="Q145" s="173"/>
      <c r="R145" s="173"/>
      <c r="S145" s="173"/>
      <c r="T145" s="173"/>
      <c r="U145" s="173"/>
      <c r="V145" s="173"/>
      <c r="W145" s="173"/>
      <c r="X145" s="173"/>
      <c r="Y145" s="173"/>
      <c r="Z145" s="173"/>
      <c r="AA145" s="173"/>
      <c r="AB145" s="173"/>
      <c r="AC145" s="173"/>
      <c r="AD145" s="173"/>
      <c r="AE145" s="173"/>
      <c r="AF145" s="173"/>
      <c r="AG145" s="173"/>
      <c r="AH145" s="173"/>
      <c r="AI145" s="173"/>
      <c r="AJ145" s="173"/>
      <c r="AK145" s="173"/>
      <c r="AL145" s="173"/>
      <c r="AM145" s="173"/>
      <c r="AN145" s="173"/>
      <c r="AO145" s="173"/>
      <c r="AP145" s="173"/>
      <c r="AQ145" s="173"/>
    </row>
    <row r="146" spans="1:43" x14ac:dyDescent="0.25">
      <c r="A146" s="173"/>
      <c r="B146" s="189"/>
      <c r="C146" s="173"/>
      <c r="D146" s="173"/>
      <c r="E146" s="173"/>
      <c r="F146" s="173"/>
      <c r="G146" s="173"/>
      <c r="H146" s="173"/>
      <c r="I146" s="173"/>
      <c r="J146" s="173"/>
      <c r="K146" s="173"/>
      <c r="L146" s="173" t="s">
        <v>372</v>
      </c>
      <c r="M146" s="189">
        <v>1608.845</v>
      </c>
      <c r="N146" s="189">
        <v>794.81399999999996</v>
      </c>
      <c r="O146" s="189">
        <v>1872.1320000000001</v>
      </c>
      <c r="P146" s="173"/>
      <c r="Q146" s="173"/>
      <c r="R146" s="173"/>
      <c r="S146" s="173"/>
      <c r="T146" s="173"/>
      <c r="U146" s="173"/>
      <c r="V146" s="173"/>
      <c r="W146" s="173"/>
      <c r="X146" s="173"/>
      <c r="Y146" s="173"/>
      <c r="Z146" s="173"/>
      <c r="AA146" s="173"/>
      <c r="AB146" s="173"/>
      <c r="AC146" s="173"/>
      <c r="AD146" s="173"/>
      <c r="AE146" s="173"/>
      <c r="AF146" s="173"/>
      <c r="AG146" s="173"/>
      <c r="AH146" s="173"/>
      <c r="AI146" s="173"/>
      <c r="AJ146" s="173"/>
      <c r="AK146" s="173"/>
      <c r="AL146" s="173"/>
      <c r="AM146" s="173"/>
      <c r="AN146" s="173"/>
      <c r="AO146" s="173"/>
      <c r="AP146" s="173"/>
      <c r="AQ146" s="173"/>
    </row>
    <row r="147" spans="1:43" x14ac:dyDescent="0.25">
      <c r="A147" s="173"/>
      <c r="B147" s="189"/>
      <c r="C147" s="173"/>
      <c r="D147" s="173"/>
      <c r="E147" s="173"/>
      <c r="F147" s="173"/>
      <c r="G147" s="173"/>
      <c r="H147" s="173"/>
      <c r="I147" s="173"/>
      <c r="J147" s="173"/>
      <c r="K147" s="173"/>
      <c r="L147" s="173" t="s">
        <v>373</v>
      </c>
      <c r="M147" s="189">
        <v>36664.417999999998</v>
      </c>
      <c r="N147" s="189">
        <v>40679.661</v>
      </c>
      <c r="O147" s="189">
        <v>47804.716999999997</v>
      </c>
      <c r="P147" s="173"/>
      <c r="Q147" s="173"/>
      <c r="R147" s="173"/>
      <c r="S147" s="173"/>
      <c r="T147" s="173"/>
      <c r="U147" s="173"/>
      <c r="V147" s="173"/>
      <c r="W147" s="173"/>
      <c r="X147" s="173"/>
      <c r="Y147" s="173"/>
      <c r="Z147" s="173"/>
      <c r="AA147" s="173"/>
      <c r="AB147" s="173"/>
      <c r="AC147" s="173"/>
      <c r="AD147" s="173"/>
      <c r="AE147" s="173"/>
      <c r="AF147" s="173"/>
      <c r="AG147" s="173"/>
      <c r="AH147" s="173"/>
      <c r="AI147" s="173"/>
      <c r="AJ147" s="173"/>
      <c r="AK147" s="173"/>
      <c r="AL147" s="173"/>
      <c r="AM147" s="173"/>
      <c r="AN147" s="173"/>
      <c r="AO147" s="173"/>
      <c r="AP147" s="173"/>
      <c r="AQ147" s="173"/>
    </row>
    <row r="148" spans="1:43" x14ac:dyDescent="0.25">
      <c r="A148" s="173"/>
      <c r="B148" s="189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 t="s">
        <v>397</v>
      </c>
      <c r="M148" s="189">
        <v>8041.9309999999996</v>
      </c>
      <c r="N148" s="189">
        <v>7876.3739999999998</v>
      </c>
      <c r="O148" s="189">
        <v>6941.8280000000004</v>
      </c>
      <c r="P148" s="173"/>
      <c r="Q148" s="173"/>
      <c r="R148" s="173"/>
      <c r="S148" s="173"/>
      <c r="T148" s="173"/>
      <c r="U148" s="173"/>
      <c r="V148" s="173"/>
      <c r="W148" s="173"/>
      <c r="X148" s="173"/>
      <c r="Y148" s="173"/>
      <c r="Z148" s="173"/>
      <c r="AA148" s="173"/>
      <c r="AB148" s="173"/>
      <c r="AC148" s="173"/>
      <c r="AD148" s="173"/>
      <c r="AE148" s="173"/>
      <c r="AF148" s="173"/>
      <c r="AG148" s="173"/>
      <c r="AH148" s="173"/>
      <c r="AI148" s="173"/>
      <c r="AJ148" s="173"/>
      <c r="AK148" s="173"/>
      <c r="AL148" s="173"/>
      <c r="AM148" s="173"/>
      <c r="AN148" s="173"/>
      <c r="AO148" s="173"/>
      <c r="AP148" s="173"/>
      <c r="AQ148" s="173"/>
    </row>
    <row r="149" spans="1:43" x14ac:dyDescent="0.25">
      <c r="A149" s="173"/>
      <c r="B149" s="189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 t="s">
        <v>374</v>
      </c>
      <c r="M149" s="189">
        <v>12001.599</v>
      </c>
      <c r="N149" s="189">
        <v>12618.933999999999</v>
      </c>
      <c r="O149" s="189">
        <v>14767.476000000001</v>
      </c>
      <c r="P149" s="173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  <c r="AA149" s="173"/>
      <c r="AB149" s="173"/>
      <c r="AC149" s="173"/>
      <c r="AD149" s="173"/>
      <c r="AE149" s="173"/>
      <c r="AF149" s="173"/>
      <c r="AG149" s="173"/>
      <c r="AH149" s="173"/>
      <c r="AI149" s="173"/>
      <c r="AJ149" s="173"/>
      <c r="AK149" s="173"/>
      <c r="AL149" s="173"/>
      <c r="AM149" s="173"/>
      <c r="AN149" s="173"/>
      <c r="AO149" s="173"/>
      <c r="AP149" s="173"/>
      <c r="AQ149" s="173"/>
    </row>
    <row r="150" spans="1:43" x14ac:dyDescent="0.25">
      <c r="A150" s="173"/>
      <c r="B150" s="189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 t="s">
        <v>402</v>
      </c>
      <c r="M150" s="189">
        <v>31533.878000000001</v>
      </c>
      <c r="N150" s="189">
        <v>24616.891</v>
      </c>
      <c r="O150" s="189">
        <v>25195.975999999999</v>
      </c>
      <c r="P150" s="173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  <c r="AA150" s="173"/>
      <c r="AB150" s="173"/>
      <c r="AC150" s="173"/>
      <c r="AD150" s="173"/>
      <c r="AE150" s="173"/>
      <c r="AF150" s="173"/>
      <c r="AG150" s="173"/>
      <c r="AH150" s="173"/>
      <c r="AI150" s="173"/>
      <c r="AJ150" s="173"/>
      <c r="AK150" s="173"/>
      <c r="AL150" s="173"/>
      <c r="AM150" s="173"/>
      <c r="AN150" s="173"/>
      <c r="AO150" s="173"/>
      <c r="AP150" s="173"/>
      <c r="AQ150" s="173"/>
    </row>
    <row r="151" spans="1:43" x14ac:dyDescent="0.25">
      <c r="A151" s="173"/>
      <c r="B151" s="189"/>
      <c r="C151" s="173"/>
      <c r="D151" s="173"/>
      <c r="E151" s="173"/>
      <c r="F151" s="173"/>
      <c r="G151" s="173"/>
      <c r="H151" s="173"/>
      <c r="I151" s="173"/>
      <c r="J151" s="173"/>
      <c r="K151" s="173"/>
      <c r="L151" s="173" t="s">
        <v>403</v>
      </c>
      <c r="M151" s="189">
        <v>344.553</v>
      </c>
      <c r="N151" s="189">
        <v>365.41300000000001</v>
      </c>
      <c r="O151" s="189">
        <v>922.80200000000002</v>
      </c>
      <c r="P151" s="173"/>
      <c r="Q151" s="173"/>
      <c r="R151" s="173"/>
      <c r="S151" s="173"/>
      <c r="T151" s="173"/>
      <c r="U151" s="173"/>
      <c r="V151" s="173"/>
      <c r="W151" s="173"/>
      <c r="X151" s="173"/>
      <c r="Y151" s="173"/>
      <c r="Z151" s="173"/>
      <c r="AA151" s="173"/>
      <c r="AB151" s="173"/>
      <c r="AC151" s="173"/>
      <c r="AD151" s="173"/>
      <c r="AE151" s="173"/>
      <c r="AF151" s="173"/>
      <c r="AG151" s="173"/>
      <c r="AH151" s="173"/>
      <c r="AI151" s="173"/>
      <c r="AJ151" s="173"/>
      <c r="AK151" s="173"/>
      <c r="AL151" s="173"/>
      <c r="AM151" s="173"/>
      <c r="AN151" s="173"/>
      <c r="AO151" s="173"/>
      <c r="AP151" s="173"/>
      <c r="AQ151" s="173"/>
    </row>
    <row r="152" spans="1:43" x14ac:dyDescent="0.25">
      <c r="A152" s="173"/>
      <c r="B152" s="189"/>
      <c r="C152" s="173"/>
      <c r="D152" s="173"/>
      <c r="E152" s="173"/>
      <c r="F152" s="173"/>
      <c r="G152" s="173"/>
      <c r="H152" s="173"/>
      <c r="I152" s="173"/>
      <c r="J152" s="173"/>
      <c r="K152" s="173"/>
      <c r="L152" s="173" t="s">
        <v>393</v>
      </c>
      <c r="M152" s="189">
        <v>4263.4859999999999</v>
      </c>
      <c r="N152" s="189">
        <v>5402.7280000000001</v>
      </c>
      <c r="O152" s="189">
        <v>6161.7939999999999</v>
      </c>
      <c r="P152" s="173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3"/>
      <c r="AB152" s="173"/>
      <c r="AC152" s="173"/>
      <c r="AD152" s="173"/>
      <c r="AE152" s="173"/>
      <c r="AF152" s="173"/>
      <c r="AG152" s="173"/>
      <c r="AH152" s="173"/>
      <c r="AI152" s="173"/>
      <c r="AJ152" s="173"/>
      <c r="AK152" s="173"/>
      <c r="AL152" s="173"/>
      <c r="AM152" s="173"/>
      <c r="AN152" s="173"/>
      <c r="AO152" s="173"/>
      <c r="AP152" s="173"/>
      <c r="AQ152" s="173"/>
    </row>
    <row r="153" spans="1:43" x14ac:dyDescent="0.25">
      <c r="A153" s="173"/>
      <c r="B153" s="189"/>
      <c r="C153" s="173"/>
      <c r="D153" s="173"/>
      <c r="E153" s="173"/>
      <c r="F153" s="173"/>
      <c r="G153" s="173"/>
      <c r="H153" s="173"/>
      <c r="I153" s="173"/>
      <c r="J153" s="173"/>
      <c r="K153" s="173"/>
      <c r="L153" s="189"/>
      <c r="M153" s="173"/>
      <c r="N153" s="173"/>
      <c r="O153" s="173"/>
      <c r="P153" s="173"/>
      <c r="Q153" s="173"/>
      <c r="R153" s="173"/>
      <c r="S153" s="173"/>
      <c r="T153" s="173"/>
      <c r="U153" s="173"/>
      <c r="V153" s="173"/>
      <c r="W153" s="173"/>
      <c r="X153" s="173"/>
      <c r="Y153" s="173"/>
      <c r="Z153" s="173"/>
      <c r="AA153" s="173"/>
      <c r="AB153" s="173"/>
      <c r="AC153" s="173"/>
      <c r="AD153" s="173"/>
      <c r="AE153" s="173"/>
      <c r="AF153" s="173"/>
      <c r="AG153" s="173"/>
      <c r="AH153" s="173"/>
      <c r="AI153" s="173"/>
      <c r="AJ153" s="173"/>
      <c r="AK153" s="173"/>
      <c r="AL153" s="173"/>
      <c r="AM153" s="173"/>
      <c r="AN153" s="173"/>
      <c r="AO153" s="173"/>
      <c r="AP153" s="173"/>
      <c r="AQ153" s="173"/>
    </row>
    <row r="154" spans="1:43" x14ac:dyDescent="0.25">
      <c r="A154" s="173"/>
      <c r="B154" s="189"/>
      <c r="C154" s="173"/>
      <c r="D154" s="173"/>
      <c r="E154" s="173"/>
      <c r="F154" s="173"/>
      <c r="G154" s="173"/>
      <c r="H154" s="173"/>
      <c r="I154" s="173"/>
      <c r="J154" s="173"/>
      <c r="K154" s="173"/>
      <c r="L154" s="189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  <c r="AA154" s="173"/>
      <c r="AB154" s="173"/>
      <c r="AC154" s="173"/>
      <c r="AD154" s="173"/>
      <c r="AE154" s="173"/>
      <c r="AF154" s="173"/>
      <c r="AG154" s="173"/>
      <c r="AH154" s="173"/>
      <c r="AI154" s="173"/>
      <c r="AJ154" s="173"/>
      <c r="AK154" s="173"/>
      <c r="AL154" s="173"/>
      <c r="AM154" s="173"/>
      <c r="AN154" s="173"/>
      <c r="AO154" s="173"/>
      <c r="AP154" s="173"/>
      <c r="AQ154" s="173"/>
    </row>
    <row r="155" spans="1:43" x14ac:dyDescent="0.25">
      <c r="A155" s="173"/>
      <c r="B155" s="189"/>
      <c r="C155" s="173"/>
      <c r="D155" s="173"/>
      <c r="E155" s="173"/>
      <c r="F155" s="173"/>
      <c r="G155" s="173"/>
      <c r="H155" s="173"/>
      <c r="I155" s="173"/>
      <c r="J155" s="173"/>
      <c r="K155" s="173"/>
      <c r="L155" s="189"/>
      <c r="M155" s="173"/>
      <c r="N155" s="173"/>
      <c r="O155" s="173"/>
      <c r="P155" s="173"/>
      <c r="Q155" s="173"/>
      <c r="R155" s="173"/>
      <c r="S155" s="173"/>
      <c r="T155" s="173"/>
      <c r="U155" s="173"/>
      <c r="V155" s="173"/>
      <c r="W155" s="173"/>
      <c r="X155" s="173"/>
      <c r="Y155" s="173"/>
      <c r="Z155" s="173"/>
      <c r="AA155" s="173"/>
      <c r="AB155" s="173"/>
      <c r="AC155" s="173"/>
      <c r="AD155" s="173"/>
      <c r="AE155" s="173"/>
      <c r="AF155" s="173"/>
      <c r="AG155" s="173"/>
      <c r="AH155" s="173"/>
      <c r="AI155" s="173"/>
      <c r="AJ155" s="173"/>
      <c r="AK155" s="173"/>
      <c r="AL155" s="173"/>
      <c r="AM155" s="173"/>
      <c r="AN155" s="173"/>
      <c r="AO155" s="173"/>
      <c r="AP155" s="173"/>
      <c r="AQ155" s="173"/>
    </row>
    <row r="161" spans="1:42" x14ac:dyDescent="0.25">
      <c r="AN161" s="212">
        <v>1394</v>
      </c>
      <c r="AO161" s="212">
        <v>1395</v>
      </c>
      <c r="AP161" s="212">
        <v>1396</v>
      </c>
    </row>
    <row r="162" spans="1:42" x14ac:dyDescent="0.25">
      <c r="AM162" s="173" t="s">
        <v>373</v>
      </c>
      <c r="AN162" s="189">
        <v>36664.417999999998</v>
      </c>
      <c r="AO162" s="189">
        <v>40679.661</v>
      </c>
      <c r="AP162" s="189">
        <v>47804.716999999997</v>
      </c>
    </row>
    <row r="163" spans="1:42" x14ac:dyDescent="0.25">
      <c r="AM163" s="173" t="s">
        <v>402</v>
      </c>
      <c r="AN163" s="189">
        <v>31533.878000000001</v>
      </c>
      <c r="AO163" s="189">
        <v>24616.891</v>
      </c>
      <c r="AP163" s="189">
        <v>25195.975999999999</v>
      </c>
    </row>
    <row r="164" spans="1:42" x14ac:dyDescent="0.25">
      <c r="AM164" s="173" t="s">
        <v>405</v>
      </c>
      <c r="AN164" s="189">
        <v>12001.599</v>
      </c>
      <c r="AO164" s="189">
        <v>12618.933999999999</v>
      </c>
      <c r="AP164" s="189">
        <v>14767.476000000001</v>
      </c>
    </row>
    <row r="165" spans="1:42" x14ac:dyDescent="0.25">
      <c r="B165" s="173" t="s">
        <v>376</v>
      </c>
      <c r="C165" s="173" t="s">
        <v>378</v>
      </c>
      <c r="D165" s="173" t="s">
        <v>383</v>
      </c>
      <c r="E165" s="173" t="s">
        <v>398</v>
      </c>
      <c r="F165" s="173" t="s">
        <v>377</v>
      </c>
      <c r="G165" s="173" t="s">
        <v>379</v>
      </c>
      <c r="H165" s="173" t="s">
        <v>381</v>
      </c>
      <c r="I165" s="173" t="s">
        <v>380</v>
      </c>
      <c r="AM165" s="173" t="s">
        <v>404</v>
      </c>
      <c r="AN165" s="189">
        <v>8041.9309999999996</v>
      </c>
      <c r="AO165" s="189">
        <v>7876.3739999999998</v>
      </c>
      <c r="AP165" s="189">
        <v>6941.8280000000004</v>
      </c>
    </row>
    <row r="166" spans="1:42" x14ac:dyDescent="0.25">
      <c r="A166" s="212">
        <v>1394</v>
      </c>
      <c r="B166" s="189">
        <v>838.24900000000002</v>
      </c>
      <c r="C166" s="189">
        <v>1608.845</v>
      </c>
      <c r="D166" s="189">
        <v>36664.417999999998</v>
      </c>
      <c r="E166" s="189">
        <v>8041.9309999999996</v>
      </c>
      <c r="F166" s="189">
        <v>12001.599</v>
      </c>
      <c r="G166" s="189">
        <v>31533.878000000001</v>
      </c>
      <c r="H166" s="189">
        <v>344.553</v>
      </c>
      <c r="I166" s="189">
        <v>4263.4859999999999</v>
      </c>
      <c r="AM166" s="173" t="s">
        <v>393</v>
      </c>
      <c r="AN166" s="189">
        <v>4263.4859999999999</v>
      </c>
      <c r="AO166" s="189">
        <v>5402.7280000000001</v>
      </c>
      <c r="AP166" s="189">
        <v>6161.7939999999999</v>
      </c>
    </row>
    <row r="167" spans="1:42" x14ac:dyDescent="0.25">
      <c r="A167" s="212">
        <v>1395</v>
      </c>
      <c r="B167" s="189">
        <v>920.322</v>
      </c>
      <c r="C167" s="189">
        <v>794.81399999999996</v>
      </c>
      <c r="D167" s="189">
        <v>40679.661</v>
      </c>
      <c r="E167" s="189">
        <v>7876.3739999999998</v>
      </c>
      <c r="F167" s="189">
        <v>12618.933999999999</v>
      </c>
      <c r="G167" s="189">
        <v>24616.891</v>
      </c>
      <c r="H167" s="189">
        <v>365.41300000000001</v>
      </c>
      <c r="I167" s="189">
        <v>5402.7280000000001</v>
      </c>
      <c r="AL167" s="173"/>
      <c r="AM167" s="173" t="s">
        <v>372</v>
      </c>
      <c r="AN167" s="189">
        <v>1608.845</v>
      </c>
      <c r="AO167" s="189">
        <v>794.81399999999996</v>
      </c>
      <c r="AP167" s="189">
        <v>1872.1320000000001</v>
      </c>
    </row>
    <row r="168" spans="1:42" x14ac:dyDescent="0.25">
      <c r="A168" s="212">
        <v>1396</v>
      </c>
      <c r="B168" s="189">
        <v>1004.981</v>
      </c>
      <c r="C168" s="189">
        <v>1872.1320000000001</v>
      </c>
      <c r="D168" s="189">
        <v>47804.716999999997</v>
      </c>
      <c r="E168" s="189">
        <v>6941.8280000000004</v>
      </c>
      <c r="F168" s="189">
        <v>14767.476000000001</v>
      </c>
      <c r="G168" s="189">
        <v>25195.975999999999</v>
      </c>
      <c r="H168" s="189">
        <v>922.80200000000002</v>
      </c>
      <c r="I168" s="189">
        <v>6161.7939999999999</v>
      </c>
      <c r="AL168" s="173"/>
      <c r="AM168" s="173" t="s">
        <v>375</v>
      </c>
      <c r="AN168" s="189">
        <v>838.24900000000002</v>
      </c>
      <c r="AO168" s="189">
        <v>920.322</v>
      </c>
      <c r="AP168" s="189">
        <v>1004.981</v>
      </c>
    </row>
    <row r="169" spans="1:42" x14ac:dyDescent="0.25">
      <c r="AL169" s="173"/>
      <c r="AM169" s="173" t="s">
        <v>403</v>
      </c>
      <c r="AN169" s="189">
        <v>344.553</v>
      </c>
      <c r="AO169" s="189">
        <v>365.41300000000001</v>
      </c>
      <c r="AP169" s="189">
        <v>922.80200000000002</v>
      </c>
    </row>
    <row r="170" spans="1:42" x14ac:dyDescent="0.25">
      <c r="AL170" s="173"/>
    </row>
    <row r="171" spans="1:42" x14ac:dyDescent="0.25">
      <c r="AL171" s="173"/>
    </row>
    <row r="172" spans="1:42" x14ac:dyDescent="0.25">
      <c r="AL172" s="173"/>
    </row>
    <row r="173" spans="1:42" x14ac:dyDescent="0.25">
      <c r="AL173" s="173"/>
    </row>
    <row r="174" spans="1:42" x14ac:dyDescent="0.25">
      <c r="AL174" s="173"/>
    </row>
  </sheetData>
  <mergeCells count="69">
    <mergeCell ref="H99:O99"/>
    <mergeCell ref="H100:O100"/>
    <mergeCell ref="A99:G99"/>
    <mergeCell ref="N82:O82"/>
    <mergeCell ref="H30:O30"/>
    <mergeCell ref="B32:B33"/>
    <mergeCell ref="P11:P16"/>
    <mergeCell ref="P18:P29"/>
    <mergeCell ref="A84:G84"/>
    <mergeCell ref="H84:O84"/>
    <mergeCell ref="C33:E33"/>
    <mergeCell ref="F33:H33"/>
    <mergeCell ref="I33:K33"/>
    <mergeCell ref="L33:N33"/>
    <mergeCell ref="C34:E34"/>
    <mergeCell ref="F34:H34"/>
    <mergeCell ref="I34:K34"/>
    <mergeCell ref="L34:N34"/>
    <mergeCell ref="C32:E32"/>
    <mergeCell ref="F32:H32"/>
    <mergeCell ref="A30:C30"/>
    <mergeCell ref="H8:H9"/>
    <mergeCell ref="A132:G132"/>
    <mergeCell ref="H132:O132"/>
    <mergeCell ref="J35:J36"/>
    <mergeCell ref="K35:K36"/>
    <mergeCell ref="L35:L36"/>
    <mergeCell ref="M35:M36"/>
    <mergeCell ref="N35:N36"/>
    <mergeCell ref="D35:D36"/>
    <mergeCell ref="E35:E36"/>
    <mergeCell ref="F35:F36"/>
    <mergeCell ref="G35:G36"/>
    <mergeCell ref="H35:H36"/>
    <mergeCell ref="I35:I36"/>
    <mergeCell ref="C35:C36"/>
    <mergeCell ref="A32:A36"/>
    <mergeCell ref="C8:C9"/>
    <mergeCell ref="D8:D9"/>
    <mergeCell ref="E8:E9"/>
    <mergeCell ref="F8:F9"/>
    <mergeCell ref="G8:G9"/>
    <mergeCell ref="I7:K7"/>
    <mergeCell ref="L7:N7"/>
    <mergeCell ref="I32:K32"/>
    <mergeCell ref="L32:N32"/>
    <mergeCell ref="O32:O36"/>
    <mergeCell ref="M8:M9"/>
    <mergeCell ref="N8:N9"/>
    <mergeCell ref="I8:I9"/>
    <mergeCell ref="J8:J9"/>
    <mergeCell ref="K8:K9"/>
    <mergeCell ref="L8:L9"/>
    <mergeCell ref="A1:O1"/>
    <mergeCell ref="A2:O2"/>
    <mergeCell ref="A3:O3"/>
    <mergeCell ref="A5:A9"/>
    <mergeCell ref="B5:B6"/>
    <mergeCell ref="C5:E5"/>
    <mergeCell ref="F5:H5"/>
    <mergeCell ref="I5:K5"/>
    <mergeCell ref="L5:N5"/>
    <mergeCell ref="O5:O9"/>
    <mergeCell ref="C6:E6"/>
    <mergeCell ref="F6:H6"/>
    <mergeCell ref="I6:K6"/>
    <mergeCell ref="L6:N6"/>
    <mergeCell ref="C7:E7"/>
    <mergeCell ref="F7:H7"/>
  </mergeCells>
  <printOptions horizontalCentered="1" verticalCentered="1"/>
  <pageMargins left="0.2" right="0.2" top="0.5" bottom="0.5" header="0" footer="0.25"/>
  <pageSetup scale="55" orientation="landscape" r:id="rId1"/>
  <headerFooter>
    <oddFooter>&amp;L     Afganistan Statistical Year book&amp;R                     سالنامه احصائیوی افغانستان/ دافغانستان احصائیوی کالنی 1396</oddFooter>
  </headerFooter>
  <rowBreaks count="3" manualBreakCount="3">
    <brk id="29" max="16383" man="1"/>
    <brk id="65" max="14" man="1"/>
    <brk id="116" max="14" man="1"/>
  </rowBreaks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17-9</vt:lpstr>
      <vt:lpstr>برای سالنامه9-16</vt:lpstr>
      <vt:lpstr>'برای سالنامه9-16'!Print_Area</vt:lpstr>
      <vt:lpstr>'برای سالنامه9-16'!Print_Titles</vt:lpstr>
    </vt:vector>
  </TitlesOfParts>
  <Company>CSO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</dc:creator>
  <cp:lastModifiedBy>sarwary</cp:lastModifiedBy>
  <cp:lastPrinted>2009-12-23T08:25:47Z</cp:lastPrinted>
  <dcterms:created xsi:type="dcterms:W3CDTF">2013-05-05T10:13:53Z</dcterms:created>
  <dcterms:modified xsi:type="dcterms:W3CDTF">2019-07-17T06:57:48Z</dcterms:modified>
</cp:coreProperties>
</file>