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updateLinks="never" defaultThemeVersion="124226"/>
  <bookViews>
    <workbookView xWindow="360" yWindow="45" windowWidth="16605" windowHeight="9435" firstSheet="1" activeTab="1"/>
  </bookViews>
  <sheets>
    <sheet name="17-9" sheetId="13" state="hidden" r:id="rId1"/>
    <sheet name="16-9 jadid" sheetId="14" r:id="rId2"/>
  </sheets>
  <definedNames>
    <definedName name="_xlnm._FilterDatabase" localSheetId="1" hidden="1">'16-9 jadid'!$A$5:$O$201</definedName>
    <definedName name="_xlnm._FilterDatabase" localSheetId="0" hidden="1">'17-9'!$A$5:$P$199</definedName>
    <definedName name="_xlnm.Print_Area" localSheetId="1">'16-9 jadid'!$A$1:$O$226</definedName>
    <definedName name="_xlnm.Print_Titles" localSheetId="1">'16-9 jadid'!$38:$45</definedName>
  </definedNames>
  <calcPr calcId="124519"/>
</workbook>
</file>

<file path=xl/calcChain.xml><?xml version="1.0" encoding="utf-8"?>
<calcChain xmlns="http://schemas.openxmlformats.org/spreadsheetml/2006/main">
  <c r="I142" i="14"/>
  <c r="I135"/>
  <c r="L191" l="1"/>
  <c r="M167"/>
  <c r="M102"/>
  <c r="L104" l="1"/>
  <c r="M168"/>
  <c r="I106"/>
  <c r="N86"/>
  <c r="F31"/>
  <c r="F142"/>
  <c r="L179"/>
  <c r="L177"/>
  <c r="L176"/>
  <c r="L175"/>
  <c r="L174"/>
  <c r="L172"/>
  <c r="L170"/>
  <c r="L167"/>
  <c r="L165"/>
  <c r="L161"/>
  <c r="L158"/>
  <c r="L149"/>
  <c r="L130"/>
  <c r="L128"/>
  <c r="L115"/>
  <c r="L118"/>
  <c r="L117"/>
  <c r="M105"/>
  <c r="L79"/>
  <c r="L51"/>
  <c r="L37"/>
  <c r="L34"/>
  <c r="L32"/>
  <c r="L30"/>
  <c r="L52"/>
  <c r="F12" l="1"/>
  <c r="C12"/>
  <c r="C13"/>
  <c r="F13"/>
  <c r="I13"/>
  <c r="I12"/>
  <c r="C11"/>
  <c r="F11"/>
  <c r="I11"/>
  <c r="C14"/>
  <c r="F14"/>
  <c r="I14"/>
  <c r="F126"/>
  <c r="L112" l="1"/>
  <c r="L102"/>
  <c r="L101"/>
  <c r="L99"/>
  <c r="L96"/>
  <c r="L88"/>
  <c r="L84"/>
  <c r="L83"/>
  <c r="L75"/>
  <c r="L73"/>
  <c r="L122"/>
  <c r="L123"/>
  <c r="L120"/>
  <c r="I126"/>
  <c r="C126"/>
  <c r="L17"/>
  <c r="C15"/>
  <c r="L27" l="1"/>
  <c r="L25"/>
  <c r="L24"/>
  <c r="L22"/>
  <c r="L21"/>
  <c r="L16"/>
  <c r="L144"/>
  <c r="L141"/>
  <c r="L137"/>
  <c r="L132"/>
  <c r="L61"/>
  <c r="L57"/>
  <c r="L192"/>
  <c r="L190"/>
  <c r="L188"/>
  <c r="L186"/>
  <c r="F189"/>
  <c r="L189" s="1"/>
  <c r="B191" s="1"/>
  <c r="I189"/>
  <c r="B192" l="1"/>
  <c r="B190"/>
  <c r="B132"/>
  <c r="F131"/>
  <c r="L131" s="1"/>
  <c r="I131"/>
  <c r="I15"/>
  <c r="F15"/>
  <c r="L15" s="1"/>
  <c r="B17" s="1"/>
  <c r="B16" l="1"/>
  <c r="F135"/>
  <c r="L135" s="1"/>
  <c r="B137" s="1"/>
  <c r="R92" l="1"/>
  <c r="F103" l="1"/>
  <c r="C103"/>
  <c r="I103"/>
  <c r="H13"/>
  <c r="R85"/>
  <c r="Q85" s="1"/>
  <c r="F85"/>
  <c r="I85"/>
  <c r="L103" l="1"/>
  <c r="B104" s="1"/>
  <c r="L69"/>
  <c r="L65"/>
  <c r="C85" l="1"/>
  <c r="H85" l="1"/>
  <c r="H74"/>
  <c r="H71"/>
  <c r="H66"/>
  <c r="H63"/>
  <c r="H58"/>
  <c r="H53"/>
  <c r="H48"/>
  <c r="H46"/>
  <c r="H36"/>
  <c r="N36" s="1"/>
  <c r="H31"/>
  <c r="H28"/>
  <c r="H23"/>
  <c r="H19"/>
  <c r="H15"/>
  <c r="M26"/>
  <c r="E23"/>
  <c r="H164"/>
  <c r="H160"/>
  <c r="H157"/>
  <c r="H152"/>
  <c r="H142"/>
  <c r="H140"/>
  <c r="H138"/>
  <c r="H135"/>
  <c r="H133"/>
  <c r="H106"/>
  <c r="H103"/>
  <c r="H98"/>
  <c r="H91"/>
  <c r="H81"/>
  <c r="D74"/>
  <c r="E74"/>
  <c r="F74"/>
  <c r="G74"/>
  <c r="N76"/>
  <c r="N75"/>
  <c r="N50"/>
  <c r="N37"/>
  <c r="Q36" s="1"/>
  <c r="N33"/>
  <c r="N32"/>
  <c r="N29"/>
  <c r="Q28" s="1"/>
  <c r="N25"/>
  <c r="N24"/>
  <c r="M174"/>
  <c r="M175"/>
  <c r="N47"/>
  <c r="N74" l="1"/>
  <c r="Q74"/>
  <c r="Q23"/>
  <c r="N23"/>
  <c r="Q31"/>
  <c r="R74" l="1"/>
  <c r="F173"/>
  <c r="L173" s="1"/>
  <c r="I173"/>
  <c r="B176" l="1"/>
  <c r="B175"/>
  <c r="B177"/>
  <c r="B174"/>
  <c r="I113"/>
  <c r="F113"/>
  <c r="L113" s="1"/>
  <c r="B115" s="1"/>
  <c r="L14"/>
  <c r="I140" l="1"/>
  <c r="F140"/>
  <c r="L140" s="1"/>
  <c r="B141" s="1"/>
  <c r="I164"/>
  <c r="F164"/>
  <c r="L164" s="1"/>
  <c r="B165" s="1"/>
  <c r="F23"/>
  <c r="I23"/>
  <c r="L23" l="1"/>
  <c r="I31"/>
  <c r="L47"/>
  <c r="L80"/>
  <c r="F78"/>
  <c r="I78"/>
  <c r="C78"/>
  <c r="B27" l="1"/>
  <c r="B25"/>
  <c r="B24"/>
  <c r="C106"/>
  <c r="F152" l="1"/>
  <c r="I152" l="1"/>
  <c r="C152"/>
  <c r="F106" l="1"/>
  <c r="L107"/>
  <c r="L108"/>
  <c r="L109"/>
  <c r="C48"/>
  <c r="I48"/>
  <c r="F48" l="1"/>
  <c r="L198" l="1"/>
  <c r="L197"/>
  <c r="L200"/>
  <c r="L90"/>
  <c r="L48" l="1"/>
  <c r="L49"/>
  <c r="L50"/>
  <c r="L54"/>
  <c r="L55"/>
  <c r="L59"/>
  <c r="L60"/>
  <c r="L64"/>
  <c r="L67"/>
  <c r="L68"/>
  <c r="L70"/>
  <c r="L72"/>
  <c r="L76"/>
  <c r="L77"/>
  <c r="L78"/>
  <c r="L85"/>
  <c r="B88" s="1"/>
  <c r="L87"/>
  <c r="L92"/>
  <c r="L93"/>
  <c r="L94"/>
  <c r="L97"/>
  <c r="L100"/>
  <c r="L106"/>
  <c r="L126"/>
  <c r="B128" s="1"/>
  <c r="L127"/>
  <c r="L134"/>
  <c r="L139"/>
  <c r="L147"/>
  <c r="L152"/>
  <c r="L154"/>
  <c r="L159"/>
  <c r="L180"/>
  <c r="L181"/>
  <c r="L183"/>
  <c r="L184"/>
  <c r="L194"/>
  <c r="L195"/>
  <c r="C66"/>
  <c r="M75"/>
  <c r="C74"/>
  <c r="L74" s="1"/>
  <c r="B75" s="1"/>
  <c r="I74"/>
  <c r="B127" l="1"/>
  <c r="B87"/>
  <c r="B51"/>
  <c r="B52"/>
  <c r="B154"/>
  <c r="B77"/>
  <c r="B49"/>
  <c r="B108"/>
  <c r="B109"/>
  <c r="B107"/>
  <c r="B79"/>
  <c r="B80"/>
  <c r="B50"/>
  <c r="B76"/>
  <c r="F53"/>
  <c r="I53"/>
  <c r="I58"/>
  <c r="F58"/>
  <c r="F71"/>
  <c r="I71"/>
  <c r="F89"/>
  <c r="C89"/>
  <c r="I89"/>
  <c r="L89" l="1"/>
  <c r="B90" s="1"/>
  <c r="C71"/>
  <c r="L71" s="1"/>
  <c r="B73" l="1"/>
  <c r="B72"/>
  <c r="C53"/>
  <c r="L53" s="1"/>
  <c r="B57" l="1"/>
  <c r="B54"/>
  <c r="B55"/>
  <c r="F182"/>
  <c r="F95"/>
  <c r="I95"/>
  <c r="C95" l="1"/>
  <c r="L95" s="1"/>
  <c r="B96" l="1"/>
  <c r="B97"/>
  <c r="I145"/>
  <c r="C31"/>
  <c r="L31" s="1"/>
  <c r="B34" l="1"/>
  <c r="B32"/>
  <c r="C98"/>
  <c r="I98"/>
  <c r="C182" l="1"/>
  <c r="L182" s="1"/>
  <c r="I182"/>
  <c r="B183" l="1"/>
  <c r="B184"/>
  <c r="F98"/>
  <c r="L98" s="1"/>
  <c r="F19"/>
  <c r="L19" s="1"/>
  <c r="I19"/>
  <c r="B102" l="1"/>
  <c r="B99"/>
  <c r="B101"/>
  <c r="B100"/>
  <c r="B22"/>
  <c r="B21"/>
  <c r="F111"/>
  <c r="I111"/>
  <c r="C178"/>
  <c r="L111" l="1"/>
  <c r="B112" s="1"/>
  <c r="I10"/>
  <c r="F178" l="1"/>
  <c r="L178" s="1"/>
  <c r="I178"/>
  <c r="B179" l="1"/>
  <c r="B181"/>
  <c r="B180"/>
  <c r="I187"/>
  <c r="F187"/>
  <c r="C116"/>
  <c r="L116" s="1"/>
  <c r="I116"/>
  <c r="B118" l="1"/>
  <c r="B117"/>
  <c r="L142"/>
  <c r="B144" s="1"/>
  <c r="L187"/>
  <c r="B188" s="1"/>
  <c r="I171"/>
  <c r="C171"/>
  <c r="L171" s="1"/>
  <c r="F81"/>
  <c r="L81" s="1"/>
  <c r="I81"/>
  <c r="F145"/>
  <c r="C145"/>
  <c r="F193"/>
  <c r="F28"/>
  <c r="B83" l="1"/>
  <c r="B84"/>
  <c r="B172"/>
  <c r="B170"/>
  <c r="L145"/>
  <c r="I185"/>
  <c r="F185"/>
  <c r="I196"/>
  <c r="F196"/>
  <c r="L196" s="1"/>
  <c r="K13"/>
  <c r="I63"/>
  <c r="F63"/>
  <c r="Q15"/>
  <c r="F91"/>
  <c r="F129"/>
  <c r="L129" s="1"/>
  <c r="B130" s="1"/>
  <c r="I129"/>
  <c r="F121"/>
  <c r="L121" s="1"/>
  <c r="I121"/>
  <c r="F133"/>
  <c r="F138"/>
  <c r="I119"/>
  <c r="F119"/>
  <c r="I166"/>
  <c r="F166"/>
  <c r="F169"/>
  <c r="L169" s="1"/>
  <c r="I169"/>
  <c r="F157"/>
  <c r="I157"/>
  <c r="F160"/>
  <c r="I160"/>
  <c r="B123" l="1"/>
  <c r="B122"/>
  <c r="B197"/>
  <c r="B198"/>
  <c r="B149"/>
  <c r="B147"/>
  <c r="L160"/>
  <c r="B161" s="1"/>
  <c r="L166"/>
  <c r="B167" s="1"/>
  <c r="L119"/>
  <c r="B120" s="1"/>
  <c r="L185"/>
  <c r="B186" s="1"/>
  <c r="F36"/>
  <c r="L36" s="1"/>
  <c r="B37" s="1"/>
  <c r="I36"/>
  <c r="F66"/>
  <c r="L66" s="1"/>
  <c r="I66"/>
  <c r="B69" l="1"/>
  <c r="B68"/>
  <c r="B70"/>
  <c r="B67"/>
  <c r="I91"/>
  <c r="C91"/>
  <c r="L91" s="1"/>
  <c r="B92" l="1"/>
  <c r="B94"/>
  <c r="B93"/>
  <c r="C199"/>
  <c r="L199" s="1"/>
  <c r="B200" s="1"/>
  <c r="I199"/>
  <c r="I28"/>
  <c r="C28"/>
  <c r="I138"/>
  <c r="C138"/>
  <c r="L138" s="1"/>
  <c r="B139" s="1"/>
  <c r="C157"/>
  <c r="L157" s="1"/>
  <c r="I193"/>
  <c r="C193"/>
  <c r="L193" s="1"/>
  <c r="I133"/>
  <c r="C133"/>
  <c r="C63"/>
  <c r="L63" s="1"/>
  <c r="C10"/>
  <c r="F10"/>
  <c r="F46"/>
  <c r="L46" s="1"/>
  <c r="B47" s="1"/>
  <c r="I46"/>
  <c r="C58"/>
  <c r="L58" s="1"/>
  <c r="B158" l="1"/>
  <c r="B159"/>
  <c r="B61"/>
  <c r="B59"/>
  <c r="B60"/>
  <c r="B65"/>
  <c r="B64"/>
  <c r="B195"/>
  <c r="B194"/>
  <c r="L133"/>
  <c r="B134" s="1"/>
  <c r="L12"/>
  <c r="L13"/>
  <c r="L28"/>
  <c r="B30" s="1"/>
  <c r="L29"/>
  <c r="L33"/>
  <c r="B33" s="1"/>
  <c r="L11"/>
  <c r="L10"/>
  <c r="B14" s="1"/>
  <c r="J12"/>
  <c r="J14"/>
  <c r="J11"/>
  <c r="G12"/>
  <c r="B29" l="1"/>
  <c r="B12"/>
  <c r="B11"/>
  <c r="B13"/>
  <c r="D13"/>
  <c r="D12"/>
  <c r="M12" s="1"/>
  <c r="G11" l="1"/>
  <c r="M161"/>
  <c r="G160"/>
  <c r="M160" s="1"/>
  <c r="J160"/>
  <c r="D11"/>
  <c r="J13"/>
  <c r="J23"/>
  <c r="M24"/>
  <c r="D23"/>
  <c r="G23"/>
  <c r="M23" l="1"/>
  <c r="M107"/>
  <c r="S16" l="1"/>
  <c r="M141"/>
  <c r="D140"/>
  <c r="G85"/>
  <c r="J85"/>
  <c r="R108" l="1"/>
  <c r="D85" l="1"/>
  <c r="S107"/>
  <c r="T107"/>
  <c r="M197"/>
  <c r="M83"/>
  <c r="M82"/>
  <c r="M54"/>
  <c r="J48"/>
  <c r="J19"/>
  <c r="M21"/>
  <c r="M200" l="1"/>
  <c r="M192"/>
  <c r="M190"/>
  <c r="M188"/>
  <c r="M186"/>
  <c r="M184"/>
  <c r="M183"/>
  <c r="M181"/>
  <c r="M180"/>
  <c r="M179"/>
  <c r="M177"/>
  <c r="M176"/>
  <c r="M172"/>
  <c r="M170"/>
  <c r="M165"/>
  <c r="M155"/>
  <c r="M154"/>
  <c r="M151"/>
  <c r="M144"/>
  <c r="M143"/>
  <c r="M132"/>
  <c r="M127"/>
  <c r="M125"/>
  <c r="M122"/>
  <c r="M117"/>
  <c r="M114"/>
  <c r="M110"/>
  <c r="M99"/>
  <c r="M93"/>
  <c r="M96"/>
  <c r="G81"/>
  <c r="M81" s="1"/>
  <c r="J81"/>
  <c r="M104"/>
  <c r="M62"/>
  <c r="M56"/>
  <c r="M55"/>
  <c r="M57"/>
  <c r="M52"/>
  <c r="M47"/>
  <c r="M32"/>
  <c r="M37"/>
  <c r="M35"/>
  <c r="M34"/>
  <c r="M33"/>
  <c r="M29"/>
  <c r="D31"/>
  <c r="G31"/>
  <c r="D193"/>
  <c r="G193"/>
  <c r="M195"/>
  <c r="M194"/>
  <c r="M156"/>
  <c r="G13"/>
  <c r="G71"/>
  <c r="M153"/>
  <c r="D14"/>
  <c r="G14"/>
  <c r="G19"/>
  <c r="M19" s="1"/>
  <c r="G106"/>
  <c r="G48"/>
  <c r="G10" l="1"/>
  <c r="M193"/>
  <c r="M31"/>
  <c r="J178"/>
  <c r="D178"/>
  <c r="M178" s="1"/>
  <c r="D48"/>
  <c r="M48" s="1"/>
  <c r="J71" l="1"/>
  <c r="D71"/>
  <c r="J74"/>
  <c r="K74"/>
  <c r="J152"/>
  <c r="D152"/>
  <c r="G152"/>
  <c r="J31"/>
  <c r="K12"/>
  <c r="M152" l="1"/>
  <c r="G98"/>
  <c r="J98"/>
  <c r="J166" l="1"/>
  <c r="D166"/>
  <c r="J106"/>
  <c r="D106"/>
  <c r="E106"/>
  <c r="J113" l="1"/>
  <c r="G113"/>
  <c r="M113" s="1"/>
  <c r="D91"/>
  <c r="D98"/>
  <c r="D53"/>
  <c r="J53"/>
  <c r="J193"/>
  <c r="D116"/>
  <c r="M116" s="1"/>
  <c r="J116"/>
  <c r="D182" l="1"/>
  <c r="J182"/>
  <c r="D103"/>
  <c r="G103"/>
  <c r="J103"/>
  <c r="D171"/>
  <c r="M171" s="1"/>
  <c r="J171"/>
  <c r="G63"/>
  <c r="J63"/>
  <c r="D63"/>
  <c r="M63" l="1"/>
  <c r="M103"/>
  <c r="G66"/>
  <c r="M79"/>
  <c r="D78"/>
  <c r="M78" s="1"/>
  <c r="J78"/>
  <c r="D138" l="1"/>
  <c r="G124"/>
  <c r="M124" s="1"/>
  <c r="J124"/>
  <c r="J131"/>
  <c r="G131"/>
  <c r="M131" s="1"/>
  <c r="G95"/>
  <c r="M95" s="1"/>
  <c r="J95"/>
  <c r="G91"/>
  <c r="J91"/>
  <c r="G89"/>
  <c r="J126"/>
  <c r="G126"/>
  <c r="M126" s="1"/>
  <c r="G189"/>
  <c r="M189" s="1"/>
  <c r="J189"/>
  <c r="K189"/>
  <c r="G182"/>
  <c r="D58"/>
  <c r="J89"/>
  <c r="D89" l="1"/>
  <c r="M148"/>
  <c r="M147"/>
  <c r="M146"/>
  <c r="D145"/>
  <c r="J145"/>
  <c r="D129"/>
  <c r="G58"/>
  <c r="M58" s="1"/>
  <c r="J58"/>
  <c r="D133"/>
  <c r="D28"/>
  <c r="J199"/>
  <c r="D199"/>
  <c r="M199" s="1"/>
  <c r="J66"/>
  <c r="D66"/>
  <c r="G145" l="1"/>
  <c r="M145" s="1"/>
  <c r="G138" l="1"/>
  <c r="J138"/>
  <c r="G185"/>
  <c r="M185" s="1"/>
  <c r="J185"/>
  <c r="G142"/>
  <c r="M142" s="1"/>
  <c r="J142"/>
  <c r="J173" l="1"/>
  <c r="G187"/>
  <c r="M187" s="1"/>
  <c r="J187"/>
  <c r="G133"/>
  <c r="M133" s="1"/>
  <c r="J133"/>
  <c r="J46"/>
  <c r="G46"/>
  <c r="M46" s="1"/>
  <c r="G53"/>
  <c r="M53" s="1"/>
  <c r="G129"/>
  <c r="M129" s="1"/>
  <c r="J129"/>
  <c r="G196"/>
  <c r="M196" s="1"/>
  <c r="J196"/>
  <c r="G121"/>
  <c r="M121" s="1"/>
  <c r="J121"/>
  <c r="G173"/>
  <c r="M173" s="1"/>
  <c r="J150"/>
  <c r="G150"/>
  <c r="M150" s="1"/>
  <c r="J36"/>
  <c r="G36"/>
  <c r="M36" s="1"/>
  <c r="G166"/>
  <c r="M166" s="1"/>
  <c r="J164"/>
  <c r="G164"/>
  <c r="M164" s="1"/>
  <c r="G169"/>
  <c r="M169" s="1"/>
  <c r="H169"/>
  <c r="J169"/>
  <c r="J28"/>
  <c r="G28"/>
  <c r="M28" s="1"/>
  <c r="J140"/>
  <c r="G140"/>
  <c r="M140" s="1"/>
  <c r="J10"/>
  <c r="D10"/>
  <c r="M49"/>
  <c r="M50"/>
  <c r="M59"/>
  <c r="M60"/>
  <c r="M64"/>
  <c r="M66"/>
  <c r="M67"/>
  <c r="M68"/>
  <c r="M70"/>
  <c r="M71"/>
  <c r="M72"/>
  <c r="M74"/>
  <c r="M76"/>
  <c r="M77"/>
  <c r="M85"/>
  <c r="M86"/>
  <c r="M87"/>
  <c r="M89"/>
  <c r="M90"/>
  <c r="M91"/>
  <c r="M92"/>
  <c r="M98"/>
  <c r="M100"/>
  <c r="M106"/>
  <c r="M108"/>
  <c r="M109"/>
  <c r="M130"/>
  <c r="M134"/>
  <c r="M138"/>
  <c r="M139"/>
  <c r="M182"/>
  <c r="M25"/>
  <c r="M13"/>
  <c r="M11"/>
  <c r="S9" l="1"/>
  <c r="M14"/>
  <c r="M10"/>
  <c r="K126"/>
  <c r="N153"/>
  <c r="N186"/>
  <c r="N177"/>
  <c r="N179"/>
  <c r="N180"/>
  <c r="N20"/>
  <c r="N21"/>
  <c r="Q19" l="1"/>
  <c r="N170"/>
  <c r="N165"/>
  <c r="N163"/>
  <c r="N144"/>
  <c r="N143"/>
  <c r="N141"/>
  <c r="N139"/>
  <c r="N136"/>
  <c r="N132"/>
  <c r="N130"/>
  <c r="N128"/>
  <c r="N125"/>
  <c r="N122"/>
  <c r="N120"/>
  <c r="N117"/>
  <c r="N109"/>
  <c r="N107"/>
  <c r="N104"/>
  <c r="N102"/>
  <c r="N100"/>
  <c r="N93"/>
  <c r="N79"/>
  <c r="N83"/>
  <c r="N82"/>
  <c r="N67"/>
  <c r="K63"/>
  <c r="E63"/>
  <c r="N51"/>
  <c r="N52"/>
  <c r="N54"/>
  <c r="N188"/>
  <c r="N158"/>
  <c r="K166" l="1"/>
  <c r="K11"/>
  <c r="E12"/>
  <c r="H12"/>
  <c r="E11"/>
  <c r="H11"/>
  <c r="K91"/>
  <c r="E13" l="1"/>
  <c r="H14"/>
  <c r="H10" s="1"/>
  <c r="K14"/>
  <c r="E78"/>
  <c r="N78" s="1"/>
  <c r="K78"/>
  <c r="K48"/>
  <c r="E48" l="1"/>
  <c r="E14"/>
  <c r="K157"/>
  <c r="E157"/>
  <c r="K85"/>
  <c r="E85"/>
  <c r="N192"/>
  <c r="N18"/>
  <c r="N17"/>
  <c r="N16"/>
  <c r="N57"/>
  <c r="N70"/>
  <c r="K152"/>
  <c r="E152"/>
  <c r="Q16" l="1"/>
  <c r="N152"/>
  <c r="K178"/>
  <c r="E178"/>
  <c r="N178" s="1"/>
  <c r="K66"/>
  <c r="N63"/>
  <c r="N135"/>
  <c r="K135"/>
  <c r="N72" l="1"/>
  <c r="Q71" s="1"/>
  <c r="K23"/>
  <c r="N172"/>
  <c r="E199"/>
  <c r="N199" s="1"/>
  <c r="K199"/>
  <c r="N200"/>
  <c r="K53" l="1"/>
  <c r="E53"/>
  <c r="H166"/>
  <c r="N14" l="1"/>
  <c r="E19"/>
  <c r="N19" s="1"/>
  <c r="K19"/>
  <c r="K164"/>
  <c r="N164"/>
  <c r="K169"/>
  <c r="N169"/>
  <c r="K10"/>
  <c r="E193" l="1"/>
  <c r="K193"/>
  <c r="E126"/>
  <c r="H126"/>
  <c r="H113"/>
  <c r="K113"/>
  <c r="E113"/>
  <c r="N142"/>
  <c r="K142"/>
  <c r="N103"/>
  <c r="K103"/>
  <c r="N46"/>
  <c r="K46"/>
  <c r="H196"/>
  <c r="N196" s="1"/>
  <c r="K196"/>
  <c r="N197"/>
  <c r="H193"/>
  <c r="N194"/>
  <c r="N195"/>
  <c r="H119"/>
  <c r="N119" s="1"/>
  <c r="K119"/>
  <c r="K15"/>
  <c r="N15"/>
  <c r="N98"/>
  <c r="K98"/>
  <c r="N193" l="1"/>
  <c r="H89"/>
  <c r="E95"/>
  <c r="K95"/>
  <c r="H95"/>
  <c r="H189"/>
  <c r="N189" s="1"/>
  <c r="N140"/>
  <c r="K140"/>
  <c r="H187"/>
  <c r="N187" s="1"/>
  <c r="K187"/>
  <c r="N190"/>
  <c r="E160"/>
  <c r="N81" l="1"/>
  <c r="K81"/>
  <c r="K36"/>
  <c r="H121"/>
  <c r="N121" s="1"/>
  <c r="K121"/>
  <c r="K131"/>
  <c r="H131"/>
  <c r="N131" s="1"/>
  <c r="H124"/>
  <c r="N124" s="1"/>
  <c r="K124"/>
  <c r="H162"/>
  <c r="N162" s="1"/>
  <c r="K162"/>
  <c r="K160"/>
  <c r="H145"/>
  <c r="K185"/>
  <c r="H185"/>
  <c r="N185" s="1"/>
  <c r="K138"/>
  <c r="N138"/>
  <c r="K145"/>
  <c r="E145"/>
  <c r="H173"/>
  <c r="N173" s="1"/>
  <c r="K173"/>
  <c r="E58" l="1"/>
  <c r="K58"/>
  <c r="K106"/>
  <c r="K31"/>
  <c r="E31"/>
  <c r="N31" s="1"/>
  <c r="E166"/>
  <c r="N166" s="1"/>
  <c r="N167"/>
  <c r="N168"/>
  <c r="E91"/>
  <c r="K133"/>
  <c r="E133"/>
  <c r="K89"/>
  <c r="E89"/>
  <c r="E129"/>
  <c r="N129" s="1"/>
  <c r="K129"/>
  <c r="K71"/>
  <c r="E71"/>
  <c r="E66"/>
  <c r="N183"/>
  <c r="E116"/>
  <c r="N116" s="1"/>
  <c r="K116"/>
  <c r="K28"/>
  <c r="E28"/>
  <c r="N28" s="1"/>
  <c r="E10" l="1"/>
  <c r="N10" s="1"/>
  <c r="K171"/>
  <c r="E182"/>
  <c r="E171"/>
  <c r="N171" s="1"/>
  <c r="K182"/>
  <c r="H182"/>
  <c r="N48"/>
  <c r="N49"/>
  <c r="Q48" s="1"/>
  <c r="N53"/>
  <c r="N55"/>
  <c r="Q53" s="1"/>
  <c r="N58"/>
  <c r="N59"/>
  <c r="N60"/>
  <c r="N64"/>
  <c r="Q63" s="1"/>
  <c r="N66"/>
  <c r="N68"/>
  <c r="Q66" s="1"/>
  <c r="N71"/>
  <c r="N85"/>
  <c r="N87"/>
  <c r="N88"/>
  <c r="N89"/>
  <c r="N90"/>
  <c r="N91"/>
  <c r="N92"/>
  <c r="N95"/>
  <c r="N96"/>
  <c r="N106"/>
  <c r="N108"/>
  <c r="N113"/>
  <c r="N114"/>
  <c r="N126"/>
  <c r="N127"/>
  <c r="N133"/>
  <c r="N134"/>
  <c r="N145"/>
  <c r="N147"/>
  <c r="N154"/>
  <c r="N157"/>
  <c r="N159"/>
  <c r="N160"/>
  <c r="N161"/>
  <c r="N11"/>
  <c r="N12"/>
  <c r="N13"/>
  <c r="M14" i="13"/>
  <c r="N14"/>
  <c r="M13"/>
  <c r="N13"/>
  <c r="M12"/>
  <c r="N12"/>
  <c r="L12"/>
  <c r="L11"/>
  <c r="I12"/>
  <c r="I11"/>
  <c r="Q58" i="14" l="1"/>
  <c r="N182"/>
  <c r="Q200" s="1"/>
  <c r="I72" i="13"/>
  <c r="Q9" s="1"/>
  <c r="I14"/>
  <c r="Q8"/>
  <c r="L14"/>
  <c r="I13"/>
  <c r="I79"/>
  <c r="I68"/>
  <c r="I58"/>
  <c r="L72"/>
  <c r="F68"/>
  <c r="L68"/>
  <c r="M53"/>
  <c r="N53"/>
  <c r="M49"/>
  <c r="N49"/>
  <c r="M38"/>
  <c r="N38"/>
  <c r="M34"/>
  <c r="N34"/>
  <c r="M31"/>
  <c r="N31"/>
  <c r="M27"/>
  <c r="N27"/>
  <c r="M23"/>
  <c r="N23"/>
  <c r="M20"/>
  <c r="M15"/>
  <c r="N15"/>
  <c r="N10"/>
  <c r="M10"/>
  <c r="D142"/>
  <c r="D140"/>
  <c r="E140"/>
  <c r="C141"/>
  <c r="D141"/>
  <c r="E141"/>
  <c r="E143"/>
  <c r="E144"/>
  <c r="M145"/>
  <c r="N145"/>
  <c r="J145"/>
  <c r="K145"/>
  <c r="E145"/>
  <c r="H145"/>
  <c r="L13"/>
  <c r="L58"/>
  <c r="L91"/>
  <c r="L118"/>
  <c r="L129"/>
  <c r="L169"/>
  <c r="L178"/>
  <c r="L186"/>
  <c r="L190"/>
  <c r="L197"/>
  <c r="F190"/>
  <c r="F186"/>
  <c r="C186" s="1"/>
  <c r="F163"/>
  <c r="F155"/>
  <c r="F111"/>
  <c r="F107"/>
  <c r="F91"/>
  <c r="F79"/>
  <c r="F77"/>
  <c r="F72"/>
  <c r="F63"/>
  <c r="F58"/>
  <c r="F49"/>
  <c r="C157"/>
  <c r="C156"/>
  <c r="C158"/>
  <c r="C159"/>
  <c r="C160"/>
  <c r="C161"/>
  <c r="C162"/>
  <c r="C60"/>
  <c r="C59"/>
  <c r="C50"/>
  <c r="C51"/>
  <c r="C52"/>
  <c r="C54"/>
  <c r="C55"/>
  <c r="C56"/>
  <c r="C57"/>
  <c r="C61"/>
  <c r="C62"/>
  <c r="C64"/>
  <c r="C65"/>
  <c r="C66"/>
  <c r="C67"/>
  <c r="C69"/>
  <c r="C70"/>
  <c r="C71"/>
  <c r="C73"/>
  <c r="C74"/>
  <c r="C75"/>
  <c r="C76"/>
  <c r="C78"/>
  <c r="C80"/>
  <c r="C81"/>
  <c r="C82"/>
  <c r="C84"/>
  <c r="C86"/>
  <c r="C88"/>
  <c r="C89"/>
  <c r="C90"/>
  <c r="C92"/>
  <c r="C93"/>
  <c r="C95"/>
  <c r="C96"/>
  <c r="C97"/>
  <c r="C99"/>
  <c r="C101"/>
  <c r="C102"/>
  <c r="C103"/>
  <c r="C105"/>
  <c r="C106"/>
  <c r="C108"/>
  <c r="C109"/>
  <c r="C110"/>
  <c r="C112"/>
  <c r="C113"/>
  <c r="C115"/>
  <c r="C116"/>
  <c r="C117"/>
  <c r="C119"/>
  <c r="C120"/>
  <c r="C121"/>
  <c r="C123"/>
  <c r="C125"/>
  <c r="C126"/>
  <c r="C128"/>
  <c r="C130"/>
  <c r="C131"/>
  <c r="C133"/>
  <c r="C134"/>
  <c r="C136"/>
  <c r="C138"/>
  <c r="C139"/>
  <c r="C143"/>
  <c r="C144"/>
  <c r="C145"/>
  <c r="C146"/>
  <c r="C147"/>
  <c r="C148"/>
  <c r="C150"/>
  <c r="C151"/>
  <c r="C152"/>
  <c r="C153"/>
  <c r="C154"/>
  <c r="C164"/>
  <c r="C165"/>
  <c r="C167"/>
  <c r="C168"/>
  <c r="C170"/>
  <c r="C171"/>
  <c r="C172"/>
  <c r="C173"/>
  <c r="C174"/>
  <c r="C175"/>
  <c r="C176"/>
  <c r="C177"/>
  <c r="C179"/>
  <c r="C180"/>
  <c r="C181"/>
  <c r="C182"/>
  <c r="C183"/>
  <c r="C185"/>
  <c r="C187"/>
  <c r="C188"/>
  <c r="C189"/>
  <c r="C191"/>
  <c r="C192"/>
  <c r="C193"/>
  <c r="C194"/>
  <c r="C195"/>
  <c r="C196"/>
  <c r="C198"/>
  <c r="C15"/>
  <c r="C16"/>
  <c r="C17"/>
  <c r="C18"/>
  <c r="C19"/>
  <c r="C21"/>
  <c r="C22"/>
  <c r="C24"/>
  <c r="C25"/>
  <c r="C26"/>
  <c r="C28"/>
  <c r="C29"/>
  <c r="C30"/>
  <c r="C32"/>
  <c r="C33"/>
  <c r="C35"/>
  <c r="C36"/>
  <c r="C37"/>
  <c r="C38"/>
  <c r="C39"/>
  <c r="C40"/>
  <c r="F13"/>
  <c r="L63"/>
  <c r="F12"/>
  <c r="R89"/>
  <c r="F169"/>
  <c r="C169" s="1"/>
  <c r="F129"/>
  <c r="F11"/>
  <c r="F14"/>
  <c r="L31"/>
  <c r="L27"/>
  <c r="L23"/>
  <c r="L20"/>
  <c r="L107"/>
  <c r="F166"/>
  <c r="F132"/>
  <c r="F137"/>
  <c r="F118"/>
  <c r="C118" s="1"/>
  <c r="B119" s="1"/>
  <c r="L111"/>
  <c r="F100"/>
  <c r="F94"/>
  <c r="F87"/>
  <c r="F83"/>
  <c r="F53"/>
  <c r="F34"/>
  <c r="F31"/>
  <c r="F27"/>
  <c r="L77"/>
  <c r="I178"/>
  <c r="C178" s="1"/>
  <c r="I10" l="1"/>
  <c r="L10"/>
  <c r="B180"/>
  <c r="B187"/>
  <c r="B170"/>
  <c r="C11"/>
  <c r="C12"/>
  <c r="B188"/>
  <c r="F10"/>
  <c r="S16" s="1"/>
  <c r="C13"/>
  <c r="C14"/>
  <c r="C10" l="1"/>
  <c r="I27"/>
  <c r="C27" s="1"/>
  <c r="B29" l="1"/>
  <c r="B28"/>
  <c r="B12"/>
  <c r="B11"/>
  <c r="B13"/>
  <c r="B14"/>
  <c r="C79"/>
  <c r="L79"/>
  <c r="C68" l="1"/>
  <c r="B70" s="1"/>
  <c r="B82"/>
  <c r="B81"/>
  <c r="I94"/>
  <c r="C94" s="1"/>
  <c r="B96" s="1"/>
  <c r="L94"/>
  <c r="B71" l="1"/>
  <c r="B95"/>
  <c r="C58"/>
  <c r="B60" l="1"/>
  <c r="B59"/>
  <c r="I87"/>
  <c r="C87" s="1"/>
  <c r="B90" s="1"/>
  <c r="L87"/>
  <c r="B89" l="1"/>
  <c r="B88"/>
  <c r="I100"/>
  <c r="C100" s="1"/>
  <c r="L100"/>
  <c r="B103" l="1"/>
  <c r="B102"/>
  <c r="I20"/>
  <c r="C20" s="1"/>
  <c r="B21" s="1"/>
  <c r="L142" l="1"/>
  <c r="I142"/>
  <c r="C142" s="1"/>
  <c r="B143" s="1"/>
  <c r="I77"/>
  <c r="C77" s="1"/>
  <c r="B78" s="1"/>
  <c r="I107"/>
  <c r="C107" s="1"/>
  <c r="B108" l="1"/>
  <c r="B109"/>
  <c r="B110"/>
  <c r="S189"/>
  <c r="R186"/>
  <c r="R189" s="1"/>
  <c r="C72"/>
  <c r="B76" s="1"/>
  <c r="I53"/>
  <c r="C53" s="1"/>
  <c r="L53"/>
  <c r="B55" l="1"/>
  <c r="B54"/>
  <c r="B57"/>
  <c r="B73"/>
  <c r="B74"/>
  <c r="I63"/>
  <c r="C63" s="1"/>
  <c r="B66" l="1"/>
  <c r="B65"/>
  <c r="B64"/>
  <c r="I197"/>
  <c r="C197" s="1"/>
  <c r="B198" s="1"/>
  <c r="I122" l="1"/>
  <c r="C122" s="1"/>
  <c r="B123" s="1"/>
  <c r="L122"/>
  <c r="I34" l="1"/>
  <c r="C34" s="1"/>
  <c r="I129"/>
  <c r="C129" s="1"/>
  <c r="B131" l="1"/>
  <c r="B130"/>
  <c r="B36"/>
  <c r="B35"/>
  <c r="I23"/>
  <c r="C23" s="1"/>
  <c r="B25" s="1"/>
  <c r="L132"/>
  <c r="I132"/>
  <c r="C132" s="1"/>
  <c r="B133" s="1"/>
  <c r="I31"/>
  <c r="C31" s="1"/>
  <c r="B32" s="1"/>
  <c r="L124"/>
  <c r="I124"/>
  <c r="C124" s="1"/>
  <c r="B126" s="1"/>
  <c r="L137"/>
  <c r="I137"/>
  <c r="C137" s="1"/>
  <c r="B138" s="1"/>
  <c r="L127"/>
  <c r="I127"/>
  <c r="C127" s="1"/>
  <c r="B128" s="1"/>
  <c r="L83" l="1"/>
  <c r="I83"/>
  <c r="C83" s="1"/>
  <c r="B84" s="1"/>
  <c r="I49" l="1"/>
  <c r="C49" s="1"/>
  <c r="L49"/>
  <c r="L104"/>
  <c r="I104"/>
  <c r="C104" s="1"/>
  <c r="B105" s="1"/>
  <c r="L114"/>
  <c r="I114"/>
  <c r="C114" s="1"/>
  <c r="B116" s="1"/>
  <c r="L98"/>
  <c r="I98"/>
  <c r="C98" s="1"/>
  <c r="B99" s="1"/>
  <c r="I91"/>
  <c r="C91" s="1"/>
  <c r="B93" l="1"/>
  <c r="B92"/>
  <c r="B51"/>
  <c r="B50"/>
  <c r="L34"/>
  <c r="I111"/>
  <c r="C111" s="1"/>
  <c r="L85"/>
  <c r="I85"/>
  <c r="C85" s="1"/>
  <c r="B86" s="1"/>
  <c r="I149"/>
  <c r="C149" s="1"/>
  <c r="B150" s="1"/>
  <c r="L149"/>
  <c r="L135"/>
  <c r="I135"/>
  <c r="C135" s="1"/>
  <c r="B136" s="1"/>
  <c r="L140"/>
  <c r="I140"/>
  <c r="L184"/>
  <c r="I184"/>
  <c r="C184" s="1"/>
  <c r="B185" s="1"/>
  <c r="I190"/>
  <c r="C190" s="1"/>
  <c r="L166"/>
  <c r="I166"/>
  <c r="C166" s="1"/>
  <c r="B167" s="1"/>
  <c r="L163"/>
  <c r="I163"/>
  <c r="C163" s="1"/>
  <c r="B164" s="1"/>
  <c r="L155"/>
  <c r="I155"/>
  <c r="C155" s="1"/>
  <c r="B157" s="1"/>
  <c r="C140" l="1"/>
  <c r="B141" s="1"/>
  <c r="B192"/>
  <c r="B191"/>
  <c r="B113"/>
  <c r="B112"/>
  <c r="S10" i="14"/>
  <c r="S11" s="1"/>
</calcChain>
</file>

<file path=xl/sharedStrings.xml><?xml version="1.0" encoding="utf-8"?>
<sst xmlns="http://schemas.openxmlformats.org/spreadsheetml/2006/main" count="2189" uniqueCount="375">
  <si>
    <t xml:space="preserve"> جدول ٩-١٧: پروژه های انکشافی به تفریق وزارت واداره </t>
  </si>
  <si>
    <t>Table 9-17 : Development Projects by Ministry &amp; Department</t>
  </si>
  <si>
    <t>Thousand Afs</t>
  </si>
  <si>
    <t>Ministry \ Department</t>
  </si>
  <si>
    <t>مجموع</t>
  </si>
  <si>
    <t>مصارف از منابع خارجی</t>
  </si>
  <si>
    <t>مصارف از منابع داخلی</t>
  </si>
  <si>
    <t>تعداد پروژه ها</t>
  </si>
  <si>
    <t>وزارت / اداره</t>
  </si>
  <si>
    <t>ټول</t>
  </si>
  <si>
    <t>دپروِژي شمير</t>
  </si>
  <si>
    <t>Total</t>
  </si>
  <si>
    <t xml:space="preserve"> Exp. from external resources</t>
  </si>
  <si>
    <t>Exp. from internal resources</t>
  </si>
  <si>
    <t>Number of  projects</t>
  </si>
  <si>
    <t xml:space="preserve">     1391     2012</t>
  </si>
  <si>
    <t xml:space="preserve"> پروژه های احیای مجدد</t>
  </si>
  <si>
    <t xml:space="preserve"> پخوانی پروژي</t>
  </si>
  <si>
    <t xml:space="preserve"> پروژ های  انتقالی </t>
  </si>
  <si>
    <t xml:space="preserve"> پروژه های جدید </t>
  </si>
  <si>
    <t xml:space="preserve"> پروژه سازی</t>
  </si>
  <si>
    <t>1: Office of The President</t>
  </si>
  <si>
    <t>١: دفتر ریاست جمهــوری</t>
  </si>
  <si>
    <t>پروژه های احیای مجدد</t>
  </si>
  <si>
    <t>پخوانی پروژي</t>
  </si>
  <si>
    <t>پروژه های انتقا لی</t>
  </si>
  <si>
    <t>New projects</t>
  </si>
  <si>
    <t>نوی پروژي</t>
  </si>
  <si>
    <t>پروژه های جدید</t>
  </si>
  <si>
    <t>پروژه سازی</t>
  </si>
  <si>
    <t>3:Ministry of Economy</t>
  </si>
  <si>
    <t>٣: داقتصاد وزارت</t>
  </si>
  <si>
    <t>٣: وزارت اقتصاد</t>
  </si>
  <si>
    <t>4:Ministry of Foreign Affairs</t>
  </si>
  <si>
    <t>٤: دبهرنیو چارو وزارت</t>
  </si>
  <si>
    <t>5:Ministry of justice</t>
  </si>
  <si>
    <t>٥: وزارت عدلیه</t>
  </si>
  <si>
    <t>6:Ministry of Finance</t>
  </si>
  <si>
    <t>٦: وزارت ما لیه</t>
  </si>
  <si>
    <t>7:Ministry of Frontiers ٫ Ethnics and Tribes Affairs</t>
  </si>
  <si>
    <t xml:space="preserve">   ادامۀ جدول ٩-١٧: پروژه های انکشافی ...        </t>
  </si>
  <si>
    <t xml:space="preserve">Table 9-17: Development Projects...(Contd)                                                          </t>
  </si>
  <si>
    <t xml:space="preserve">   د٩-١٧جدول ادامه : پرمختيايي پروژي ...</t>
  </si>
  <si>
    <t xml:space="preserve">  </t>
  </si>
  <si>
    <t>Exp. from external resources</t>
  </si>
  <si>
    <t>8:Ministry of Transport and Civil Aviation</t>
  </si>
  <si>
    <t>٨ : وزارت ترانسپورت وهوانوردی</t>
  </si>
  <si>
    <t>9:Ministry of Water and Power</t>
  </si>
  <si>
    <t>٩: وزارت انرژی و آب</t>
  </si>
  <si>
    <t xml:space="preserve">11:Ministry of Agriculture , Irrigation &amp; Livestock     </t>
  </si>
  <si>
    <t>12:Ministry of Higher Education</t>
  </si>
  <si>
    <t xml:space="preserve">١٢: وزارت تحصیلات عا لی </t>
  </si>
  <si>
    <t>13:Ministry of Public Works</t>
  </si>
  <si>
    <t>١٣: وزارت فوائد عا مه</t>
  </si>
  <si>
    <t xml:space="preserve">14:Ministry of Commerce &amp; Industries      </t>
  </si>
  <si>
    <t>15:Ministry of Public Health</t>
  </si>
  <si>
    <t>١٥: وزارت صحت عا مه</t>
  </si>
  <si>
    <t>16:Ministry of Communication  and Information Technology</t>
  </si>
  <si>
    <t>17:Ministry of Religious Affairs and Hajj</t>
  </si>
  <si>
    <t>18:Ministry of Education</t>
  </si>
  <si>
    <t>١٨: وزارت معا رف</t>
  </si>
  <si>
    <t>١٩: وزارت کار،اموراجتماعی ، شهدا ومعلو لین</t>
  </si>
  <si>
    <t xml:space="preserve">20:Ministry of Information and Culture </t>
  </si>
  <si>
    <t xml:space="preserve">٢٠: وزارت اطلا عات و فرهنگ </t>
  </si>
  <si>
    <t>21:Ministry of Repatriation and Refugees  Affairs</t>
  </si>
  <si>
    <t xml:space="preserve">٢١: وزارت امور مها جرین وعودت کننده گان </t>
  </si>
  <si>
    <t xml:space="preserve">22:Ministry of Urban Development </t>
  </si>
  <si>
    <t>٢٢: وزارت امور شهرسازی</t>
  </si>
  <si>
    <t>23:Ministry of Women Affairs</t>
  </si>
  <si>
    <t>٢٣: وزارت امور زنان</t>
  </si>
  <si>
    <t>٢٤: وزارت احیا و انکشاف دهات</t>
  </si>
  <si>
    <t>25:Ministry of National Defence</t>
  </si>
  <si>
    <t>٢٥: وزارت دفاع ملی</t>
  </si>
  <si>
    <t>26:Ministry of Interior Affairs</t>
  </si>
  <si>
    <t>٢٦: وزارت امور داخله</t>
  </si>
  <si>
    <t>27:Ministry of Counter Narcotics</t>
  </si>
  <si>
    <t>٢٧: وزارت مبارزه علیه مواد مخدر</t>
  </si>
  <si>
    <t>New project</t>
  </si>
  <si>
    <t>28:Ministry of Government in Parliament Affairs</t>
  </si>
  <si>
    <t>٢٨: وزارت دولت در امور پارلمانی</t>
  </si>
  <si>
    <t xml:space="preserve">29: Academy of Science </t>
  </si>
  <si>
    <t>٢٩: اکا دمی علوم</t>
  </si>
  <si>
    <t>30: Geodesy &amp; Cartography Head Office</t>
  </si>
  <si>
    <t>٣٠: ادارۀ عمومی جیودیزی وکارتوگرافی</t>
  </si>
  <si>
    <t>31: Attorney General</t>
  </si>
  <si>
    <t>٣١:  ادارۀ لوی څا رنوالی</t>
  </si>
  <si>
    <t>32: Central Statistics Organization</t>
  </si>
  <si>
    <t>٣٢: ادارۀ مرکزی احصائیه</t>
  </si>
  <si>
    <t>33: G.I.Administration of Anti coruption and Bribery</t>
  </si>
  <si>
    <t xml:space="preserve">٣٣: ادارۀ عالی نظارت برتطبیق استراتیژی مبارزه علیه فساد اداری </t>
  </si>
  <si>
    <t>34: Independent Administrative reform and Civil Service Commission</t>
  </si>
  <si>
    <t>٣٤: کمسیون مستقل اصلاحات اداری وخدمات ملکی</t>
  </si>
  <si>
    <t>35: Disaster Preparedness Department</t>
  </si>
  <si>
    <t>٣٥: ادارۀ ملی مبارزه با حوادث</t>
  </si>
  <si>
    <t>36:  Control and Audit Office</t>
  </si>
  <si>
    <t xml:space="preserve">٣٦: ادارۀ کنترول وتفتیش </t>
  </si>
  <si>
    <t>37: National Envronmental Protection Agency</t>
  </si>
  <si>
    <t>٣٧ : ادارۀ ملی حفا ظت محیط زیست</t>
  </si>
  <si>
    <t>38: National Olympic Committee</t>
  </si>
  <si>
    <t>39: Banks</t>
  </si>
  <si>
    <t>٣٩: با نکو نه</t>
  </si>
  <si>
    <t>٣٩: بانکها</t>
  </si>
  <si>
    <t>40: Kabul Municipality</t>
  </si>
  <si>
    <t>٤٠: شاروالی کابل</t>
  </si>
  <si>
    <t>41: Afghan  Red Crescent Society</t>
  </si>
  <si>
    <t>٤١: جمعیت افغانی سره میاشت</t>
  </si>
  <si>
    <t>42: High Court</t>
  </si>
  <si>
    <t>٤٢: ستره محکمه</t>
  </si>
  <si>
    <t xml:space="preserve">43:Independent Directorate of local Governance  </t>
  </si>
  <si>
    <t>٤٣: ادارۀ مستقل ارگانهای محلی</t>
  </si>
  <si>
    <t>44: National  Standard  Authority</t>
  </si>
  <si>
    <t>٤٤: ریاست مستقل ستندرد ملی</t>
  </si>
  <si>
    <t>٤٥: ولسی جرگه</t>
  </si>
  <si>
    <t xml:space="preserve">٤٥: شورای ملی </t>
  </si>
  <si>
    <t>٤٦: مشرانو جرگه</t>
  </si>
  <si>
    <t>47: Independent General Directorate of  Kuchis</t>
  </si>
  <si>
    <t xml:space="preserve">٤٧: ریاست عمومی مستقل انسجام امور کوچیها </t>
  </si>
  <si>
    <t>48: National Security Department</t>
  </si>
  <si>
    <t>٤٨: ریا ست عمومی امنیت ملی</t>
  </si>
  <si>
    <t>٤٩: کمیسیون عالی انرژی اتومی افغانستان</t>
  </si>
  <si>
    <t>50 :Independent Board of new Kabul</t>
  </si>
  <si>
    <t xml:space="preserve">٥٠: اداره انکشاف شهر جدید کابل </t>
  </si>
  <si>
    <t xml:space="preserve"> 51 :Da Brishna Shirkat</t>
  </si>
  <si>
    <t>٥١ : برشنا شرکت</t>
  </si>
  <si>
    <t>٥٣: کمیسیون مستقل حقوق بشر</t>
  </si>
  <si>
    <t>54:Election Commission</t>
  </si>
  <si>
    <t>٥٤: کمیسیون مستقل انتخابات</t>
  </si>
  <si>
    <t xml:space="preserve"> Source: Ministries and Departments</t>
  </si>
  <si>
    <t xml:space="preserve">% of total </t>
  </si>
  <si>
    <t xml:space="preserve"> New projects</t>
  </si>
  <si>
    <t>ــ</t>
  </si>
  <si>
    <t>لګښت د کورنیو سرچينو څخه</t>
  </si>
  <si>
    <t>لګښت د بهرنيو سرچينو څخه</t>
  </si>
  <si>
    <t xml:space="preserve">   جدول ٩-١٧: پرمختيايي پروژي د وزارت او اداری په توپیر</t>
  </si>
  <si>
    <t>د پروِژو شمير</t>
  </si>
  <si>
    <t xml:space="preserve"> د بیا رغا وني پروژي</t>
  </si>
  <si>
    <t>د بیا رغا وني پروژي</t>
  </si>
  <si>
    <t xml:space="preserve"> پروژی  جوړونه</t>
  </si>
  <si>
    <t>١: د جمهــوري ريا ست دفتر</t>
  </si>
  <si>
    <t>٥: د عدلیی وزارت</t>
  </si>
  <si>
    <t>٦: د مالیی وزارت</t>
  </si>
  <si>
    <t>٨: د ترانسپورت او هوائی چلند وزارت</t>
  </si>
  <si>
    <t>٩: د اوبو او برښنا وزارت</t>
  </si>
  <si>
    <t xml:space="preserve">١١: د کرني ، اوبو لگولو او مالداری وزارت </t>
  </si>
  <si>
    <t xml:space="preserve">١٣: د فوایدعا مي  وزارت </t>
  </si>
  <si>
    <t>١٥: د عا می روغتیا وزارت</t>
  </si>
  <si>
    <t xml:space="preserve">١٤: د سوداگری او صنایعو وزارت  </t>
  </si>
  <si>
    <t xml:space="preserve">١٦: د مخا براتو او معلوماتی ټکنالوژي وزارت  </t>
  </si>
  <si>
    <t xml:space="preserve">١٧: د حج او اوقافو وزارت </t>
  </si>
  <si>
    <t>١٨: د پوهني وزارت</t>
  </si>
  <si>
    <t>١٩: د کار او ټولنیزو چارو، شهیدانو او معلولینو   وزارت</t>
  </si>
  <si>
    <t>١٧: وزارت حج و اوقاف</t>
  </si>
  <si>
    <t xml:space="preserve">٢٠: د اطلا عا تو او فرهنگ وزارت </t>
  </si>
  <si>
    <t xml:space="preserve">٢١: د راستنیدونکو او کډوالو چارو وزارت  </t>
  </si>
  <si>
    <t>٢٢: د ښار جوړلوچارو وزارت</t>
  </si>
  <si>
    <t>١٤: وزارت تجا رت  و صنایع</t>
  </si>
  <si>
    <t>١٦: وزارت مخـا بـرات و تـکـــنالـــوژی معلو ماتی</t>
  </si>
  <si>
    <t xml:space="preserve">٢٣: د ښځو چارو وزارت </t>
  </si>
  <si>
    <t xml:space="preserve">٢٤: د کلیو د پراختیا او بيا رغاوني وزارت   </t>
  </si>
  <si>
    <t xml:space="preserve">٢٥: د ملی دفاع وزارت </t>
  </si>
  <si>
    <t xml:space="preserve">٢٦: د کورنیو چارو وزارت </t>
  </si>
  <si>
    <t xml:space="preserve">٢٧: د نشه ئی تو کو پرضد مبارزي وزارت </t>
  </si>
  <si>
    <t>٢٨ : په پارلمانی چارو کی د دولت وزارت</t>
  </si>
  <si>
    <t>٣٠: د جیودیزی او کارتوگرافی عمومی اداره</t>
  </si>
  <si>
    <t>٣١: د لوی څا رنوالی اداره</t>
  </si>
  <si>
    <t>٣٢: د احصائیی مرکزی اداره</t>
  </si>
  <si>
    <t xml:space="preserve">٣٣: د اداري فساد سره د مبارزی د استراتیژی پرتطبیق د څارني عالي اداره </t>
  </si>
  <si>
    <t>٣٤: د اداري اصلا حاتو اوملکی خدمتونوخپلواک کميسيون</t>
  </si>
  <si>
    <t>٣٥: د پیــښو پر ضد د مبارزي اداره</t>
  </si>
  <si>
    <t xml:space="preserve">٣٦: د پلټني او کنترول اداره </t>
  </si>
  <si>
    <t xml:space="preserve">٣٧: د چا پیر یال ساتني ملي اداره </t>
  </si>
  <si>
    <t xml:space="preserve">٣٨: د بد نی روزنی او سپورت لوی ریاست </t>
  </si>
  <si>
    <t xml:space="preserve">٤٠: د  کابل ښاروالی </t>
  </si>
  <si>
    <t>٤١: د افغانی سری میاشتي عالي ټولنه</t>
  </si>
  <si>
    <t xml:space="preserve">٤٣: د سیمه ایزو ارگا نونو خپلواکه اداره </t>
  </si>
  <si>
    <t>٤٤: د ملي ستندرد خپلواکه   اداره</t>
  </si>
  <si>
    <t>٤٧: د کوچیا نوچارو د سمون لوي او خپلواک ریاست</t>
  </si>
  <si>
    <t xml:space="preserve">٤٨: د ملی امنیت لوی ریاست </t>
  </si>
  <si>
    <t xml:space="preserve">٤٩:د افغانستان د اتمی انرژی عالی کمیسیون   </t>
  </si>
  <si>
    <t>٥٠:د نوی کابل د پرمختیا اداره</t>
  </si>
  <si>
    <t>٥١ :د برښنا شرکت</t>
  </si>
  <si>
    <t>٥٢:  د اوبو لگولو ا وکانالیزاسیون شرکت</t>
  </si>
  <si>
    <t xml:space="preserve">٥٣:د بشرد حقونو خپلواک  کمیسیون  </t>
  </si>
  <si>
    <t>٥٤: د ټاکنو  خپلواک کمیسیون</t>
  </si>
  <si>
    <t xml:space="preserve">    منبع: وزارت ها و ادارات  /   سرچینه : وزارتونه او اداری        </t>
  </si>
  <si>
    <t>٧: د سرحدونو، قومونو او قبایلو چارو وزارت</t>
  </si>
  <si>
    <t>٧: وزارت امور سرحدات،اقوام وقبایل</t>
  </si>
  <si>
    <t>١١: وزارت زراعت، آبیاری ومالداری</t>
  </si>
  <si>
    <t xml:space="preserve">١٢: د لوړو زده کړو وزارت  </t>
  </si>
  <si>
    <t xml:space="preserve">٢٩: د علومو اکادمی </t>
  </si>
  <si>
    <t>٣٨: ریاست عمومی تربیت بدنی و سپورت</t>
  </si>
  <si>
    <t xml:space="preserve">٥٢: شرکت آبرسانی وکانالیزاسیون </t>
  </si>
  <si>
    <t>1392 2013</t>
  </si>
  <si>
    <t xml:space="preserve">  1391   2012</t>
  </si>
  <si>
    <t xml:space="preserve">    1392   2013</t>
  </si>
  <si>
    <t xml:space="preserve">   ارقام به هزار افغا نی  / ارقا م په زر افغاني </t>
  </si>
  <si>
    <t xml:space="preserve">      ارقام به هزار افغا نی / ارقا م په زر افغاني                     </t>
  </si>
  <si>
    <t>4: وزارت امور خارجه</t>
  </si>
  <si>
    <t xml:space="preserve">١٠: د کا نونو اوپطرولیم وزارت   </t>
  </si>
  <si>
    <t>١٠: وزارت معا دن وپطرولیم</t>
  </si>
  <si>
    <t>10:Ministry of Mines &amp; Petrolium</t>
  </si>
  <si>
    <t xml:space="preserve"> Projects in progress</t>
  </si>
  <si>
    <t>Projects in progress</t>
  </si>
  <si>
    <t>Rehabilitation projects</t>
  </si>
  <si>
    <t xml:space="preserve">24:Ministry of Rural Rehabilitation projects &amp; Development </t>
  </si>
  <si>
    <t>٢: ریاست عمومی اداره امور و دارالانشأ شورای وزیران</t>
  </si>
  <si>
    <t xml:space="preserve">٢: د چارو د ادارې لوی ریاست او د وزیرانوشورا دارالانشأ </t>
  </si>
  <si>
    <t xml:space="preserve"> Rehabilitation projects </t>
  </si>
  <si>
    <t>2: Office of Administrative Affairs &amp; Cunucil of Ministers Secretariat</t>
  </si>
  <si>
    <t>19:Ministry of Labor, Social Affairs , Martyrs &amp; Disabled</t>
  </si>
  <si>
    <t>45: Wulus -e- Jirga</t>
  </si>
  <si>
    <t>46: Meshrano Jirga</t>
  </si>
  <si>
    <t>49: Afghanistan Atomic Energy High Commission</t>
  </si>
  <si>
    <t xml:space="preserve"> 52:Afghanistan Urban Water Supply &amp; Sewerage Corporation</t>
  </si>
  <si>
    <t>53:Afghanistan Independent Human Rights Commission</t>
  </si>
  <si>
    <t xml:space="preserve"> Project making</t>
  </si>
  <si>
    <t>Project making</t>
  </si>
  <si>
    <t>1393 2014</t>
  </si>
  <si>
    <t xml:space="preserve">    1393   2014</t>
  </si>
  <si>
    <t xml:space="preserve"> فیصدی نظر به  مجموع  ۱۳۹۳    </t>
  </si>
  <si>
    <t xml:space="preserve">سلنه نظرتولیزی ته ۱۳۹۳                    </t>
  </si>
  <si>
    <t xml:space="preserve">  ــ</t>
  </si>
  <si>
    <t xml:space="preserve">۵۵ : رادیو تلویزیون ملی </t>
  </si>
  <si>
    <t xml:space="preserve"> رادیو تلویزیون ملی </t>
  </si>
  <si>
    <t>ملی رادیو تلویزیون</t>
  </si>
  <si>
    <t>مصارف از منابع داخلی/لګښت د کورنیو سرچينو څخه/Exp. from internal resources</t>
  </si>
  <si>
    <t>مصارف از منابع خارجی/لګښت د بهرنيو سرچينو څخه/Exp. from external resources</t>
  </si>
  <si>
    <t>پروژه های جدید/ نوی پروژي</t>
  </si>
  <si>
    <t>پروژه سازی/  پروژه  جوړونه</t>
  </si>
  <si>
    <t xml:space="preserve"> پروژه های احیای مجدد / د بیا رغا وني پروژي</t>
  </si>
  <si>
    <t>پروژه های احیای مجدد / د بیا رغا وني پروژي</t>
  </si>
  <si>
    <t xml:space="preserve">پروژه های انتقا لی/ انتقالی پروژی </t>
  </si>
  <si>
    <t xml:space="preserve">         </t>
  </si>
  <si>
    <t>پروژه های جدید/ نوی پروژي                                                                           New projects</t>
  </si>
  <si>
    <t>مجموع مصارف</t>
  </si>
  <si>
    <t>Total Expenditure</t>
  </si>
  <si>
    <t xml:space="preserve">     1394     2015</t>
  </si>
  <si>
    <t>1: General Directorate of the Presidential Administration</t>
  </si>
  <si>
    <t>سهم داخلی</t>
  </si>
  <si>
    <t>سهم خارجی</t>
  </si>
  <si>
    <t xml:space="preserve">     1395     2016</t>
  </si>
  <si>
    <t xml:space="preserve">    1396    2017</t>
  </si>
  <si>
    <t xml:space="preserve">سلنه نظرتولیزی ته ۱۳۹۶                    </t>
  </si>
  <si>
    <t xml:space="preserve"> فیصدی نظر به  مجموع  ۱۳۹۶    </t>
  </si>
  <si>
    <t xml:space="preserve">  Exp. from internal resources</t>
  </si>
  <si>
    <t xml:space="preserve"> ۲: وزارت اقتصاد/داقتصاد وزارت</t>
  </si>
  <si>
    <t xml:space="preserve"> ۳: وزارت امور خارجه/ دبهرنیو چارو وزارت</t>
  </si>
  <si>
    <t xml:space="preserve"> ۴: وزارت عدلیه/ د عدلیی وزارت</t>
  </si>
  <si>
    <t>۵: وزارت ما لیه/د مالیی وزارت</t>
  </si>
  <si>
    <t>۶: وزارت امور سرحدات، اقوام وقبایل/ د سرحدونو، قومونو او قبایلو چارو وزارت</t>
  </si>
  <si>
    <t>۷ : وزارت ترانسپورت /د ترانسپورت وزارت</t>
  </si>
  <si>
    <t>۸: وزارت انرژی و آب/د اوبو او برښنا وزارت</t>
  </si>
  <si>
    <t xml:space="preserve">۹: وزارت معا دن وپطرولیم/ د کا نونو اوپطرولیم وزارت   </t>
  </si>
  <si>
    <t xml:space="preserve">١۰: وزارت زراعت، آبیاری ومالداری/ د کرني ، اوبو لگولو او مالداری وزارت </t>
  </si>
  <si>
    <t xml:space="preserve">١۱: وزارت تحصیلات عا لی / د لوړو زده کړو وزارت  </t>
  </si>
  <si>
    <t xml:space="preserve">١۲: وزارت فوائد عا مه/ د فوایدعا مي  وزارت </t>
  </si>
  <si>
    <t xml:space="preserve">۱۳: وزارت تجا رت  و صنایع/ د سوداگری او صنایعو وزارت  </t>
  </si>
  <si>
    <t>١۴: وزارت صحت عا مه/ د عا می روغتیا وزارت</t>
  </si>
  <si>
    <t xml:space="preserve">١۵: وزارت مخـا بـرات و تـکـــنالـــوژی معلو ماتی/ د مخا براتو او معلوماتی ټکنالوژي وزارت  </t>
  </si>
  <si>
    <t xml:space="preserve">١۶: وزارت حج و اوقاف/ د حج او اوقافو وزارت </t>
  </si>
  <si>
    <t>١۷: وزارت معا رف/ د پوهني وزارت</t>
  </si>
  <si>
    <t>١۸: وزارت کار،اموراجتماعی ، شهدا ومعلو لین/ د کار او ټولنیزو چارو، شهیدانو او معلولینو   وزارت</t>
  </si>
  <si>
    <t xml:space="preserve">۱۹: وزارت اطلا عات و فرهنگ / د اطلا عا تو او فرهنگ وزارت </t>
  </si>
  <si>
    <t xml:space="preserve">٢۰: وزارت امور مها جرین وعودت کننده گان / د راستنیدونکو او کډوالو چارو وزارت  </t>
  </si>
  <si>
    <t>٢۱: وزارت امور شهرسازی/ د ښار جوړلوچارو وزارت</t>
  </si>
  <si>
    <t xml:space="preserve">٢۲: وزارت امور زنان/د ښځو چارو وزارت </t>
  </si>
  <si>
    <t xml:space="preserve">٢۳: وزارت احیا و انکشاف دهات/د کلیو د پراختیا او بيا رغاوني وزارت   </t>
  </si>
  <si>
    <t xml:space="preserve">٢۴: وزارت دفاع ملی/ د ملی دفاع وزارت </t>
  </si>
  <si>
    <t xml:space="preserve">٢۵: وزارت امور داخله/د کورنیو چارو وزارت </t>
  </si>
  <si>
    <t xml:space="preserve">٢۶: وزارت مبارزه علیه مواد مخدر/د نشه ئی تو کو پرضد مبارزي وزارت </t>
  </si>
  <si>
    <t>٢۷: وزارت دولت در امور پارلمانی/ په پارلمانی چارو کی د دولت وزارت</t>
  </si>
  <si>
    <t xml:space="preserve">٢۸: اکا دمی علوم/د علومو اکادمی </t>
  </si>
  <si>
    <t>٣۰:  ادارۀ لوی څا رنوالی/د لوی څا رنوالی اداره</t>
  </si>
  <si>
    <t>٣۱: ادارۀ مرکزی احصائیه/ د احصائیی مرکزی اداره</t>
  </si>
  <si>
    <t xml:space="preserve">٣۲: دارۀ عالی  مبارزه علیه فساد اداری / د اداري فساد سره د مبارزی عالي اداره </t>
  </si>
  <si>
    <t>٣۳: کمسیون مستقل اصلاحات اداری وخدمات ملکی/ د اداري اصلا حاتو اوملکی خدمتونوخپلواک کميسيون</t>
  </si>
  <si>
    <t>٣۴: ادارۀ ملی مبارزه با حوادث/ د پیــښو پر ضد د مبارزي اداره</t>
  </si>
  <si>
    <t xml:space="preserve">٣۵: ادارۀ کنترول وتفتیش / د پلټني او کنترول اداره </t>
  </si>
  <si>
    <t xml:space="preserve">٣۶ : ادارۀ ملی حفا ظت محیط زیست/د چا پیر یال ساتني ملي اداره </t>
  </si>
  <si>
    <t xml:space="preserve">٣۷: ریاست عمومی تربیت بدنی و سپورت/د بد نی روزنی او سپورت لوی ریاست </t>
  </si>
  <si>
    <t xml:space="preserve">۳۸: شاروالی کابل/ د  کابل ښاروالی </t>
  </si>
  <si>
    <t>۳۹: جمعیت افغانی سره میاشت/ د افغانی سری میاشتي عالي ټولنه</t>
  </si>
  <si>
    <t>۴۰: ستره محکمه/ستره محکمه</t>
  </si>
  <si>
    <t xml:space="preserve">۴۱: ادارۀ مستقل ارگانهای محلی/ د سیمه ایزو ارگا نونو خپلواکه اداره </t>
  </si>
  <si>
    <t>۴۲: ریاست مستقل ستندرد ملی/ د ملي ستندرد خپلواکه   اداره</t>
  </si>
  <si>
    <t>۴۴: مشرانو جرگه/ مشرانو جرگه</t>
  </si>
  <si>
    <t>۴۳: شورای ملی /ولسی جرگه</t>
  </si>
  <si>
    <t>۴۵: ریاست عمومی مستقل انسجام امور کوچیها /د کوچیا نوچارو د سمون لوي او خپلواک ریاست</t>
  </si>
  <si>
    <t xml:space="preserve">۴۶: ریا ست عمومی امنیت ملی/د ملی امنیت لوی ریاست </t>
  </si>
  <si>
    <t xml:space="preserve">۴۷: کمیسیون عالی انرژی اتومی افغانستان/د افغانستان د اتمی انرژی عالی کمیسیون   </t>
  </si>
  <si>
    <t>۴۸: اداره امستقل انکشاف زون پایتخت / د پایتخت زون د پرمختیا خپلواک اداره</t>
  </si>
  <si>
    <t>۴۹ : برشنا شرکت/د برښنا شرکت</t>
  </si>
  <si>
    <t>٥۰: شرکت آبرسانی وکانالیزاسیون /  د اوبو لگولو او کانالیزاسیون شرکت</t>
  </si>
  <si>
    <t xml:space="preserve">٥۱: کمیسیون مستقل حقوق بشر/د بشرد حقونو خپلواک  کمیسیون  </t>
  </si>
  <si>
    <t>۵۲ : رادیو تلویزیون ملی افغانستان/دافغانستان ملی رادیو تلویزیون</t>
  </si>
  <si>
    <t>۵۳: اداره مستقل اراضی افغانستان / د افغانستان د ځمکو  خپلواک ریاست</t>
  </si>
  <si>
    <t>۵۴: اداره هوا نوردی ملکی / د ملکي هوايي چلند ادارې</t>
  </si>
  <si>
    <t xml:space="preserve">۵۵: ریاست محافظت رئیس جمهور / د ولسمشر د ساتنې ریاست  </t>
  </si>
  <si>
    <t>۵۶: اداره ایجاد سهولت برای حمایت منابع تمویلی کوچک در افغانستان / په افغانستان کې د وړو مالي مرستو د منابعو د ملاتړ او اسانتياوو ادارې</t>
  </si>
  <si>
    <t>2:Ministry of Economy</t>
  </si>
  <si>
    <t>3:Ministry of Foreign Affairs</t>
  </si>
  <si>
    <t>4:Ministry of justice</t>
  </si>
  <si>
    <t>5:Ministry of Finance</t>
  </si>
  <si>
    <t>6:Ministry of Frontiers ٫ Ethnics and Tribes Affairs</t>
  </si>
  <si>
    <t>7:Ministry of Transport and Civil Aviation</t>
  </si>
  <si>
    <t>8:Ministry of Energy and Water</t>
  </si>
  <si>
    <t>9:Ministry of Mines &amp; Petrolium</t>
  </si>
  <si>
    <t xml:space="preserve">10:Ministry of Agriculture , Irrigation &amp; Livestock     </t>
  </si>
  <si>
    <t>11:Ministry of Higher Education</t>
  </si>
  <si>
    <t>12:Ministry of Public Works</t>
  </si>
  <si>
    <t xml:space="preserve">13:Ministry of Commerce &amp; Industries      </t>
  </si>
  <si>
    <t>14:Ministry of Public Health</t>
  </si>
  <si>
    <t>15:Ministry of Communication  and Information Technology</t>
  </si>
  <si>
    <t>16:Ministry of Religious Affairs and Hajj</t>
  </si>
  <si>
    <t>17:Ministry of Education</t>
  </si>
  <si>
    <t>18:Ministry of Labor, Social Affairs , Martyrs &amp; Disabled</t>
  </si>
  <si>
    <t xml:space="preserve">19:Ministry of Information and Culture </t>
  </si>
  <si>
    <t>20:Ministry of Repatriation and Refugees  Affairs</t>
  </si>
  <si>
    <t xml:space="preserve">21:Ministry of Urban Development </t>
  </si>
  <si>
    <t>22:Ministry of Women Affairs</t>
  </si>
  <si>
    <t xml:space="preserve">23:Ministry of Rural Rehabilitation projects &amp; Development </t>
  </si>
  <si>
    <t>24:Ministry of National Defence</t>
  </si>
  <si>
    <t>25:Ministry of Interior Affairs</t>
  </si>
  <si>
    <t>26:Ministry of Counter Narcotics</t>
  </si>
  <si>
    <t>27:Ministry of Government in Parliament Affairs</t>
  </si>
  <si>
    <t xml:space="preserve">28: Academy of Science </t>
  </si>
  <si>
    <t>30: Attorney General</t>
  </si>
  <si>
    <t>31: Central Statistics Organization</t>
  </si>
  <si>
    <t>32: G.I.Administration of Anti coruption and Bribery</t>
  </si>
  <si>
    <t>33: Independent Administrative reform and Civil Service Commission</t>
  </si>
  <si>
    <t>34: Disaster Preparedness Department</t>
  </si>
  <si>
    <t>35:  Control and Audit Office</t>
  </si>
  <si>
    <t>36: National Envronmental Protection Agency</t>
  </si>
  <si>
    <t>37: National Olympic Committee</t>
  </si>
  <si>
    <t>38: Kabul Municipality</t>
  </si>
  <si>
    <t>39: Afghan  Red Crescent Society</t>
  </si>
  <si>
    <t>40: High Court</t>
  </si>
  <si>
    <t xml:space="preserve">41:Independent Directorate of local Governance  </t>
  </si>
  <si>
    <t>42: National  Standard  Authority</t>
  </si>
  <si>
    <t>43: Wulus -e- Jirga</t>
  </si>
  <si>
    <t>44: Meshrano Jirga</t>
  </si>
  <si>
    <t>45: Independent General Directorate of  Kuchis</t>
  </si>
  <si>
    <t>46: National Security Department</t>
  </si>
  <si>
    <t>47: Afghanistan Atomic Energy High Commission</t>
  </si>
  <si>
    <t>48 :Independent Directorate of Capital Development Zone</t>
  </si>
  <si>
    <t xml:space="preserve"> 49 :Da Brishna Shirkat</t>
  </si>
  <si>
    <t xml:space="preserve"> 50:Afghanistan Urban Water Supply &amp; Sewerage Corporation</t>
  </si>
  <si>
    <t>51:Afghanistan Independent Human Rights Commission</t>
  </si>
  <si>
    <t xml:space="preserve">52: National Afghanistan  R T V </t>
  </si>
  <si>
    <t xml:space="preserve">53: Afghanistan's Independent Directorate of Land </t>
  </si>
  <si>
    <t>54: Independent Directorate of Civil Aviation</t>
  </si>
  <si>
    <t>55: Protection Directorate President</t>
  </si>
  <si>
    <t>56: Office facilities for support of small funding sources in Afghanistan</t>
  </si>
  <si>
    <t>د لگښتونو ټولیزه</t>
  </si>
  <si>
    <t xml:space="preserve">  1394   2015</t>
  </si>
  <si>
    <t xml:space="preserve">     1396      2017</t>
  </si>
  <si>
    <t xml:space="preserve">    1395     2016</t>
  </si>
  <si>
    <t>١: ریاست عمومی اداره امور ریاست جمهــوری /  د ولسمشرۍ د ادارې چارو لوی ریاست</t>
  </si>
  <si>
    <r>
      <rPr>
        <sz val="14"/>
        <rFont val="Times New Roman"/>
        <family val="1"/>
      </rPr>
      <t>*</t>
    </r>
    <r>
      <rPr>
        <sz val="10"/>
        <rFont val="Times New Roman"/>
        <family val="1"/>
      </rPr>
      <t xml:space="preserve"> با اداره مستقل اراضی افغانستان مدغم ګردیده است بخاطر اینکه در مجموع مصرف وتعداد پروژه سالهای مقایسوی تغییر رونما نگردد بناً از جدول حذف نگردید. </t>
    </r>
  </si>
  <si>
    <r>
      <t xml:space="preserve">۲۹: ادارۀ عمومی جیودیزی وکارتوگرافی/ د جیودیزی او کارتوگرافی عمومی اداره </t>
    </r>
    <r>
      <rPr>
        <b/>
        <sz val="16"/>
        <rFont val="Times New Roman"/>
        <family val="1"/>
      </rPr>
      <t>*</t>
    </r>
  </si>
  <si>
    <r>
      <t xml:space="preserve">29: Geodesy &amp; Cartography Head Office </t>
    </r>
    <r>
      <rPr>
        <b/>
        <sz val="18"/>
        <rFont val="Times New Roman"/>
        <family val="1"/>
      </rPr>
      <t>*</t>
    </r>
  </si>
  <si>
    <r>
      <rPr>
        <sz val="14"/>
        <rFont val="Times New Roman"/>
        <family val="1"/>
      </rPr>
      <t>*</t>
    </r>
    <r>
      <rPr>
        <sz val="10"/>
        <rFont val="Times New Roman"/>
        <family val="1"/>
      </rPr>
      <t xml:space="preserve"> د افغانستان د ځمکو د خپلواکی اداري سره یو ځای شوی ده له دی کبله چی په ټولیزه لگښت اود پروژو په شمیر کی توپیر رانشی له جدول څخه حذف نشوه.                               </t>
    </r>
  </si>
  <si>
    <t>Table 9-16: Development Projects by Ministry , Department &amp; Project Statuse</t>
  </si>
  <si>
    <t xml:space="preserve">Table 9-15: Development Projects...(Contd)                                                          </t>
  </si>
  <si>
    <t>مجموع کل / تولیزه</t>
  </si>
  <si>
    <t xml:space="preserve"> جدول ٩-١۵: پروژه های انکشافی به تفکیک وزارت، اداره و وضعیت پروژه</t>
  </si>
  <si>
    <t xml:space="preserve">        پروژه های احیای مجدد/بیا رغا وني پروژي                                                   Rehabilitation projects</t>
  </si>
  <si>
    <t xml:space="preserve"> * that comes with the Afghanistan's Independent Directorate of Land has been integrated in the total consumption and number of projects because there have not been changes in the comparative period was removed from the table</t>
  </si>
  <si>
    <t xml:space="preserve">  ادامۀ جدول ٩-١۵: پروژه های انکشافی ... /  د ٩-١۵جدول ادامه : پراختيائی پروژي ...</t>
  </si>
  <si>
    <t xml:space="preserve"> جدول ٩-١۵: پراختيائی پروژي د وزارت ، اداری او پروژی حالت په توپیر</t>
  </si>
  <si>
    <t xml:space="preserve"> Project Design</t>
  </si>
  <si>
    <t>Project Design</t>
  </si>
  <si>
    <t>پروژه سازی/  پروژه  جوړونه                                                                       Project Design</t>
  </si>
  <si>
    <t>Transfer Projects</t>
  </si>
  <si>
    <t>پروژه های انتقا لی/ انتقالی پروژی                                                                     Transfer Projects</t>
  </si>
</sst>
</file>

<file path=xl/styles.xml><?xml version="1.0" encoding="utf-8"?>
<styleSheet xmlns="http://schemas.openxmlformats.org/spreadsheetml/2006/main">
  <numFmts count="2">
    <numFmt numFmtId="164" formatCode="0.0"/>
    <numFmt numFmtId="165" formatCode="0.000"/>
  </numFmts>
  <fonts count="32">
    <font>
      <sz val="11"/>
      <color theme="1"/>
      <name val="Calibri"/>
      <family val="2"/>
      <scheme val="minor"/>
    </font>
    <font>
      <b/>
      <sz val="14"/>
      <name val="Times New Roman"/>
      <family val="1"/>
    </font>
    <font>
      <sz val="10"/>
      <name val="Times New Roman"/>
      <family val="1"/>
    </font>
    <font>
      <b/>
      <sz val="10"/>
      <name val="Times New Roman"/>
      <family val="1"/>
    </font>
    <font>
      <b/>
      <sz val="11"/>
      <name val="Times New Roman"/>
      <family val="1"/>
    </font>
    <font>
      <b/>
      <sz val="9"/>
      <name val="Times New Roman"/>
      <family val="1"/>
    </font>
    <font>
      <sz val="9"/>
      <name val="Times New Roman"/>
      <family val="1"/>
    </font>
    <font>
      <b/>
      <sz val="12"/>
      <name val="Times New Roman"/>
      <family val="1"/>
    </font>
    <font>
      <sz val="11"/>
      <name val="Times New Roman"/>
      <family val="1"/>
    </font>
    <font>
      <sz val="14"/>
      <name val="Times New Roman"/>
      <family val="1"/>
    </font>
    <font>
      <sz val="14"/>
      <color theme="1"/>
      <name val="Times New Roman"/>
      <family val="1"/>
    </font>
    <font>
      <sz val="11"/>
      <color theme="1"/>
      <name val="Times New Roman"/>
      <family val="1"/>
    </font>
    <font>
      <b/>
      <sz val="14"/>
      <color theme="1"/>
      <name val="Times New Roman"/>
      <family val="1"/>
    </font>
    <font>
      <i/>
      <sz val="10"/>
      <name val="Times New Roman"/>
      <family val="1"/>
    </font>
    <font>
      <sz val="11"/>
      <name val="Calibri"/>
      <family val="2"/>
      <scheme val="minor"/>
    </font>
    <font>
      <b/>
      <sz val="14"/>
      <color rgb="FFFF0000"/>
      <name val="Times New Roman"/>
      <family val="1"/>
    </font>
    <font>
      <sz val="14"/>
      <color rgb="FF00B0F0"/>
      <name val="Times New Roman"/>
      <family val="1"/>
    </font>
    <font>
      <b/>
      <sz val="14"/>
      <color rgb="FF00B0F0"/>
      <name val="Times New Roman"/>
      <family val="1"/>
    </font>
    <font>
      <b/>
      <sz val="10"/>
      <color rgb="FF00B0F0"/>
      <name val="Times New Roman"/>
      <family val="1"/>
    </font>
    <font>
      <sz val="14"/>
      <color rgb="FF00B0F0"/>
      <name val="Calibri"/>
      <family val="2"/>
      <scheme val="minor"/>
    </font>
    <font>
      <i/>
      <sz val="14"/>
      <color rgb="FF00B0F0"/>
      <name val="Times New Roman"/>
      <family val="1"/>
    </font>
    <font>
      <sz val="12"/>
      <color theme="1"/>
      <name val="Calibri"/>
      <family val="2"/>
      <scheme val="minor"/>
    </font>
    <font>
      <sz val="10"/>
      <color theme="1"/>
      <name val="Times New Roman"/>
      <family val="1"/>
    </font>
    <font>
      <b/>
      <sz val="11"/>
      <color theme="1"/>
      <name val="Times New Roman"/>
      <family val="1"/>
    </font>
    <font>
      <sz val="10.5"/>
      <color rgb="FF000000"/>
      <name val="Times New Roman"/>
      <family val="1"/>
    </font>
    <font>
      <b/>
      <sz val="11"/>
      <color rgb="FF222222"/>
      <name val="Times New Roman"/>
      <family val="1"/>
    </font>
    <font>
      <b/>
      <sz val="10"/>
      <color rgb="FF222222"/>
      <name val="Arial"/>
      <family val="2"/>
    </font>
    <font>
      <b/>
      <sz val="10"/>
      <color rgb="FF222222"/>
      <name val="Times New Roman"/>
      <family val="1"/>
    </font>
    <font>
      <sz val="8"/>
      <name val="Times New Roman"/>
      <family val="1"/>
    </font>
    <font>
      <sz val="11"/>
      <color rgb="FFFF0000"/>
      <name val="Times New Roman"/>
      <family val="1"/>
    </font>
    <font>
      <b/>
      <sz val="16"/>
      <name val="Times New Roman"/>
      <family val="1"/>
    </font>
    <font>
      <b/>
      <sz val="18"/>
      <name val="Times New Roman"/>
      <family val="1"/>
    </font>
  </fonts>
  <fills count="6">
    <fill>
      <patternFill patternType="none"/>
    </fill>
    <fill>
      <patternFill patternType="gray125"/>
    </fill>
    <fill>
      <patternFill patternType="solid">
        <fgColor theme="0"/>
        <bgColor indexed="64"/>
      </patternFill>
    </fill>
    <fill>
      <patternFill patternType="solid">
        <fgColor theme="9" tint="-0.249977111117893"/>
        <bgColor indexed="64"/>
      </patternFill>
    </fill>
    <fill>
      <patternFill patternType="solid">
        <fgColor indexed="9"/>
        <bgColor indexed="64"/>
      </patternFill>
    </fill>
    <fill>
      <patternFill patternType="solid">
        <fgColor theme="0" tint="-0.14999847407452621"/>
        <bgColor indexed="64"/>
      </patternFill>
    </fill>
  </fills>
  <borders count="34">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right style="thin">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450">
    <xf numFmtId="0" fontId="0" fillId="0" borderId="0" xfId="0"/>
    <xf numFmtId="1" fontId="2" fillId="0" borderId="0" xfId="0" applyNumberFormat="1" applyFont="1" applyAlignment="1">
      <alignment horizontal="center" vertical="center" wrapText="1"/>
    </xf>
    <xf numFmtId="1" fontId="2" fillId="2" borderId="0" xfId="0" applyNumberFormat="1" applyFont="1" applyFill="1" applyAlignment="1">
      <alignment horizontal="right" vertical="center" wrapText="1"/>
    </xf>
    <xf numFmtId="1" fontId="2" fillId="2" borderId="0" xfId="0" applyNumberFormat="1" applyFont="1" applyFill="1" applyAlignment="1">
      <alignment horizontal="center" vertical="center"/>
    </xf>
    <xf numFmtId="1" fontId="2" fillId="2" borderId="0" xfId="0" applyNumberFormat="1" applyFont="1" applyFill="1" applyBorder="1" applyAlignment="1">
      <alignment horizontal="center" vertical="center"/>
    </xf>
    <xf numFmtId="1" fontId="2" fillId="2" borderId="0" xfId="0" applyNumberFormat="1" applyFont="1" applyFill="1" applyBorder="1" applyAlignment="1">
      <alignment vertical="center" wrapText="1"/>
    </xf>
    <xf numFmtId="1" fontId="2" fillId="2" borderId="0" xfId="0" applyNumberFormat="1" applyFont="1" applyFill="1" applyBorder="1" applyAlignment="1">
      <alignment horizontal="left" vertical="center" wrapText="1"/>
    </xf>
    <xf numFmtId="1" fontId="1" fillId="2" borderId="0" xfId="0" applyNumberFormat="1" applyFont="1" applyFill="1" applyBorder="1" applyAlignment="1">
      <alignment vertical="center" wrapText="1"/>
    </xf>
    <xf numFmtId="1" fontId="1" fillId="2" borderId="0" xfId="0" applyNumberFormat="1" applyFont="1" applyFill="1" applyBorder="1" applyAlignment="1">
      <alignment horizontal="right" vertical="center" wrapText="1"/>
    </xf>
    <xf numFmtId="1" fontId="3" fillId="2" borderId="4" xfId="0" applyNumberFormat="1" applyFont="1" applyFill="1" applyBorder="1" applyAlignment="1">
      <alignment vertical="center"/>
    </xf>
    <xf numFmtId="1" fontId="2" fillId="2" borderId="6" xfId="0" applyNumberFormat="1" applyFont="1" applyFill="1" applyBorder="1" applyAlignment="1">
      <alignment horizontal="right" vertical="center" wrapText="1" readingOrder="2"/>
    </xf>
    <xf numFmtId="1" fontId="3" fillId="2" borderId="0" xfId="0" applyNumberFormat="1" applyFont="1" applyFill="1" applyBorder="1" applyAlignment="1">
      <alignment vertical="center" wrapText="1"/>
    </xf>
    <xf numFmtId="1" fontId="2" fillId="2" borderId="0" xfId="0" applyNumberFormat="1" applyFont="1" applyFill="1" applyBorder="1" applyAlignment="1">
      <alignment horizontal="right" vertical="center"/>
    </xf>
    <xf numFmtId="1" fontId="3" fillId="2" borderId="0" xfId="0" applyNumberFormat="1" applyFont="1" applyFill="1" applyBorder="1" applyAlignment="1">
      <alignment vertical="center"/>
    </xf>
    <xf numFmtId="1" fontId="2" fillId="2" borderId="8" xfId="0" applyNumberFormat="1" applyFont="1" applyFill="1" applyBorder="1" applyAlignment="1">
      <alignment horizontal="right" vertical="center" wrapText="1" readingOrder="2"/>
    </xf>
    <xf numFmtId="1" fontId="3" fillId="2" borderId="8" xfId="0" applyNumberFormat="1" applyFont="1" applyFill="1" applyBorder="1" applyAlignment="1">
      <alignment horizontal="right" vertical="center" wrapText="1" readingOrder="2"/>
    </xf>
    <xf numFmtId="1" fontId="5" fillId="2" borderId="10" xfId="0" applyNumberFormat="1" applyFont="1" applyFill="1" applyBorder="1" applyAlignment="1">
      <alignment horizontal="center" vertical="top" wrapText="1"/>
    </xf>
    <xf numFmtId="1" fontId="3" fillId="2" borderId="0" xfId="0" applyNumberFormat="1" applyFont="1" applyFill="1" applyBorder="1" applyAlignment="1">
      <alignment horizontal="right" vertical="center"/>
    </xf>
    <xf numFmtId="1" fontId="3" fillId="2" borderId="5" xfId="0" applyNumberFormat="1" applyFont="1" applyFill="1" applyBorder="1" applyAlignment="1">
      <alignment horizontal="right" vertical="center" wrapText="1" readingOrder="2"/>
    </xf>
    <xf numFmtId="0" fontId="3" fillId="2" borderId="2" xfId="0" applyNumberFormat="1" applyFont="1" applyFill="1" applyBorder="1" applyAlignment="1">
      <alignment horizontal="right" vertical="center" readingOrder="2"/>
    </xf>
    <xf numFmtId="1" fontId="3" fillId="2" borderId="2" xfId="0" applyNumberFormat="1" applyFont="1" applyFill="1" applyBorder="1" applyAlignment="1">
      <alignment horizontal="left" vertical="center" wrapText="1"/>
    </xf>
    <xf numFmtId="1" fontId="3" fillId="2" borderId="6" xfId="0" applyNumberFormat="1" applyFont="1" applyFill="1" applyBorder="1" applyAlignment="1">
      <alignment horizontal="left" vertical="center" wrapText="1"/>
    </xf>
    <xf numFmtId="1" fontId="2" fillId="2" borderId="6" xfId="0" applyNumberFormat="1" applyFont="1" applyFill="1" applyBorder="1" applyAlignment="1">
      <alignment horizontal="left" vertical="center" wrapText="1"/>
    </xf>
    <xf numFmtId="1" fontId="3" fillId="2" borderId="0" xfId="0" applyNumberFormat="1" applyFont="1" applyFill="1" applyBorder="1" applyAlignment="1">
      <alignment horizontal="left" vertical="center" wrapText="1"/>
    </xf>
    <xf numFmtId="1" fontId="2" fillId="2" borderId="7" xfId="0" applyNumberFormat="1" applyFont="1" applyFill="1" applyBorder="1" applyAlignment="1">
      <alignment vertical="center" wrapText="1"/>
    </xf>
    <xf numFmtId="1" fontId="3" fillId="2" borderId="7" xfId="0" applyNumberFormat="1" applyFont="1" applyFill="1" applyBorder="1" applyAlignment="1">
      <alignment vertical="center" wrapText="1"/>
    </xf>
    <xf numFmtId="1" fontId="4" fillId="2" borderId="0" xfId="0" applyNumberFormat="1" applyFont="1" applyFill="1" applyBorder="1" applyAlignment="1">
      <alignment vertical="center"/>
    </xf>
    <xf numFmtId="1" fontId="8" fillId="0" borderId="0" xfId="0" applyNumberFormat="1" applyFont="1" applyBorder="1" applyAlignment="1">
      <alignment vertical="center" wrapText="1"/>
    </xf>
    <xf numFmtId="1" fontId="8" fillId="2" borderId="0" xfId="0" applyNumberFormat="1" applyFont="1" applyFill="1" applyBorder="1" applyAlignment="1">
      <alignment vertical="center" wrapText="1"/>
    </xf>
    <xf numFmtId="1" fontId="2" fillId="2" borderId="0" xfId="0" applyNumberFormat="1" applyFont="1" applyFill="1" applyBorder="1" applyAlignment="1">
      <alignment vertical="center"/>
    </xf>
    <xf numFmtId="1" fontId="8" fillId="2" borderId="0" xfId="0" applyNumberFormat="1" applyFont="1" applyFill="1" applyBorder="1" applyAlignment="1">
      <alignment vertical="center"/>
    </xf>
    <xf numFmtId="1" fontId="2" fillId="2" borderId="13" xfId="0" applyNumberFormat="1" applyFont="1" applyFill="1" applyBorder="1" applyAlignment="1">
      <alignment vertical="center"/>
    </xf>
    <xf numFmtId="1" fontId="2" fillId="2" borderId="7" xfId="0" applyNumberFormat="1" applyFont="1" applyFill="1" applyBorder="1" applyAlignment="1">
      <alignment vertical="center"/>
    </xf>
    <xf numFmtId="1" fontId="2" fillId="2" borderId="19" xfId="0" applyNumberFormat="1" applyFont="1" applyFill="1" applyBorder="1" applyAlignment="1">
      <alignment vertical="center"/>
    </xf>
    <xf numFmtId="1" fontId="2" fillId="2" borderId="26" xfId="0" applyNumberFormat="1" applyFont="1" applyFill="1" applyBorder="1" applyAlignment="1">
      <alignment horizontal="left" vertical="center" wrapText="1"/>
    </xf>
    <xf numFmtId="1" fontId="2" fillId="2" borderId="13" xfId="0" applyNumberFormat="1" applyFont="1" applyFill="1" applyBorder="1" applyAlignment="1">
      <alignment vertical="center" wrapText="1"/>
    </xf>
    <xf numFmtId="1" fontId="2" fillId="2" borderId="21" xfId="0" applyNumberFormat="1" applyFont="1" applyFill="1" applyBorder="1" applyAlignment="1">
      <alignment vertical="center" wrapText="1" readingOrder="2"/>
    </xf>
    <xf numFmtId="1" fontId="2" fillId="2" borderId="26" xfId="0" applyNumberFormat="1" applyFont="1" applyFill="1" applyBorder="1" applyAlignment="1">
      <alignment horizontal="right" vertical="center" wrapText="1" readingOrder="2"/>
    </xf>
    <xf numFmtId="1" fontId="2" fillId="2" borderId="19" xfId="0" applyNumberFormat="1" applyFont="1" applyFill="1" applyBorder="1" applyAlignment="1">
      <alignment vertical="center" wrapText="1"/>
    </xf>
    <xf numFmtId="1" fontId="2" fillId="2" borderId="0" xfId="0" applyNumberFormat="1" applyFont="1" applyFill="1" applyBorder="1" applyAlignment="1">
      <alignment horizontal="right" vertical="center" wrapText="1"/>
    </xf>
    <xf numFmtId="1" fontId="2" fillId="2" borderId="13" xfId="0" applyNumberFormat="1" applyFont="1" applyFill="1" applyBorder="1" applyAlignment="1">
      <alignment horizontal="right" vertical="center"/>
    </xf>
    <xf numFmtId="1" fontId="3" fillId="2" borderId="13" xfId="0" applyNumberFormat="1" applyFont="1" applyFill="1" applyBorder="1" applyAlignment="1">
      <alignment horizontal="right" vertical="center"/>
    </xf>
    <xf numFmtId="1" fontId="13" fillId="2" borderId="0" xfId="0" applyNumberFormat="1" applyFont="1" applyFill="1" applyBorder="1" applyAlignment="1">
      <alignment horizontal="right" vertical="center" wrapText="1"/>
    </xf>
    <xf numFmtId="1" fontId="2" fillId="2" borderId="13" xfId="0" applyNumberFormat="1" applyFont="1" applyFill="1" applyBorder="1" applyAlignment="1">
      <alignment horizontal="right" vertical="center" wrapText="1"/>
    </xf>
    <xf numFmtId="1" fontId="4" fillId="2" borderId="0" xfId="0" applyNumberFormat="1" applyFont="1" applyFill="1" applyBorder="1" applyAlignment="1">
      <alignment horizontal="right" vertical="center"/>
    </xf>
    <xf numFmtId="1" fontId="3" fillId="2" borderId="3" xfId="0" applyNumberFormat="1" applyFont="1" applyFill="1" applyBorder="1" applyAlignment="1">
      <alignment horizontal="left" vertical="center" wrapText="1"/>
    </xf>
    <xf numFmtId="1" fontId="2" fillId="2" borderId="7" xfId="0" applyNumberFormat="1" applyFont="1" applyFill="1" applyBorder="1" applyAlignment="1">
      <alignment horizontal="left" vertical="center" wrapText="1"/>
    </xf>
    <xf numFmtId="1" fontId="2" fillId="2" borderId="19" xfId="0" applyNumberFormat="1" applyFont="1" applyFill="1" applyBorder="1" applyAlignment="1">
      <alignment horizontal="left" vertical="center" wrapText="1"/>
    </xf>
    <xf numFmtId="1" fontId="3" fillId="2" borderId="4" xfId="0" applyNumberFormat="1" applyFont="1" applyFill="1" applyBorder="1" applyAlignment="1">
      <alignment horizontal="right" vertical="center"/>
    </xf>
    <xf numFmtId="1" fontId="2" fillId="2" borderId="7" xfId="0" applyNumberFormat="1" applyFont="1" applyFill="1" applyBorder="1" applyAlignment="1">
      <alignment horizontal="right" vertical="center" wrapText="1"/>
    </xf>
    <xf numFmtId="1" fontId="2" fillId="2" borderId="7" xfId="0" applyNumberFormat="1" applyFont="1" applyFill="1" applyBorder="1" applyAlignment="1">
      <alignment horizontal="right" vertical="center"/>
    </xf>
    <xf numFmtId="1" fontId="2" fillId="2" borderId="19" xfId="0" applyNumberFormat="1" applyFont="1" applyFill="1" applyBorder="1" applyAlignment="1">
      <alignment horizontal="right" vertical="center" wrapText="1"/>
    </xf>
    <xf numFmtId="1" fontId="3" fillId="2" borderId="7" xfId="0" applyNumberFormat="1" applyFont="1" applyFill="1" applyBorder="1" applyAlignment="1">
      <alignment vertical="center"/>
    </xf>
    <xf numFmtId="1" fontId="4" fillId="2" borderId="7" xfId="0" applyNumberFormat="1" applyFont="1" applyFill="1" applyBorder="1" applyAlignment="1">
      <alignment vertical="center" wrapText="1"/>
    </xf>
    <xf numFmtId="1" fontId="4" fillId="2" borderId="0" xfId="0" applyNumberFormat="1" applyFont="1" applyFill="1" applyBorder="1" applyAlignment="1">
      <alignment horizontal="right" vertical="center" wrapText="1"/>
    </xf>
    <xf numFmtId="1" fontId="4" fillId="2" borderId="0" xfId="0" applyNumberFormat="1" applyFont="1" applyFill="1" applyBorder="1" applyAlignment="1">
      <alignment vertical="center" wrapText="1"/>
    </xf>
    <xf numFmtId="1" fontId="8" fillId="2" borderId="7" xfId="0" applyNumberFormat="1" applyFont="1" applyFill="1" applyBorder="1" applyAlignment="1">
      <alignment vertical="center" wrapText="1"/>
    </xf>
    <xf numFmtId="1" fontId="8" fillId="2" borderId="6" xfId="0" applyNumberFormat="1" applyFont="1" applyFill="1" applyBorder="1" applyAlignment="1">
      <alignment horizontal="right" vertical="center" wrapText="1" readingOrder="2"/>
    </xf>
    <xf numFmtId="1" fontId="8" fillId="2" borderId="7"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1" fontId="8" fillId="2" borderId="1" xfId="0" applyNumberFormat="1" applyFont="1" applyFill="1" applyBorder="1" applyAlignment="1">
      <alignment vertical="top"/>
    </xf>
    <xf numFmtId="1" fontId="8" fillId="2" borderId="1" xfId="0" applyNumberFormat="1" applyFont="1" applyFill="1" applyBorder="1" applyAlignment="1">
      <alignment vertical="top" wrapText="1"/>
    </xf>
    <xf numFmtId="1" fontId="3" fillId="2" borderId="3" xfId="0" applyNumberFormat="1" applyFont="1" applyFill="1" applyBorder="1" applyAlignment="1">
      <alignment vertical="center" wrapText="1"/>
    </xf>
    <xf numFmtId="1" fontId="2" fillId="2" borderId="1" xfId="0" applyNumberFormat="1" applyFont="1" applyFill="1" applyBorder="1" applyAlignment="1">
      <alignment vertical="center" wrapText="1"/>
    </xf>
    <xf numFmtId="1" fontId="2" fillId="2" borderId="21" xfId="0" applyNumberFormat="1" applyFont="1" applyFill="1" applyBorder="1" applyAlignment="1">
      <alignment vertical="center" wrapText="1"/>
    </xf>
    <xf numFmtId="1" fontId="2" fillId="2" borderId="21" xfId="0" applyNumberFormat="1" applyFont="1" applyFill="1" applyBorder="1" applyAlignment="1">
      <alignment horizontal="right" vertical="center" wrapText="1"/>
    </xf>
    <xf numFmtId="1" fontId="2" fillId="2" borderId="1" xfId="0" applyNumberFormat="1" applyFont="1" applyFill="1" applyBorder="1" applyAlignment="1">
      <alignment horizontal="right" vertical="center" wrapText="1"/>
    </xf>
    <xf numFmtId="1" fontId="8" fillId="2" borderId="0" xfId="0" applyNumberFormat="1" applyFont="1" applyFill="1" applyBorder="1" applyAlignment="1">
      <alignment vertical="top"/>
    </xf>
    <xf numFmtId="1" fontId="8" fillId="2" borderId="0" xfId="0" applyNumberFormat="1" applyFont="1" applyFill="1" applyBorder="1" applyAlignment="1">
      <alignment vertical="top" wrapText="1"/>
    </xf>
    <xf numFmtId="1" fontId="8" fillId="2" borderId="25" xfId="0" applyNumberFormat="1" applyFont="1" applyFill="1" applyBorder="1" applyAlignment="1">
      <alignment horizontal="right" vertical="top" wrapText="1" readingOrder="2"/>
    </xf>
    <xf numFmtId="1" fontId="3" fillId="2" borderId="0" xfId="0" applyNumberFormat="1" applyFont="1" applyFill="1" applyAlignment="1">
      <alignment horizontal="center" vertical="center"/>
    </xf>
    <xf numFmtId="0" fontId="14" fillId="2" borderId="0" xfId="0" applyFont="1" applyFill="1"/>
    <xf numFmtId="1" fontId="3" fillId="2" borderId="0" xfId="0" applyNumberFormat="1" applyFont="1" applyFill="1" applyBorder="1" applyAlignment="1">
      <alignment horizontal="center" vertical="center"/>
    </xf>
    <xf numFmtId="1" fontId="2" fillId="2" borderId="13" xfId="0" applyNumberFormat="1" applyFont="1" applyFill="1" applyBorder="1" applyAlignment="1">
      <alignment horizontal="center" vertical="center"/>
    </xf>
    <xf numFmtId="1" fontId="2" fillId="2" borderId="1" xfId="0" applyNumberFormat="1" applyFont="1" applyFill="1" applyBorder="1" applyAlignment="1">
      <alignment horizontal="center" vertical="center"/>
    </xf>
    <xf numFmtId="1" fontId="8" fillId="2" borderId="11" xfId="0" applyNumberFormat="1" applyFont="1" applyFill="1" applyBorder="1" applyAlignment="1">
      <alignment horizontal="right" vertical="center" wrapText="1" readingOrder="2"/>
    </xf>
    <xf numFmtId="1" fontId="2" fillId="2" borderId="0" xfId="0" applyNumberFormat="1" applyFont="1" applyFill="1" applyAlignment="1">
      <alignment horizontal="center" vertical="center" wrapText="1"/>
    </xf>
    <xf numFmtId="1" fontId="2" fillId="2" borderId="0" xfId="0" applyNumberFormat="1" applyFont="1" applyFill="1" applyAlignment="1">
      <alignment vertical="center" wrapText="1"/>
    </xf>
    <xf numFmtId="0" fontId="3" fillId="2" borderId="6" xfId="0" applyNumberFormat="1" applyFont="1" applyFill="1" applyBorder="1" applyAlignment="1">
      <alignment horizontal="right" vertical="center" readingOrder="2"/>
    </xf>
    <xf numFmtId="0" fontId="2" fillId="2" borderId="6" xfId="0" applyNumberFormat="1" applyFont="1" applyFill="1" applyBorder="1" applyAlignment="1">
      <alignment horizontal="right" vertical="center" readingOrder="2"/>
    </xf>
    <xf numFmtId="0" fontId="2" fillId="2" borderId="26" xfId="0" applyNumberFormat="1" applyFont="1" applyFill="1" applyBorder="1" applyAlignment="1">
      <alignment horizontal="right" vertical="center" readingOrder="2"/>
    </xf>
    <xf numFmtId="0" fontId="8" fillId="2" borderId="6" xfId="0" applyNumberFormat="1" applyFont="1" applyFill="1" applyBorder="1" applyAlignment="1">
      <alignment horizontal="right" vertical="center" readingOrder="2"/>
    </xf>
    <xf numFmtId="0" fontId="8" fillId="2" borderId="25" xfId="0" applyNumberFormat="1" applyFont="1" applyFill="1" applyBorder="1" applyAlignment="1">
      <alignment horizontal="right" vertical="top" readingOrder="2"/>
    </xf>
    <xf numFmtId="0" fontId="8" fillId="2" borderId="11" xfId="0" applyNumberFormat="1" applyFont="1" applyFill="1" applyBorder="1" applyAlignment="1">
      <alignment horizontal="right" vertical="center" readingOrder="2"/>
    </xf>
    <xf numFmtId="1" fontId="6" fillId="2" borderId="0" xfId="0" applyNumberFormat="1" applyFont="1" applyFill="1" applyBorder="1" applyAlignment="1">
      <alignment horizontal="left" vertical="center" wrapText="1"/>
    </xf>
    <xf numFmtId="0" fontId="5" fillId="2" borderId="8" xfId="0" applyNumberFormat="1" applyFont="1" applyFill="1" applyBorder="1" applyAlignment="1">
      <alignment horizontal="center" vertical="top" wrapText="1"/>
    </xf>
    <xf numFmtId="2" fontId="3" fillId="2" borderId="6" xfId="0" applyNumberFormat="1" applyFont="1" applyFill="1" applyBorder="1" applyAlignment="1">
      <alignment horizontal="left" vertical="center" wrapText="1"/>
    </xf>
    <xf numFmtId="164" fontId="2" fillId="2" borderId="7" xfId="0" applyNumberFormat="1" applyFont="1" applyFill="1" applyBorder="1" applyAlignment="1">
      <alignment vertical="center" wrapText="1"/>
    </xf>
    <xf numFmtId="1" fontId="3" fillId="2" borderId="7" xfId="0" applyNumberFormat="1" applyFont="1" applyFill="1" applyBorder="1" applyAlignment="1">
      <alignment horizontal="left" vertical="center" wrapText="1"/>
    </xf>
    <xf numFmtId="2" fontId="3" fillId="2" borderId="7" xfId="0" applyNumberFormat="1" applyFont="1" applyFill="1" applyBorder="1" applyAlignment="1">
      <alignment horizontal="left" vertical="center" wrapText="1"/>
    </xf>
    <xf numFmtId="1" fontId="4" fillId="2" borderId="7" xfId="0" applyNumberFormat="1" applyFont="1" applyFill="1" applyBorder="1" applyAlignment="1">
      <alignment horizontal="left" vertical="center" wrapText="1"/>
    </xf>
    <xf numFmtId="1" fontId="8" fillId="2" borderId="7" xfId="0" applyNumberFormat="1" applyFont="1" applyFill="1" applyBorder="1" applyAlignment="1">
      <alignment horizontal="left" vertical="center" wrapText="1"/>
    </xf>
    <xf numFmtId="1" fontId="8" fillId="2" borderId="18" xfId="0" applyNumberFormat="1" applyFont="1" applyFill="1" applyBorder="1" applyAlignment="1">
      <alignment horizontal="left" vertical="top" wrapText="1"/>
    </xf>
    <xf numFmtId="1" fontId="4" fillId="2" borderId="18" xfId="0" applyNumberFormat="1" applyFont="1" applyFill="1" applyBorder="1" applyAlignment="1">
      <alignment horizontal="left" vertical="top" wrapText="1"/>
    </xf>
    <xf numFmtId="1" fontId="8" fillId="2" borderId="9" xfId="0" applyNumberFormat="1" applyFont="1" applyFill="1" applyBorder="1" applyAlignment="1">
      <alignment horizontal="left" vertical="center" wrapText="1"/>
    </xf>
    <xf numFmtId="1" fontId="4" fillId="2" borderId="0" xfId="0" applyNumberFormat="1" applyFont="1" applyFill="1" applyAlignment="1">
      <alignment horizontal="center" vertical="center"/>
    </xf>
    <xf numFmtId="1" fontId="4" fillId="2" borderId="4" xfId="0" applyNumberFormat="1" applyFont="1" applyFill="1" applyBorder="1" applyAlignment="1">
      <alignment horizontal="right" vertical="center" wrapText="1"/>
    </xf>
    <xf numFmtId="1" fontId="4" fillId="2" borderId="4" xfId="0" applyNumberFormat="1" applyFont="1" applyFill="1" applyBorder="1" applyAlignment="1">
      <alignment vertical="center" wrapText="1"/>
    </xf>
    <xf numFmtId="1" fontId="4" fillId="2" borderId="3" xfId="0" applyNumberFormat="1" applyFont="1" applyFill="1" applyBorder="1" applyAlignment="1">
      <alignment vertical="center" wrapText="1"/>
    </xf>
    <xf numFmtId="1" fontId="5" fillId="2" borderId="8" xfId="0" applyNumberFormat="1" applyFont="1" applyFill="1" applyBorder="1" applyAlignment="1">
      <alignment horizontal="center" vertical="top" wrapText="1"/>
    </xf>
    <xf numFmtId="1" fontId="8" fillId="2" borderId="0" xfId="0" applyNumberFormat="1" applyFont="1" applyFill="1" applyBorder="1" applyAlignment="1">
      <alignment horizontal="right" vertical="center"/>
    </xf>
    <xf numFmtId="1" fontId="1" fillId="2" borderId="0" xfId="0" applyNumberFormat="1" applyFont="1" applyFill="1" applyBorder="1" applyAlignment="1">
      <alignment horizontal="left" vertical="center" wrapText="1"/>
    </xf>
    <xf numFmtId="1" fontId="3" fillId="2" borderId="0" xfId="0" applyNumberFormat="1" applyFont="1" applyFill="1" applyBorder="1" applyAlignment="1">
      <alignment horizontal="right" vertical="center" wrapText="1"/>
    </xf>
    <xf numFmtId="1" fontId="1" fillId="2" borderId="0" xfId="0" applyNumberFormat="1" applyFont="1" applyFill="1" applyBorder="1" applyAlignment="1">
      <alignment horizontal="center" vertical="center" wrapText="1"/>
    </xf>
    <xf numFmtId="1" fontId="8" fillId="2" borderId="0" xfId="0" applyNumberFormat="1" applyFont="1" applyFill="1" applyBorder="1" applyAlignment="1">
      <alignment horizontal="right" vertical="center" wrapText="1"/>
    </xf>
    <xf numFmtId="1" fontId="14" fillId="2" borderId="0" xfId="0" applyNumberFormat="1" applyFont="1" applyFill="1"/>
    <xf numFmtId="1" fontId="2" fillId="3" borderId="0" xfId="0" applyNumberFormat="1" applyFont="1" applyFill="1" applyAlignment="1">
      <alignment horizontal="right" vertical="center" wrapText="1"/>
    </xf>
    <xf numFmtId="1" fontId="4" fillId="3" borderId="4" xfId="0" applyNumberFormat="1" applyFont="1" applyFill="1" applyBorder="1" applyAlignment="1">
      <alignment vertical="center" wrapText="1"/>
    </xf>
    <xf numFmtId="1" fontId="4" fillId="3" borderId="0" xfId="0" applyNumberFormat="1" applyFont="1" applyFill="1" applyBorder="1" applyAlignment="1">
      <alignment vertical="center" wrapText="1"/>
    </xf>
    <xf numFmtId="1" fontId="2" fillId="3" borderId="0" xfId="0" applyNumberFormat="1" applyFont="1" applyFill="1" applyBorder="1" applyAlignment="1">
      <alignment horizontal="right" vertical="center" wrapText="1"/>
    </xf>
    <xf numFmtId="1" fontId="2" fillId="3" borderId="0" xfId="0" applyNumberFormat="1" applyFont="1" applyFill="1" applyBorder="1" applyAlignment="1">
      <alignment vertical="center" wrapText="1"/>
    </xf>
    <xf numFmtId="1" fontId="2" fillId="3" borderId="13" xfId="0" applyNumberFormat="1" applyFont="1" applyFill="1" applyBorder="1" applyAlignment="1">
      <alignment vertical="center" wrapText="1"/>
    </xf>
    <xf numFmtId="1" fontId="2" fillId="3" borderId="0" xfId="0" applyNumberFormat="1" applyFont="1" applyFill="1" applyBorder="1" applyAlignment="1">
      <alignment horizontal="right" vertical="center"/>
    </xf>
    <xf numFmtId="0" fontId="14" fillId="3" borderId="0" xfId="0" applyFont="1" applyFill="1"/>
    <xf numFmtId="1" fontId="3" fillId="3" borderId="0" xfId="0" applyNumberFormat="1" applyFont="1" applyFill="1" applyBorder="1" applyAlignment="1">
      <alignment vertical="center" wrapText="1"/>
    </xf>
    <xf numFmtId="1" fontId="2" fillId="3" borderId="13" xfId="0" applyNumberFormat="1" applyFont="1" applyFill="1" applyBorder="1" applyAlignment="1">
      <alignment horizontal="right" vertical="center" wrapText="1"/>
    </xf>
    <xf numFmtId="1" fontId="8" fillId="3" borderId="0" xfId="0" applyNumberFormat="1" applyFont="1" applyFill="1" applyBorder="1" applyAlignment="1">
      <alignment horizontal="right" vertical="center" wrapText="1"/>
    </xf>
    <xf numFmtId="1" fontId="8" fillId="3" borderId="0" xfId="0" applyNumberFormat="1" applyFont="1" applyFill="1" applyBorder="1" applyAlignment="1">
      <alignment horizontal="right" vertical="top" wrapText="1"/>
    </xf>
    <xf numFmtId="1" fontId="8" fillId="3" borderId="1" xfId="0" applyNumberFormat="1" applyFont="1" applyFill="1" applyBorder="1" applyAlignment="1">
      <alignment horizontal="right" vertical="top" wrapText="1"/>
    </xf>
    <xf numFmtId="1" fontId="2" fillId="3" borderId="13" xfId="0" applyNumberFormat="1" applyFont="1" applyFill="1" applyBorder="1" applyAlignment="1">
      <alignment horizontal="right" vertical="center"/>
    </xf>
    <xf numFmtId="1" fontId="2" fillId="3" borderId="0" xfId="0" applyNumberFormat="1" applyFont="1" applyFill="1" applyBorder="1" applyAlignment="1">
      <alignment vertical="center"/>
    </xf>
    <xf numFmtId="1" fontId="4" fillId="3" borderId="0" xfId="0" applyNumberFormat="1" applyFont="1" applyFill="1" applyBorder="1" applyAlignment="1">
      <alignment horizontal="right" vertical="center" wrapText="1"/>
    </xf>
    <xf numFmtId="0" fontId="15" fillId="2" borderId="6" xfId="0" applyNumberFormat="1" applyFont="1" applyFill="1" applyBorder="1" applyAlignment="1">
      <alignment horizontal="right" vertical="center" readingOrder="2"/>
    </xf>
    <xf numFmtId="1" fontId="16" fillId="2" borderId="0" xfId="0" applyNumberFormat="1" applyFont="1" applyFill="1" applyBorder="1" applyAlignment="1">
      <alignment horizontal="right" vertical="center" wrapText="1"/>
    </xf>
    <xf numFmtId="1" fontId="17" fillId="2" borderId="0" xfId="0" applyNumberFormat="1" applyFont="1" applyFill="1" applyBorder="1" applyAlignment="1">
      <alignment horizontal="right" vertical="center" wrapText="1"/>
    </xf>
    <xf numFmtId="1" fontId="17" fillId="2" borderId="0" xfId="0" applyNumberFormat="1" applyFont="1" applyFill="1" applyBorder="1" applyAlignment="1">
      <alignment vertical="center" wrapText="1"/>
    </xf>
    <xf numFmtId="0" fontId="17" fillId="2" borderId="6" xfId="0" applyNumberFormat="1" applyFont="1" applyFill="1" applyBorder="1" applyAlignment="1">
      <alignment horizontal="right" vertical="center" readingOrder="2"/>
    </xf>
    <xf numFmtId="1" fontId="17" fillId="2" borderId="8" xfId="0" applyNumberFormat="1" applyFont="1" applyFill="1" applyBorder="1" applyAlignment="1">
      <alignment horizontal="right" vertical="center" wrapText="1" readingOrder="2"/>
    </xf>
    <xf numFmtId="1" fontId="16" fillId="2" borderId="0" xfId="0" applyNumberFormat="1" applyFont="1" applyFill="1" applyBorder="1" applyAlignment="1">
      <alignment vertical="center" wrapText="1"/>
    </xf>
    <xf numFmtId="0" fontId="17" fillId="2" borderId="6" xfId="0" applyNumberFormat="1" applyFont="1" applyFill="1" applyBorder="1" applyAlignment="1">
      <alignment horizontal="right" vertical="center" wrapText="1" readingOrder="2"/>
    </xf>
    <xf numFmtId="1" fontId="17" fillId="2" borderId="0" xfId="0" applyNumberFormat="1" applyFont="1" applyFill="1" applyBorder="1" applyAlignment="1">
      <alignment horizontal="center" vertical="center" wrapText="1"/>
    </xf>
    <xf numFmtId="1" fontId="17" fillId="2" borderId="4" xfId="0" applyNumberFormat="1" applyFont="1" applyFill="1" applyBorder="1" applyAlignment="1">
      <alignment vertical="center" wrapText="1"/>
    </xf>
    <xf numFmtId="1" fontId="17" fillId="2" borderId="4" xfId="0" applyNumberFormat="1" applyFont="1" applyFill="1" applyBorder="1" applyAlignment="1">
      <alignment horizontal="right" vertical="center" wrapText="1"/>
    </xf>
    <xf numFmtId="0" fontId="17" fillId="2" borderId="2" xfId="0" applyNumberFormat="1" applyFont="1" applyFill="1" applyBorder="1" applyAlignment="1">
      <alignment horizontal="right" vertical="center" readingOrder="2"/>
    </xf>
    <xf numFmtId="1" fontId="17" fillId="2" borderId="2" xfId="0" applyNumberFormat="1" applyFont="1" applyFill="1" applyBorder="1" applyAlignment="1">
      <alignment horizontal="right" vertical="center" wrapText="1" readingOrder="2"/>
    </xf>
    <xf numFmtId="1" fontId="17" fillId="2" borderId="6" xfId="0" applyNumberFormat="1" applyFont="1" applyFill="1" applyBorder="1" applyAlignment="1">
      <alignment horizontal="right" vertical="center" wrapText="1" readingOrder="2"/>
    </xf>
    <xf numFmtId="1" fontId="17" fillId="2" borderId="0" xfId="0" applyNumberFormat="1" applyFont="1" applyFill="1" applyBorder="1" applyAlignment="1">
      <alignment horizontal="right" vertical="center"/>
    </xf>
    <xf numFmtId="0" fontId="19" fillId="2" borderId="0" xfId="0" applyFont="1" applyFill="1"/>
    <xf numFmtId="0" fontId="17" fillId="2" borderId="6" xfId="0" applyNumberFormat="1" applyFont="1" applyFill="1" applyBorder="1" applyAlignment="1">
      <alignment horizontal="right" vertical="top" readingOrder="2"/>
    </xf>
    <xf numFmtId="1" fontId="16" fillId="2" borderId="0" xfId="0" applyNumberFormat="1" applyFont="1" applyFill="1" applyBorder="1" applyAlignment="1">
      <alignment horizontal="right" vertical="center"/>
    </xf>
    <xf numFmtId="0" fontId="17" fillId="2" borderId="6" xfId="0" applyNumberFormat="1" applyFont="1" applyFill="1" applyBorder="1" applyAlignment="1">
      <alignment horizontal="right" vertical="top" wrapText="1" readingOrder="2"/>
    </xf>
    <xf numFmtId="1" fontId="17" fillId="2" borderId="6" xfId="0" applyNumberFormat="1" applyFont="1" applyFill="1" applyBorder="1" applyAlignment="1">
      <alignment horizontal="center" vertical="center" wrapText="1" readingOrder="2"/>
    </xf>
    <xf numFmtId="1" fontId="17" fillId="2" borderId="0" xfId="0" applyNumberFormat="1" applyFont="1" applyFill="1" applyBorder="1" applyAlignment="1">
      <alignment vertical="center"/>
    </xf>
    <xf numFmtId="1" fontId="20" fillId="2" borderId="0" xfId="0" applyNumberFormat="1" applyFont="1" applyFill="1" applyBorder="1" applyAlignment="1">
      <alignment horizontal="right" vertical="center" wrapText="1"/>
    </xf>
    <xf numFmtId="1" fontId="17" fillId="2" borderId="6" xfId="0" applyNumberFormat="1" applyFont="1" applyFill="1" applyBorder="1" applyAlignment="1">
      <alignment horizontal="right" vertical="center" readingOrder="2"/>
    </xf>
    <xf numFmtId="1" fontId="16" fillId="2" borderId="0" xfId="0" applyNumberFormat="1" applyFont="1" applyFill="1" applyBorder="1" applyAlignment="1">
      <alignment vertical="top" wrapText="1"/>
    </xf>
    <xf numFmtId="1" fontId="17" fillId="2" borderId="0" xfId="0" applyNumberFormat="1" applyFont="1" applyFill="1" applyBorder="1" applyAlignment="1">
      <alignment vertical="top" wrapText="1"/>
    </xf>
    <xf numFmtId="0" fontId="17" fillId="2" borderId="25" xfId="0" applyNumberFormat="1" applyFont="1" applyFill="1" applyBorder="1" applyAlignment="1">
      <alignment horizontal="right" vertical="top" readingOrder="2"/>
    </xf>
    <xf numFmtId="1" fontId="17" fillId="2" borderId="25" xfId="0" applyNumberFormat="1" applyFont="1" applyFill="1" applyBorder="1" applyAlignment="1">
      <alignment horizontal="right" vertical="top" wrapText="1" readingOrder="2"/>
    </xf>
    <xf numFmtId="1" fontId="17" fillId="3" borderId="0" xfId="0" applyNumberFormat="1" applyFont="1" applyFill="1" applyBorder="1" applyAlignment="1">
      <alignment vertical="center" wrapText="1"/>
    </xf>
    <xf numFmtId="1" fontId="17" fillId="3" borderId="0" xfId="0" applyNumberFormat="1" applyFont="1" applyFill="1" applyBorder="1" applyAlignment="1">
      <alignment horizontal="right" vertical="center" wrapText="1"/>
    </xf>
    <xf numFmtId="1" fontId="17" fillId="3" borderId="4" xfId="0" applyNumberFormat="1" applyFont="1" applyFill="1" applyBorder="1" applyAlignment="1">
      <alignment vertical="center" wrapText="1"/>
    </xf>
    <xf numFmtId="1" fontId="16" fillId="3" borderId="0" xfId="0" applyNumberFormat="1" applyFont="1" applyFill="1" applyBorder="1" applyAlignment="1">
      <alignment horizontal="right" vertical="center" wrapText="1"/>
    </xf>
    <xf numFmtId="1" fontId="16" fillId="3" borderId="0" xfId="0" applyNumberFormat="1" applyFont="1" applyFill="1" applyBorder="1" applyAlignment="1">
      <alignment vertical="center" wrapText="1"/>
    </xf>
    <xf numFmtId="1" fontId="17" fillId="3" borderId="0" xfId="0" applyNumberFormat="1" applyFont="1" applyFill="1" applyBorder="1" applyAlignment="1">
      <alignment vertical="center"/>
    </xf>
    <xf numFmtId="1" fontId="16" fillId="3" borderId="0" xfId="0" applyNumberFormat="1" applyFont="1" applyFill="1" applyBorder="1" applyAlignment="1">
      <alignment vertical="center"/>
    </xf>
    <xf numFmtId="1" fontId="17" fillId="3" borderId="0" xfId="0" applyNumberFormat="1" applyFont="1" applyFill="1" applyBorder="1" applyAlignment="1">
      <alignment horizontal="right" vertical="top" wrapText="1"/>
    </xf>
    <xf numFmtId="1" fontId="16" fillId="3" borderId="0" xfId="0" applyNumberFormat="1" applyFont="1" applyFill="1" applyBorder="1" applyAlignment="1">
      <alignment horizontal="right" vertical="center"/>
    </xf>
    <xf numFmtId="1" fontId="4" fillId="3" borderId="0" xfId="0" applyNumberFormat="1" applyFont="1" applyFill="1" applyAlignment="1">
      <alignment horizontal="center" vertical="center"/>
    </xf>
    <xf numFmtId="1" fontId="16" fillId="3" borderId="0" xfId="0" applyNumberFormat="1" applyFont="1" applyFill="1" applyAlignment="1">
      <alignment horizontal="center" vertical="center"/>
    </xf>
    <xf numFmtId="1" fontId="2" fillId="3" borderId="0" xfId="0" applyNumberFormat="1" applyFont="1" applyFill="1" applyAlignment="1">
      <alignment horizontal="center" vertical="center"/>
    </xf>
    <xf numFmtId="1" fontId="16" fillId="3" borderId="0" xfId="0" applyNumberFormat="1" applyFont="1" applyFill="1" applyBorder="1" applyAlignment="1">
      <alignment horizontal="center" vertical="center"/>
    </xf>
    <xf numFmtId="1" fontId="2" fillId="3" borderId="0" xfId="0" applyNumberFormat="1" applyFont="1" applyFill="1" applyBorder="1" applyAlignment="1">
      <alignment horizontal="center" vertical="center"/>
    </xf>
    <xf numFmtId="1" fontId="17" fillId="3" borderId="0" xfId="0" applyNumberFormat="1" applyFont="1" applyFill="1" applyBorder="1" applyAlignment="1">
      <alignment horizontal="center" vertical="center"/>
    </xf>
    <xf numFmtId="1" fontId="2" fillId="3" borderId="13" xfId="0" applyNumberFormat="1" applyFont="1" applyFill="1" applyBorder="1" applyAlignment="1">
      <alignment horizontal="center" vertical="center"/>
    </xf>
    <xf numFmtId="1" fontId="13" fillId="3" borderId="0" xfId="0" applyNumberFormat="1" applyFont="1" applyFill="1" applyBorder="1" applyAlignment="1">
      <alignment horizontal="right" vertical="center" wrapText="1"/>
    </xf>
    <xf numFmtId="1" fontId="16" fillId="3" borderId="0" xfId="0" applyNumberFormat="1" applyFont="1" applyFill="1" applyBorder="1" applyAlignment="1">
      <alignment horizontal="right" vertical="top" wrapText="1"/>
    </xf>
    <xf numFmtId="1" fontId="19" fillId="3" borderId="0" xfId="0" applyNumberFormat="1" applyFont="1" applyFill="1"/>
    <xf numFmtId="0" fontId="3" fillId="0" borderId="0" xfId="0" applyFont="1" applyAlignment="1">
      <alignment vertical="center"/>
    </xf>
    <xf numFmtId="0" fontId="2" fillId="0" borderId="0" xfId="0" applyFont="1" applyAlignment="1">
      <alignment vertical="center"/>
    </xf>
    <xf numFmtId="0" fontId="2" fillId="2" borderId="0" xfId="0" applyFont="1" applyFill="1" applyAlignment="1">
      <alignment vertical="center"/>
    </xf>
    <xf numFmtId="0" fontId="7" fillId="0" borderId="0" xfId="0" applyFont="1" applyAlignment="1">
      <alignment vertical="center"/>
    </xf>
    <xf numFmtId="0" fontId="2" fillId="0" borderId="0" xfId="0" applyFont="1" applyAlignment="1">
      <alignment vertical="center" readingOrder="2"/>
    </xf>
    <xf numFmtId="0" fontId="0" fillId="0" borderId="5" xfId="0" applyBorder="1" applyAlignment="1">
      <alignment vertical="center"/>
    </xf>
    <xf numFmtId="1" fontId="8" fillId="2" borderId="0" xfId="0" applyNumberFormat="1" applyFont="1" applyFill="1" applyBorder="1" applyAlignment="1">
      <alignment horizontal="right" vertical="center" wrapText="1"/>
    </xf>
    <xf numFmtId="0" fontId="4" fillId="2" borderId="6" xfId="0" applyFont="1" applyFill="1" applyBorder="1" applyAlignment="1">
      <alignment vertical="center" wrapText="1"/>
    </xf>
    <xf numFmtId="0" fontId="8" fillId="2" borderId="6" xfId="0" applyFont="1" applyFill="1" applyBorder="1" applyAlignment="1">
      <alignment vertical="center" wrapText="1"/>
    </xf>
    <xf numFmtId="0" fontId="8" fillId="2" borderId="0" xfId="0" applyFont="1" applyFill="1" applyBorder="1" applyAlignment="1">
      <alignment vertical="center" wrapText="1"/>
    </xf>
    <xf numFmtId="0" fontId="8" fillId="0" borderId="0" xfId="0" applyFont="1" applyBorder="1" applyAlignment="1">
      <alignment vertical="center" wrapText="1"/>
    </xf>
    <xf numFmtId="0" fontId="8" fillId="0" borderId="8" xfId="0" applyFont="1" applyBorder="1" applyAlignment="1">
      <alignment vertical="center" wrapText="1" readingOrder="2"/>
    </xf>
    <xf numFmtId="0" fontId="4" fillId="2" borderId="0" xfId="0" applyFont="1" applyFill="1" applyBorder="1" applyAlignment="1">
      <alignment vertical="center" wrapText="1"/>
    </xf>
    <xf numFmtId="0" fontId="4" fillId="0" borderId="0" xfId="0" applyFont="1" applyBorder="1" applyAlignment="1">
      <alignment vertical="center" wrapText="1"/>
    </xf>
    <xf numFmtId="1" fontId="4" fillId="0" borderId="0" xfId="0" applyNumberFormat="1" applyFont="1" applyBorder="1" applyAlignment="1">
      <alignment vertical="center" wrapText="1"/>
    </xf>
    <xf numFmtId="0" fontId="4" fillId="0" borderId="8" xfId="0" applyFont="1" applyBorder="1" applyAlignment="1">
      <alignment vertical="center" wrapText="1" readingOrder="2"/>
    </xf>
    <xf numFmtId="0" fontId="4" fillId="2" borderId="8" xfId="0" applyFont="1" applyFill="1" applyBorder="1" applyAlignment="1">
      <alignment horizontal="right" vertical="center" wrapText="1" readingOrder="2"/>
    </xf>
    <xf numFmtId="0" fontId="4" fillId="2" borderId="8" xfId="0" applyFont="1" applyFill="1" applyBorder="1" applyAlignment="1">
      <alignment vertical="center" wrapText="1" readingOrder="2"/>
    </xf>
    <xf numFmtId="0" fontId="8" fillId="2" borderId="13" xfId="0" applyFont="1" applyFill="1" applyBorder="1" applyAlignment="1">
      <alignment vertical="center" wrapText="1"/>
    </xf>
    <xf numFmtId="0" fontId="8" fillId="0" borderId="13" xfId="0" applyFont="1" applyBorder="1" applyAlignment="1">
      <alignment vertical="center" wrapText="1"/>
    </xf>
    <xf numFmtId="0" fontId="8" fillId="2" borderId="0" xfId="0" applyFont="1" applyFill="1" applyAlignment="1">
      <alignment vertical="center"/>
    </xf>
    <xf numFmtId="0" fontId="8" fillId="0" borderId="1" xfId="0" applyFont="1" applyBorder="1" applyAlignment="1">
      <alignment vertical="center" readingOrder="2"/>
    </xf>
    <xf numFmtId="0" fontId="1" fillId="2" borderId="0" xfId="0" applyFont="1" applyFill="1" applyAlignment="1">
      <alignment vertical="center"/>
    </xf>
    <xf numFmtId="1" fontId="1" fillId="2" borderId="0" xfId="0" applyNumberFormat="1" applyFont="1" applyFill="1" applyBorder="1" applyAlignment="1">
      <alignment horizontal="right" vertical="center"/>
    </xf>
    <xf numFmtId="1" fontId="1" fillId="2" borderId="0" xfId="0" applyNumberFormat="1" applyFont="1" applyFill="1" applyBorder="1" applyAlignment="1">
      <alignment horizontal="center" vertical="center"/>
    </xf>
    <xf numFmtId="0" fontId="9" fillId="2" borderId="0" xfId="0" applyFont="1" applyFill="1" applyAlignment="1">
      <alignment vertical="center"/>
    </xf>
    <xf numFmtId="0" fontId="9" fillId="0" borderId="0" xfId="0" applyFont="1" applyAlignment="1">
      <alignment vertical="center"/>
    </xf>
    <xf numFmtId="1" fontId="4" fillId="0" borderId="8" xfId="0" applyNumberFormat="1" applyFont="1" applyBorder="1" applyAlignment="1">
      <alignment vertical="center" wrapText="1"/>
    </xf>
    <xf numFmtId="1" fontId="8" fillId="0" borderId="8" xfId="0" applyNumberFormat="1" applyFont="1" applyBorder="1" applyAlignment="1">
      <alignment vertical="center" wrapText="1"/>
    </xf>
    <xf numFmtId="1" fontId="8" fillId="0" borderId="1" xfId="0" applyNumberFormat="1" applyFont="1" applyBorder="1" applyAlignment="1">
      <alignment vertical="center" wrapText="1"/>
    </xf>
    <xf numFmtId="1" fontId="8" fillId="0" borderId="10" xfId="0" applyNumberFormat="1" applyFont="1" applyBorder="1" applyAlignment="1">
      <alignment vertical="center" wrapText="1"/>
    </xf>
    <xf numFmtId="1" fontId="22" fillId="2" borderId="0" xfId="0" applyNumberFormat="1" applyFont="1" applyFill="1" applyAlignment="1">
      <alignment horizontal="center" vertical="center" wrapText="1"/>
    </xf>
    <xf numFmtId="0" fontId="22" fillId="2" borderId="0" xfId="0" applyFont="1" applyFill="1" applyAlignment="1">
      <alignment horizontal="right" vertical="center"/>
    </xf>
    <xf numFmtId="0" fontId="22" fillId="2" borderId="0" xfId="0" applyFont="1" applyFill="1" applyAlignment="1">
      <alignment vertical="center"/>
    </xf>
    <xf numFmtId="1" fontId="23" fillId="2" borderId="7" xfId="0" applyNumberFormat="1" applyFont="1" applyFill="1" applyBorder="1" applyAlignment="1">
      <alignment vertical="center" wrapText="1"/>
    </xf>
    <xf numFmtId="1" fontId="11" fillId="2" borderId="7" xfId="0" applyNumberFormat="1" applyFont="1" applyFill="1" applyBorder="1" applyAlignment="1">
      <alignment vertical="center" wrapText="1"/>
    </xf>
    <xf numFmtId="1" fontId="12" fillId="2" borderId="0" xfId="0" applyNumberFormat="1" applyFont="1" applyFill="1" applyAlignment="1">
      <alignment vertical="center"/>
    </xf>
    <xf numFmtId="1" fontId="10" fillId="2" borderId="0" xfId="0" applyNumberFormat="1" applyFont="1" applyFill="1" applyAlignment="1">
      <alignment vertical="center"/>
    </xf>
    <xf numFmtId="1" fontId="22" fillId="2" borderId="0" xfId="0" applyNumberFormat="1" applyFont="1" applyFill="1" applyAlignment="1">
      <alignment vertical="center"/>
    </xf>
    <xf numFmtId="0" fontId="22" fillId="0" borderId="3" xfId="0" applyFont="1" applyBorder="1" applyAlignment="1">
      <alignment vertical="center"/>
    </xf>
    <xf numFmtId="0" fontId="24" fillId="0" borderId="0" xfId="0" applyFont="1"/>
    <xf numFmtId="1" fontId="3" fillId="0" borderId="0" xfId="0" applyNumberFormat="1" applyFont="1" applyAlignment="1">
      <alignment vertical="center"/>
    </xf>
    <xf numFmtId="1" fontId="11" fillId="2" borderId="19" xfId="0" applyNumberFormat="1" applyFont="1" applyFill="1" applyBorder="1" applyAlignment="1">
      <alignment vertical="center" wrapText="1"/>
    </xf>
    <xf numFmtId="0" fontId="8" fillId="0" borderId="0" xfId="0" applyFont="1" applyBorder="1" applyAlignment="1">
      <alignment vertical="center" readingOrder="2"/>
    </xf>
    <xf numFmtId="0" fontId="8" fillId="2" borderId="7" xfId="0" applyFont="1" applyFill="1" applyBorder="1" applyAlignment="1">
      <alignment vertical="center" wrapText="1"/>
    </xf>
    <xf numFmtId="0" fontId="2" fillId="0" borderId="0" xfId="0" applyFont="1" applyBorder="1" applyAlignment="1">
      <alignment vertical="center"/>
    </xf>
    <xf numFmtId="0" fontId="8" fillId="0" borderId="1" xfId="0" applyFont="1" applyBorder="1" applyAlignment="1">
      <alignment vertical="center" wrapText="1"/>
    </xf>
    <xf numFmtId="0" fontId="4" fillId="2" borderId="7" xfId="0" applyFont="1" applyFill="1" applyBorder="1" applyAlignment="1">
      <alignment vertical="center" wrapText="1"/>
    </xf>
    <xf numFmtId="0" fontId="8" fillId="2" borderId="19" xfId="0" applyFont="1" applyFill="1" applyBorder="1" applyAlignment="1">
      <alignment vertical="center" wrapText="1"/>
    </xf>
    <xf numFmtId="1" fontId="11" fillId="2" borderId="7" xfId="0" applyNumberFormat="1" applyFont="1" applyFill="1" applyBorder="1" applyAlignment="1">
      <alignment horizontal="right" vertical="center" wrapText="1"/>
    </xf>
    <xf numFmtId="0" fontId="8" fillId="2" borderId="9" xfId="0" applyFont="1" applyFill="1" applyBorder="1" applyAlignment="1">
      <alignment vertical="center" wrapText="1"/>
    </xf>
    <xf numFmtId="0" fontId="8" fillId="0" borderId="7" xfId="0" applyFont="1" applyBorder="1" applyAlignment="1">
      <alignment vertical="center" wrapText="1"/>
    </xf>
    <xf numFmtId="0" fontId="2" fillId="0" borderId="9" xfId="0" applyFont="1" applyBorder="1" applyAlignment="1">
      <alignment vertical="center"/>
    </xf>
    <xf numFmtId="1" fontId="2" fillId="0" borderId="0" xfId="0" applyNumberFormat="1" applyFont="1" applyAlignment="1">
      <alignment vertical="center"/>
    </xf>
    <xf numFmtId="0" fontId="8" fillId="0" borderId="21" xfId="0" applyFont="1" applyBorder="1" applyAlignment="1">
      <alignment vertical="center" wrapText="1" readingOrder="2"/>
    </xf>
    <xf numFmtId="0" fontId="8" fillId="0" borderId="10" xfId="0" applyFont="1" applyBorder="1" applyAlignment="1">
      <alignment vertical="center" wrapText="1" readingOrder="2"/>
    </xf>
    <xf numFmtId="0" fontId="8" fillId="0" borderId="8" xfId="0" applyFont="1" applyBorder="1" applyAlignment="1">
      <alignment vertical="center" wrapText="1"/>
    </xf>
    <xf numFmtId="1" fontId="8" fillId="0" borderId="13" xfId="0" applyNumberFormat="1" applyFont="1" applyBorder="1" applyAlignment="1">
      <alignment vertical="center" wrapText="1"/>
    </xf>
    <xf numFmtId="1" fontId="8" fillId="0" borderId="21" xfId="0" applyNumberFormat="1" applyFont="1" applyBorder="1" applyAlignment="1">
      <alignment vertical="center" wrapText="1"/>
    </xf>
    <xf numFmtId="0" fontId="8" fillId="2" borderId="26" xfId="0" applyFont="1" applyFill="1" applyBorder="1" applyAlignment="1">
      <alignment vertical="center" wrapText="1"/>
    </xf>
    <xf numFmtId="1" fontId="11" fillId="2" borderId="7" xfId="0" applyNumberFormat="1" applyFont="1" applyFill="1" applyBorder="1" applyAlignment="1">
      <alignment wrapText="1"/>
    </xf>
    <xf numFmtId="0" fontId="8" fillId="2" borderId="0" xfId="0" applyFont="1" applyFill="1" applyBorder="1" applyAlignment="1">
      <alignment wrapText="1"/>
    </xf>
    <xf numFmtId="0" fontId="8" fillId="0" borderId="8" xfId="0" applyFont="1" applyBorder="1" applyAlignment="1">
      <alignment wrapText="1" readingOrder="2"/>
    </xf>
    <xf numFmtId="0" fontId="2" fillId="0" borderId="0" xfId="0" applyFont="1" applyAlignment="1">
      <alignment vertical="top"/>
    </xf>
    <xf numFmtId="0" fontId="2" fillId="0" borderId="0" xfId="0" applyFont="1" applyAlignment="1">
      <alignment vertical="center" wrapText="1" readingOrder="2"/>
    </xf>
    <xf numFmtId="0" fontId="26" fillId="0" borderId="0" xfId="0" applyFont="1" applyAlignment="1">
      <alignment vertical="top" wrapText="1"/>
    </xf>
    <xf numFmtId="0" fontId="2" fillId="2" borderId="0" xfId="0" applyFont="1" applyFill="1" applyAlignment="1">
      <alignment horizontal="center" vertical="center"/>
    </xf>
    <xf numFmtId="0" fontId="8" fillId="2" borderId="7" xfId="0" applyFont="1" applyFill="1" applyBorder="1" applyAlignment="1">
      <alignment vertical="top" wrapText="1"/>
    </xf>
    <xf numFmtId="0" fontId="5" fillId="0" borderId="8" xfId="0" applyNumberFormat="1" applyFont="1" applyBorder="1" applyAlignment="1">
      <alignment horizontal="center" vertical="top" wrapText="1"/>
    </xf>
    <xf numFmtId="0" fontId="2" fillId="0" borderId="8" xfId="0" applyFont="1" applyBorder="1" applyAlignment="1">
      <alignment vertical="center"/>
    </xf>
    <xf numFmtId="0" fontId="8" fillId="2" borderId="8" xfId="0" applyFont="1" applyFill="1" applyBorder="1" applyAlignment="1">
      <alignment vertical="center" wrapText="1"/>
    </xf>
    <xf numFmtId="0" fontId="5" fillId="0" borderId="6" xfId="0" applyNumberFormat="1" applyFont="1" applyBorder="1" applyAlignment="1">
      <alignment horizontal="center" vertical="top" wrapText="1"/>
    </xf>
    <xf numFmtId="0" fontId="4" fillId="0" borderId="0" xfId="0" applyFont="1" applyBorder="1" applyAlignment="1">
      <alignment vertical="center"/>
    </xf>
    <xf numFmtId="0" fontId="4" fillId="2" borderId="0" xfId="0" applyFont="1" applyFill="1" applyBorder="1" applyAlignment="1">
      <alignment vertical="center"/>
    </xf>
    <xf numFmtId="1" fontId="4" fillId="0" borderId="0" xfId="0" applyNumberFormat="1" applyFont="1" applyBorder="1" applyAlignment="1">
      <alignment vertical="center"/>
    </xf>
    <xf numFmtId="0" fontId="8" fillId="0" borderId="1" xfId="0" applyFont="1" applyBorder="1" applyAlignment="1">
      <alignment vertical="center"/>
    </xf>
    <xf numFmtId="1" fontId="5" fillId="2" borderId="8" xfId="0" applyNumberFormat="1" applyFont="1" applyFill="1" applyBorder="1" applyAlignment="1">
      <alignment horizontal="center" vertical="top" wrapText="1"/>
    </xf>
    <xf numFmtId="1" fontId="8" fillId="0" borderId="0" xfId="0" applyNumberFormat="1" applyFont="1" applyBorder="1" applyAlignment="1">
      <alignment vertical="center"/>
    </xf>
    <xf numFmtId="1" fontId="5" fillId="2" borderId="6" xfId="0" applyNumberFormat="1" applyFont="1" applyFill="1" applyBorder="1" applyAlignment="1">
      <alignment horizontal="center" vertical="center" wrapText="1"/>
    </xf>
    <xf numFmtId="1" fontId="5" fillId="2" borderId="11" xfId="0" applyNumberFormat="1" applyFont="1" applyFill="1" applyBorder="1" applyAlignment="1">
      <alignment horizontal="center" vertical="center" wrapText="1"/>
    </xf>
    <xf numFmtId="0" fontId="3" fillId="0" borderId="5" xfId="0" applyFont="1" applyBorder="1" applyAlignment="1">
      <alignment vertical="center"/>
    </xf>
    <xf numFmtId="164" fontId="3" fillId="0" borderId="7" xfId="0" applyNumberFormat="1" applyFont="1" applyBorder="1" applyAlignment="1">
      <alignment vertical="center"/>
    </xf>
    <xf numFmtId="0" fontId="3" fillId="0" borderId="8" xfId="0" applyFont="1" applyBorder="1" applyAlignment="1">
      <alignment vertical="center"/>
    </xf>
    <xf numFmtId="164" fontId="3" fillId="0" borderId="3" xfId="0" applyNumberFormat="1" applyFont="1" applyBorder="1" applyAlignment="1">
      <alignment vertical="center"/>
    </xf>
    <xf numFmtId="0" fontId="28" fillId="0" borderId="0" xfId="0" applyFont="1" applyAlignment="1">
      <alignment vertical="center"/>
    </xf>
    <xf numFmtId="164" fontId="3" fillId="0" borderId="0" xfId="0" applyNumberFormat="1" applyFont="1" applyAlignment="1">
      <alignment vertical="center"/>
    </xf>
    <xf numFmtId="0" fontId="25" fillId="0" borderId="7" xfId="0" applyFont="1" applyBorder="1" applyAlignment="1">
      <alignment vertical="center"/>
    </xf>
    <xf numFmtId="1" fontId="8" fillId="2" borderId="13" xfId="0" applyNumberFormat="1" applyFont="1" applyFill="1" applyBorder="1" applyAlignment="1">
      <alignment vertical="center" wrapText="1"/>
    </xf>
    <xf numFmtId="1" fontId="11" fillId="2" borderId="7" xfId="0" applyNumberFormat="1" applyFont="1" applyFill="1" applyBorder="1" applyAlignment="1">
      <alignment vertical="top" wrapText="1"/>
    </xf>
    <xf numFmtId="0" fontId="8" fillId="2" borderId="0" xfId="0" applyFont="1" applyFill="1" applyBorder="1" applyAlignment="1">
      <alignment vertical="top" wrapText="1"/>
    </xf>
    <xf numFmtId="0" fontId="8" fillId="0" borderId="0" xfId="0" applyFont="1" applyBorder="1" applyAlignment="1">
      <alignment vertical="top" wrapText="1"/>
    </xf>
    <xf numFmtId="0" fontId="8" fillId="0" borderId="8" xfId="0" applyFont="1" applyBorder="1" applyAlignment="1">
      <alignment vertical="top" wrapText="1" readingOrder="2"/>
    </xf>
    <xf numFmtId="0" fontId="8" fillId="2" borderId="0" xfId="0" applyFont="1" applyFill="1" applyBorder="1" applyAlignment="1">
      <alignment vertical="center"/>
    </xf>
    <xf numFmtId="0" fontId="8" fillId="2" borderId="13" xfId="0" applyFont="1" applyFill="1" applyBorder="1" applyAlignment="1">
      <alignment vertical="center"/>
    </xf>
    <xf numFmtId="0" fontId="8" fillId="2" borderId="1" xfId="0" applyFont="1" applyFill="1" applyBorder="1" applyAlignment="1">
      <alignment vertical="center"/>
    </xf>
    <xf numFmtId="0" fontId="2" fillId="2" borderId="0" xfId="0" applyFont="1" applyFill="1" applyAlignment="1">
      <alignment vertical="center" wrapText="1" readingOrder="2"/>
    </xf>
    <xf numFmtId="1" fontId="8" fillId="2" borderId="1" xfId="0" applyNumberFormat="1" applyFont="1" applyFill="1" applyBorder="1" applyAlignment="1">
      <alignment vertical="center" wrapText="1"/>
    </xf>
    <xf numFmtId="0" fontId="26" fillId="2" borderId="0" xfId="0" applyFont="1" applyFill="1" applyAlignment="1">
      <alignment vertical="top" wrapText="1"/>
    </xf>
    <xf numFmtId="1" fontId="8" fillId="0" borderId="13" xfId="0" applyNumberFormat="1" applyFont="1" applyBorder="1" applyAlignment="1">
      <alignment vertical="center"/>
    </xf>
    <xf numFmtId="1" fontId="9" fillId="0" borderId="0" xfId="0" applyNumberFormat="1" applyFont="1" applyAlignment="1">
      <alignment vertical="center"/>
    </xf>
    <xf numFmtId="1" fontId="8" fillId="0" borderId="1" xfId="0" applyNumberFormat="1" applyFont="1" applyBorder="1" applyAlignment="1">
      <alignment vertical="center"/>
    </xf>
    <xf numFmtId="1" fontId="2" fillId="0" borderId="0" xfId="0" applyNumberFormat="1" applyFont="1" applyAlignment="1">
      <alignment vertical="center" wrapText="1" readingOrder="2"/>
    </xf>
    <xf numFmtId="1" fontId="11" fillId="0" borderId="4" xfId="0" applyNumberFormat="1" applyFont="1" applyBorder="1" applyAlignment="1">
      <alignment vertical="center"/>
    </xf>
    <xf numFmtId="1" fontId="2" fillId="2" borderId="0" xfId="0" applyNumberFormat="1" applyFont="1" applyFill="1" applyAlignment="1">
      <alignment vertical="center"/>
    </xf>
    <xf numFmtId="0" fontId="2" fillId="2" borderId="1" xfId="0" applyFont="1" applyFill="1" applyBorder="1" applyAlignment="1">
      <alignment vertical="center"/>
    </xf>
    <xf numFmtId="0" fontId="8" fillId="2" borderId="1" xfId="0" applyFont="1" applyFill="1" applyBorder="1" applyAlignment="1">
      <alignment vertical="center" wrapText="1"/>
    </xf>
    <xf numFmtId="0" fontId="2" fillId="2" borderId="0" xfId="0" applyFont="1" applyFill="1" applyBorder="1" applyAlignment="1">
      <alignment vertical="center"/>
    </xf>
    <xf numFmtId="1" fontId="8" fillId="2" borderId="8" xfId="0" applyNumberFormat="1" applyFont="1" applyFill="1" applyBorder="1" applyAlignment="1">
      <alignment vertical="center" wrapText="1"/>
    </xf>
    <xf numFmtId="1" fontId="4" fillId="2" borderId="8" xfId="0" applyNumberFormat="1" applyFont="1" applyFill="1" applyBorder="1" applyAlignment="1">
      <alignment vertical="center" wrapText="1"/>
    </xf>
    <xf numFmtId="0" fontId="3" fillId="0" borderId="0" xfId="0" applyFont="1" applyBorder="1" applyAlignment="1">
      <alignment vertical="center"/>
    </xf>
    <xf numFmtId="1" fontId="8" fillId="2" borderId="8" xfId="0" applyNumberFormat="1" applyFont="1" applyFill="1" applyBorder="1" applyAlignment="1">
      <alignment vertical="top" wrapText="1"/>
    </xf>
    <xf numFmtId="1" fontId="8" fillId="2" borderId="21" xfId="0" applyNumberFormat="1" applyFont="1" applyFill="1" applyBorder="1" applyAlignment="1">
      <alignment vertical="center" wrapText="1"/>
    </xf>
    <xf numFmtId="0" fontId="29" fillId="2" borderId="0" xfId="0" applyFont="1" applyFill="1" applyBorder="1" applyAlignment="1">
      <alignment vertical="center" wrapText="1"/>
    </xf>
    <xf numFmtId="0" fontId="2" fillId="2" borderId="13" xfId="0" applyFont="1" applyFill="1" applyBorder="1" applyAlignment="1">
      <alignment vertical="center"/>
    </xf>
    <xf numFmtId="164" fontId="8" fillId="2" borderId="7" xfId="0" applyNumberFormat="1" applyFont="1" applyFill="1" applyBorder="1" applyAlignment="1">
      <alignment vertical="center" wrapText="1"/>
    </xf>
    <xf numFmtId="1" fontId="8" fillId="0" borderId="7" xfId="0" applyNumberFormat="1" applyFont="1" applyBorder="1" applyAlignment="1">
      <alignment vertical="center" wrapText="1"/>
    </xf>
    <xf numFmtId="1" fontId="8" fillId="0" borderId="7" xfId="0" applyNumberFormat="1" applyFont="1" applyBorder="1" applyAlignment="1">
      <alignment vertical="center"/>
    </xf>
    <xf numFmtId="165" fontId="3" fillId="0" borderId="0" xfId="0" applyNumberFormat="1" applyFont="1" applyAlignment="1">
      <alignment vertical="center"/>
    </xf>
    <xf numFmtId="0" fontId="8" fillId="2" borderId="21" xfId="0" applyFont="1" applyFill="1" applyBorder="1" applyAlignment="1">
      <alignment vertical="center" wrapText="1"/>
    </xf>
    <xf numFmtId="1" fontId="8" fillId="2" borderId="19" xfId="0" applyNumberFormat="1" applyFont="1" applyFill="1" applyBorder="1" applyAlignment="1">
      <alignment vertical="center" wrapText="1"/>
    </xf>
    <xf numFmtId="164" fontId="11" fillId="2" borderId="7" xfId="0" applyNumberFormat="1" applyFont="1" applyFill="1" applyBorder="1" applyAlignment="1">
      <alignment vertical="center" wrapText="1"/>
    </xf>
    <xf numFmtId="0" fontId="2" fillId="5" borderId="0" xfId="0" applyFont="1" applyFill="1" applyAlignment="1">
      <alignment vertical="center"/>
    </xf>
    <xf numFmtId="0" fontId="4" fillId="5" borderId="2" xfId="0" applyFont="1" applyFill="1" applyBorder="1" applyAlignment="1">
      <alignment vertical="center" wrapText="1"/>
    </xf>
    <xf numFmtId="1" fontId="23" fillId="5" borderId="3" xfId="0" applyNumberFormat="1" applyFont="1" applyFill="1" applyBorder="1" applyAlignment="1">
      <alignment vertical="center" wrapText="1"/>
    </xf>
    <xf numFmtId="0" fontId="4" fillId="5" borderId="4" xfId="0" applyFont="1" applyFill="1" applyBorder="1" applyAlignment="1">
      <alignment vertical="center"/>
    </xf>
    <xf numFmtId="1" fontId="4" fillId="5" borderId="4" xfId="0" applyNumberFormat="1" applyFont="1" applyFill="1" applyBorder="1" applyAlignment="1">
      <alignment vertical="center" wrapText="1"/>
    </xf>
    <xf numFmtId="1" fontId="4" fillId="5" borderId="4" xfId="0" applyNumberFormat="1" applyFont="1" applyFill="1" applyBorder="1" applyAlignment="1">
      <alignment vertical="center"/>
    </xf>
    <xf numFmtId="1" fontId="4" fillId="5" borderId="5" xfId="0" applyNumberFormat="1" applyFont="1" applyFill="1" applyBorder="1" applyAlignment="1">
      <alignment vertical="center" wrapText="1"/>
    </xf>
    <xf numFmtId="0" fontId="4" fillId="5" borderId="5" xfId="0" applyFont="1" applyFill="1" applyBorder="1" applyAlignment="1">
      <alignment vertical="center" wrapText="1" readingOrder="2"/>
    </xf>
    <xf numFmtId="0" fontId="3" fillId="5" borderId="0" xfId="0" applyFont="1" applyFill="1" applyAlignment="1">
      <alignment vertical="center"/>
    </xf>
    <xf numFmtId="164" fontId="3" fillId="5" borderId="9" xfId="0" applyNumberFormat="1" applyFont="1" applyFill="1" applyBorder="1" applyAlignment="1">
      <alignment vertical="center"/>
    </xf>
    <xf numFmtId="0" fontId="3" fillId="5" borderId="10" xfId="0" applyFont="1" applyFill="1" applyBorder="1" applyAlignment="1">
      <alignment vertical="center"/>
    </xf>
    <xf numFmtId="0" fontId="4" fillId="5" borderId="6" xfId="0" applyFont="1" applyFill="1" applyBorder="1" applyAlignment="1">
      <alignment vertical="center" wrapText="1"/>
    </xf>
    <xf numFmtId="1" fontId="23" fillId="5" borderId="7" xfId="0" applyNumberFormat="1" applyFont="1" applyFill="1" applyBorder="1" applyAlignment="1">
      <alignment vertical="center" wrapText="1"/>
    </xf>
    <xf numFmtId="1" fontId="4" fillId="5" borderId="0" xfId="0" applyNumberFormat="1" applyFont="1" applyFill="1" applyBorder="1" applyAlignment="1">
      <alignment vertical="center"/>
    </xf>
    <xf numFmtId="1" fontId="4" fillId="5" borderId="0" xfId="0" applyNumberFormat="1" applyFont="1" applyFill="1" applyBorder="1" applyAlignment="1">
      <alignment vertical="center" wrapText="1"/>
    </xf>
    <xf numFmtId="0" fontId="4" fillId="5" borderId="0" xfId="0" applyFont="1" applyFill="1" applyBorder="1" applyAlignment="1">
      <alignment vertical="center" wrapText="1"/>
    </xf>
    <xf numFmtId="0" fontId="4" fillId="5" borderId="0" xfId="0" applyFont="1" applyFill="1" applyBorder="1" applyAlignment="1">
      <alignment vertical="center"/>
    </xf>
    <xf numFmtId="1" fontId="4" fillId="5" borderId="8" xfId="0" applyNumberFormat="1" applyFont="1" applyFill="1" applyBorder="1" applyAlignment="1">
      <alignment vertical="center" wrapText="1"/>
    </xf>
    <xf numFmtId="0" fontId="4" fillId="5" borderId="8" xfId="0" applyFont="1" applyFill="1" applyBorder="1" applyAlignment="1">
      <alignment vertical="center" wrapText="1" readingOrder="2"/>
    </xf>
    <xf numFmtId="0" fontId="8" fillId="5" borderId="6" xfId="0" applyFont="1" applyFill="1" applyBorder="1" applyAlignment="1">
      <alignment vertical="center" wrapText="1"/>
    </xf>
    <xf numFmtId="1" fontId="8" fillId="5" borderId="7" xfId="0" applyNumberFormat="1" applyFont="1" applyFill="1" applyBorder="1" applyAlignment="1">
      <alignment vertical="center" wrapText="1"/>
    </xf>
    <xf numFmtId="0" fontId="8" fillId="5" borderId="0" xfId="0" applyFont="1" applyFill="1" applyBorder="1" applyAlignment="1">
      <alignment vertical="center" wrapText="1"/>
    </xf>
    <xf numFmtId="1" fontId="8" fillId="5" borderId="0" xfId="0" applyNumberFormat="1" applyFont="1" applyFill="1" applyBorder="1" applyAlignment="1">
      <alignment vertical="center" wrapText="1"/>
    </xf>
    <xf numFmtId="1" fontId="8" fillId="5" borderId="8" xfId="0" applyNumberFormat="1" applyFont="1" applyFill="1" applyBorder="1" applyAlignment="1">
      <alignment vertical="center" wrapText="1"/>
    </xf>
    <xf numFmtId="0" fontId="8" fillId="5" borderId="8" xfId="0" applyFont="1" applyFill="1" applyBorder="1" applyAlignment="1">
      <alignment vertical="center" wrapText="1" readingOrder="2"/>
    </xf>
    <xf numFmtId="1" fontId="2" fillId="5" borderId="0" xfId="0" applyNumberFormat="1" applyFont="1" applyFill="1" applyAlignment="1">
      <alignment vertical="center"/>
    </xf>
    <xf numFmtId="0" fontId="1" fillId="5" borderId="0" xfId="0" applyFont="1" applyFill="1" applyAlignment="1">
      <alignment vertical="center"/>
    </xf>
    <xf numFmtId="0" fontId="8" fillId="5" borderId="7" xfId="0" applyFont="1" applyFill="1" applyBorder="1" applyAlignment="1">
      <alignment vertical="center" wrapText="1"/>
    </xf>
    <xf numFmtId="1" fontId="11" fillId="5" borderId="7" xfId="0" applyNumberFormat="1" applyFont="1" applyFill="1" applyBorder="1" applyAlignment="1">
      <alignment vertical="center" wrapText="1"/>
    </xf>
    <xf numFmtId="1" fontId="8" fillId="5" borderId="0" xfId="0" applyNumberFormat="1" applyFont="1" applyFill="1" applyBorder="1" applyAlignment="1">
      <alignment vertical="center"/>
    </xf>
    <xf numFmtId="0" fontId="8" fillId="5" borderId="0" xfId="0" applyFont="1" applyFill="1" applyBorder="1" applyAlignment="1">
      <alignment vertical="center"/>
    </xf>
    <xf numFmtId="0" fontId="3" fillId="5" borderId="0" xfId="0" applyFont="1" applyFill="1" applyBorder="1" applyAlignment="1">
      <alignment vertical="center"/>
    </xf>
    <xf numFmtId="1" fontId="4" fillId="5" borderId="0" xfId="0" applyNumberFormat="1" applyFont="1" applyFill="1" applyBorder="1" applyAlignment="1">
      <alignment horizontal="right" vertical="center" wrapText="1"/>
    </xf>
    <xf numFmtId="0" fontId="2" fillId="5" borderId="0" xfId="0" applyFont="1" applyFill="1" applyBorder="1" applyAlignment="1">
      <alignment vertical="center"/>
    </xf>
    <xf numFmtId="0" fontId="4" fillId="5" borderId="3" xfId="0" applyFont="1" applyFill="1" applyBorder="1" applyAlignment="1">
      <alignment vertical="center" wrapText="1"/>
    </xf>
    <xf numFmtId="0" fontId="8" fillId="5" borderId="4" xfId="0" applyFont="1" applyFill="1" applyBorder="1" applyAlignment="1">
      <alignment vertical="center" wrapText="1"/>
    </xf>
    <xf numFmtId="0" fontId="4" fillId="5" borderId="4" xfId="0" applyFont="1" applyFill="1" applyBorder="1" applyAlignment="1">
      <alignment vertical="center" wrapText="1"/>
    </xf>
    <xf numFmtId="0" fontId="4" fillId="5" borderId="7" xfId="0" applyFont="1" applyFill="1" applyBorder="1" applyAlignment="1">
      <alignment vertical="center" wrapText="1"/>
    </xf>
    <xf numFmtId="0" fontId="8" fillId="5" borderId="8" xfId="0" applyFont="1" applyFill="1" applyBorder="1" applyAlignment="1">
      <alignment vertical="center" wrapText="1"/>
    </xf>
    <xf numFmtId="1" fontId="3" fillId="5" borderId="0" xfId="0" applyNumberFormat="1" applyFont="1" applyFill="1" applyAlignment="1">
      <alignment vertical="center"/>
    </xf>
    <xf numFmtId="0" fontId="8" fillId="5" borderId="19" xfId="0" applyFont="1" applyFill="1" applyBorder="1" applyAlignment="1">
      <alignment vertical="center" wrapText="1"/>
    </xf>
    <xf numFmtId="1" fontId="11" fillId="5" borderId="19" xfId="0" applyNumberFormat="1" applyFont="1" applyFill="1" applyBorder="1" applyAlignment="1">
      <alignment vertical="center" wrapText="1"/>
    </xf>
    <xf numFmtId="0" fontId="2" fillId="5" borderId="13" xfId="0" applyFont="1" applyFill="1" applyBorder="1" applyAlignment="1">
      <alignment vertical="center"/>
    </xf>
    <xf numFmtId="0" fontId="8" fillId="5" borderId="13" xfId="0" applyFont="1" applyFill="1" applyBorder="1" applyAlignment="1">
      <alignment vertical="center"/>
    </xf>
    <xf numFmtId="0" fontId="8" fillId="5" borderId="13" xfId="0" applyFont="1" applyFill="1" applyBorder="1" applyAlignment="1">
      <alignment vertical="center" wrapText="1"/>
    </xf>
    <xf numFmtId="1" fontId="8" fillId="5" borderId="13" xfId="0" applyNumberFormat="1" applyFont="1" applyFill="1" applyBorder="1" applyAlignment="1">
      <alignment vertical="center"/>
    </xf>
    <xf numFmtId="1" fontId="8" fillId="5" borderId="21" xfId="0" applyNumberFormat="1" applyFont="1" applyFill="1" applyBorder="1" applyAlignment="1">
      <alignment vertical="center" wrapText="1"/>
    </xf>
    <xf numFmtId="0" fontId="8" fillId="5" borderId="21" xfId="0" applyFont="1" applyFill="1" applyBorder="1" applyAlignment="1">
      <alignment vertical="center" wrapText="1" readingOrder="2"/>
    </xf>
    <xf numFmtId="1" fontId="8" fillId="5" borderId="0" xfId="0" applyNumberFormat="1" applyFont="1" applyFill="1" applyBorder="1" applyAlignment="1">
      <alignment horizontal="right" vertical="center" wrapText="1"/>
    </xf>
    <xf numFmtId="0" fontId="4" fillId="5" borderId="7" xfId="0" applyFont="1" applyFill="1" applyBorder="1" applyAlignment="1">
      <alignment wrapText="1"/>
    </xf>
    <xf numFmtId="1" fontId="8" fillId="5" borderId="19" xfId="0" applyNumberFormat="1" applyFont="1" applyFill="1" applyBorder="1" applyAlignment="1">
      <alignment vertical="center" wrapText="1"/>
    </xf>
    <xf numFmtId="1" fontId="8" fillId="5" borderId="13" xfId="0" applyNumberFormat="1" applyFont="1" applyFill="1" applyBorder="1" applyAlignment="1">
      <alignment vertical="center" wrapText="1"/>
    </xf>
    <xf numFmtId="1" fontId="11" fillId="5" borderId="7" xfId="0" applyNumberFormat="1" applyFont="1" applyFill="1" applyBorder="1" applyAlignment="1">
      <alignment horizontal="right" vertical="center" wrapText="1"/>
    </xf>
    <xf numFmtId="0" fontId="25" fillId="5" borderId="7" xfId="0" applyFont="1" applyFill="1" applyBorder="1" applyAlignment="1">
      <alignment vertical="top" wrapText="1"/>
    </xf>
    <xf numFmtId="1" fontId="2" fillId="5" borderId="7" xfId="0" applyNumberFormat="1" applyFont="1" applyFill="1" applyBorder="1" applyAlignment="1">
      <alignment vertical="center"/>
    </xf>
    <xf numFmtId="0" fontId="8" fillId="5" borderId="7" xfId="0" applyFont="1" applyFill="1" applyBorder="1" applyAlignment="1">
      <alignment vertical="top" wrapText="1"/>
    </xf>
    <xf numFmtId="1" fontId="8" fillId="5" borderId="7" xfId="0" applyNumberFormat="1" applyFont="1" applyFill="1" applyBorder="1" applyAlignment="1">
      <alignment vertical="center"/>
    </xf>
    <xf numFmtId="0" fontId="25" fillId="5" borderId="0" xfId="0" applyFont="1" applyFill="1" applyAlignment="1">
      <alignment vertical="top" wrapText="1"/>
    </xf>
    <xf numFmtId="0" fontId="4" fillId="5" borderId="7" xfId="0" applyFont="1" applyFill="1" applyBorder="1" applyAlignment="1">
      <alignment vertical="center"/>
    </xf>
    <xf numFmtId="0" fontId="22" fillId="0" borderId="8" xfId="0" applyFont="1" applyBorder="1" applyAlignment="1">
      <alignment horizontal="right" readingOrder="2"/>
    </xf>
    <xf numFmtId="1" fontId="6" fillId="2" borderId="0" xfId="0" applyNumberFormat="1" applyFont="1" applyFill="1" applyBorder="1" applyAlignment="1">
      <alignment horizontal="right" vertical="center" wrapText="1"/>
    </xf>
    <xf numFmtId="1" fontId="3" fillId="3" borderId="16" xfId="0" applyNumberFormat="1" applyFont="1" applyFill="1" applyBorder="1" applyAlignment="1">
      <alignment horizontal="center" vertical="center" wrapText="1"/>
    </xf>
    <xf numFmtId="1" fontId="3" fillId="3" borderId="24" xfId="0" applyNumberFormat="1" applyFont="1" applyFill="1" applyBorder="1" applyAlignment="1">
      <alignment horizontal="center" vertical="center" wrapText="1"/>
    </xf>
    <xf numFmtId="1" fontId="3" fillId="2" borderId="16" xfId="0" applyNumberFormat="1" applyFont="1" applyFill="1" applyBorder="1" applyAlignment="1">
      <alignment horizontal="center" vertical="center" wrapText="1"/>
    </xf>
    <xf numFmtId="1" fontId="3" fillId="2" borderId="24" xfId="0" applyNumberFormat="1" applyFont="1" applyFill="1" applyBorder="1" applyAlignment="1">
      <alignment horizontal="center" vertical="center" wrapText="1"/>
    </xf>
    <xf numFmtId="1" fontId="3" fillId="2" borderId="22" xfId="0" applyNumberFormat="1" applyFont="1" applyFill="1" applyBorder="1" applyAlignment="1">
      <alignment horizontal="center" vertical="center" wrapText="1"/>
    </xf>
    <xf numFmtId="1" fontId="3" fillId="2" borderId="23" xfId="0" applyNumberFormat="1" applyFont="1" applyFill="1" applyBorder="1" applyAlignment="1">
      <alignment horizontal="center" vertical="center" wrapText="1"/>
    </xf>
    <xf numFmtId="1" fontId="3" fillId="3" borderId="22" xfId="0" applyNumberFormat="1" applyFont="1" applyFill="1" applyBorder="1" applyAlignment="1">
      <alignment horizontal="right" vertical="center" wrapText="1"/>
    </xf>
    <xf numFmtId="1" fontId="3" fillId="3" borderId="23" xfId="0" applyNumberFormat="1" applyFont="1" applyFill="1" applyBorder="1" applyAlignment="1">
      <alignment horizontal="right" vertical="center" wrapText="1"/>
    </xf>
    <xf numFmtId="1" fontId="3" fillId="2" borderId="22" xfId="0" applyNumberFormat="1" applyFont="1" applyFill="1" applyBorder="1" applyAlignment="1">
      <alignment horizontal="right" vertical="center" wrapText="1"/>
    </xf>
    <xf numFmtId="1" fontId="3" fillId="2" borderId="23" xfId="0" applyNumberFormat="1" applyFont="1" applyFill="1" applyBorder="1" applyAlignment="1">
      <alignment horizontal="right" vertical="center" wrapText="1"/>
    </xf>
    <xf numFmtId="2" fontId="4" fillId="2" borderId="9" xfId="0" applyNumberFormat="1" applyFont="1" applyFill="1" applyBorder="1" applyAlignment="1">
      <alignment horizontal="center" vertical="center"/>
    </xf>
    <xf numFmtId="2" fontId="4" fillId="2" borderId="1" xfId="0" applyNumberFormat="1" applyFont="1" applyFill="1" applyBorder="1" applyAlignment="1">
      <alignment horizontal="center" vertical="center"/>
    </xf>
    <xf numFmtId="2" fontId="4" fillId="2" borderId="10" xfId="0" applyNumberFormat="1" applyFont="1" applyFill="1" applyBorder="1" applyAlignment="1">
      <alignment horizontal="center" vertical="center"/>
    </xf>
    <xf numFmtId="1" fontId="4" fillId="2" borderId="9" xfId="0" applyNumberFormat="1" applyFont="1" applyFill="1" applyBorder="1" applyAlignment="1">
      <alignment horizontal="center" vertical="center"/>
    </xf>
    <xf numFmtId="1" fontId="4" fillId="2" borderId="1" xfId="0" applyNumberFormat="1" applyFont="1" applyFill="1" applyBorder="1" applyAlignment="1">
      <alignment horizontal="center" vertical="center"/>
    </xf>
    <xf numFmtId="1" fontId="4" fillId="2" borderId="10" xfId="0" applyNumberFormat="1" applyFont="1" applyFill="1" applyBorder="1" applyAlignment="1">
      <alignment horizontal="center" vertical="center"/>
    </xf>
    <xf numFmtId="1" fontId="1" fillId="2" borderId="0" xfId="0" applyNumberFormat="1" applyFont="1" applyFill="1" applyBorder="1" applyAlignment="1">
      <alignment horizontal="left" vertical="center" wrapText="1"/>
    </xf>
    <xf numFmtId="0" fontId="1" fillId="2" borderId="0" xfId="0" applyNumberFormat="1" applyFont="1" applyFill="1" applyBorder="1" applyAlignment="1">
      <alignment horizontal="right"/>
    </xf>
    <xf numFmtId="1" fontId="18" fillId="2" borderId="0" xfId="0" applyNumberFormat="1" applyFont="1" applyFill="1" applyBorder="1" applyAlignment="1">
      <alignment horizontal="right" vertical="center" wrapText="1"/>
    </xf>
    <xf numFmtId="1" fontId="3" fillId="2" borderId="2" xfId="0" applyNumberFormat="1" applyFont="1" applyFill="1" applyBorder="1" applyAlignment="1">
      <alignment horizontal="center" vertical="center" wrapText="1"/>
    </xf>
    <xf numFmtId="1" fontId="3" fillId="2" borderId="6" xfId="0" applyNumberFormat="1" applyFont="1" applyFill="1" applyBorder="1" applyAlignment="1">
      <alignment horizontal="center" vertical="center" wrapText="1"/>
    </xf>
    <xf numFmtId="1" fontId="3" fillId="2" borderId="11" xfId="0" applyNumberFormat="1" applyFont="1" applyFill="1" applyBorder="1" applyAlignment="1">
      <alignment horizontal="center" vertical="center" wrapText="1"/>
    </xf>
    <xf numFmtId="1" fontId="5" fillId="2" borderId="5" xfId="0" applyNumberFormat="1" applyFont="1" applyFill="1" applyBorder="1" applyAlignment="1">
      <alignment horizontal="center" vertical="top" wrapText="1"/>
    </xf>
    <xf numFmtId="1" fontId="5" fillId="2" borderId="8" xfId="0" applyNumberFormat="1" applyFont="1" applyFill="1" applyBorder="1" applyAlignment="1">
      <alignment horizontal="center" vertical="top" wrapText="1"/>
    </xf>
    <xf numFmtId="1" fontId="4" fillId="2" borderId="4" xfId="0" applyNumberFormat="1" applyFont="1" applyFill="1" applyBorder="1" applyAlignment="1">
      <alignment horizontal="center"/>
    </xf>
    <xf numFmtId="1" fontId="4" fillId="2" borderId="5" xfId="0" applyNumberFormat="1" applyFont="1" applyFill="1" applyBorder="1" applyAlignment="1">
      <alignment horizontal="center"/>
    </xf>
    <xf numFmtId="2" fontId="4" fillId="2" borderId="3" xfId="0" applyNumberFormat="1" applyFont="1" applyFill="1" applyBorder="1" applyAlignment="1">
      <alignment horizontal="center"/>
    </xf>
    <xf numFmtId="2" fontId="4" fillId="2" borderId="4" xfId="0" applyNumberFormat="1" applyFont="1" applyFill="1" applyBorder="1" applyAlignment="1">
      <alignment horizontal="center"/>
    </xf>
    <xf numFmtId="1" fontId="4" fillId="2" borderId="3" xfId="0" applyNumberFormat="1" applyFont="1" applyFill="1" applyBorder="1" applyAlignment="1">
      <alignment horizontal="center"/>
    </xf>
    <xf numFmtId="1" fontId="3" fillId="2" borderId="3" xfId="0" applyNumberFormat="1" applyFont="1" applyFill="1" applyBorder="1" applyAlignment="1">
      <alignment horizontal="center" vertical="center" wrapText="1"/>
    </xf>
    <xf numFmtId="1" fontId="3" fillId="2" borderId="5" xfId="0" applyNumberFormat="1" applyFont="1" applyFill="1" applyBorder="1" applyAlignment="1">
      <alignment horizontal="center" vertical="center" wrapText="1"/>
    </xf>
    <xf numFmtId="1" fontId="3" fillId="2" borderId="7" xfId="0" applyNumberFormat="1" applyFont="1" applyFill="1" applyBorder="1" applyAlignment="1">
      <alignment horizontal="center" vertical="center" wrapText="1"/>
    </xf>
    <xf numFmtId="1" fontId="3" fillId="2" borderId="8" xfId="0" applyNumberFormat="1" applyFont="1" applyFill="1" applyBorder="1" applyAlignment="1">
      <alignment horizontal="center" vertical="center" wrapText="1"/>
    </xf>
    <xf numFmtId="1" fontId="3" fillId="2" borderId="9" xfId="0" applyNumberFormat="1" applyFont="1" applyFill="1" applyBorder="1" applyAlignment="1">
      <alignment horizontal="center" vertical="center" wrapText="1"/>
    </xf>
    <xf numFmtId="1" fontId="3" fillId="2" borderId="10" xfId="0" applyNumberFormat="1" applyFont="1" applyFill="1" applyBorder="1" applyAlignment="1">
      <alignment horizontal="center" vertical="center" wrapText="1"/>
    </xf>
    <xf numFmtId="0" fontId="4" fillId="2" borderId="0" xfId="0" applyNumberFormat="1" applyFont="1" applyFill="1" applyBorder="1" applyAlignment="1">
      <alignment horizontal="center" vertical="center"/>
    </xf>
    <xf numFmtId="0" fontId="4" fillId="2" borderId="8" xfId="0" applyNumberFormat="1" applyFont="1" applyFill="1" applyBorder="1" applyAlignment="1">
      <alignment horizontal="center" vertical="center"/>
    </xf>
    <xf numFmtId="0" fontId="4" fillId="2" borderId="7" xfId="0" applyNumberFormat="1" applyFont="1" applyFill="1" applyBorder="1" applyAlignment="1">
      <alignment horizontal="center" vertical="center"/>
    </xf>
    <xf numFmtId="0" fontId="4" fillId="2" borderId="7" xfId="0" applyNumberFormat="1" applyFont="1" applyFill="1" applyBorder="1" applyAlignment="1">
      <alignment horizontal="center"/>
    </xf>
    <xf numFmtId="0" fontId="4" fillId="2" borderId="0" xfId="0" applyNumberFormat="1" applyFont="1" applyFill="1" applyBorder="1" applyAlignment="1">
      <alignment horizontal="center"/>
    </xf>
    <xf numFmtId="0" fontId="4" fillId="2" borderId="8" xfId="0" applyNumberFormat="1" applyFont="1" applyFill="1" applyBorder="1" applyAlignment="1">
      <alignment horizontal="center"/>
    </xf>
    <xf numFmtId="1" fontId="1" fillId="2" borderId="0" xfId="0" applyNumberFormat="1" applyFont="1" applyFill="1" applyBorder="1" applyAlignment="1">
      <alignment horizontal="right" wrapText="1"/>
    </xf>
    <xf numFmtId="1" fontId="3" fillId="2" borderId="4" xfId="0" applyNumberFormat="1" applyFont="1" applyFill="1" applyBorder="1" applyAlignment="1">
      <alignment horizontal="center" vertical="center" wrapText="1"/>
    </xf>
    <xf numFmtId="1" fontId="3" fillId="2" borderId="0" xfId="0" applyNumberFormat="1" applyFont="1" applyFill="1" applyBorder="1" applyAlignment="1">
      <alignment horizontal="center" vertical="center" wrapText="1"/>
    </xf>
    <xf numFmtId="1" fontId="1" fillId="2" borderId="0" xfId="0" applyNumberFormat="1" applyFont="1" applyFill="1" applyBorder="1" applyAlignment="1">
      <alignment horizontal="center" vertical="center" wrapText="1"/>
    </xf>
    <xf numFmtId="0" fontId="1" fillId="2" borderId="0" xfId="0" applyNumberFormat="1" applyFont="1" applyFill="1" applyAlignment="1">
      <alignment horizontal="center"/>
    </xf>
    <xf numFmtId="1" fontId="3" fillId="2" borderId="1" xfId="0" applyNumberFormat="1" applyFont="1" applyFill="1" applyBorder="1" applyAlignment="1">
      <alignment horizontal="right" vertical="center" wrapText="1"/>
    </xf>
    <xf numFmtId="1" fontId="4" fillId="2" borderId="4" xfId="0" applyNumberFormat="1" applyFont="1" applyFill="1" applyBorder="1" applyAlignment="1">
      <alignment horizontal="center" vertical="center"/>
    </xf>
    <xf numFmtId="1" fontId="4" fillId="2" borderId="5" xfId="0" applyNumberFormat="1" applyFont="1" applyFill="1" applyBorder="1" applyAlignment="1">
      <alignment horizontal="center" vertical="center"/>
    </xf>
    <xf numFmtId="2" fontId="4" fillId="2" borderId="3" xfId="0" applyNumberFormat="1" applyFont="1" applyFill="1" applyBorder="1" applyAlignment="1">
      <alignment horizontal="center" vertical="center"/>
    </xf>
    <xf numFmtId="2" fontId="4" fillId="2" borderId="4" xfId="0" applyNumberFormat="1" applyFont="1" applyFill="1" applyBorder="1" applyAlignment="1">
      <alignment horizontal="center" vertical="center"/>
    </xf>
    <xf numFmtId="2" fontId="4" fillId="2" borderId="5" xfId="0" applyNumberFormat="1" applyFont="1" applyFill="1" applyBorder="1" applyAlignment="1">
      <alignment horizontal="center" vertical="center"/>
    </xf>
    <xf numFmtId="1" fontId="4" fillId="2" borderId="3" xfId="0" applyNumberFormat="1" applyFont="1" applyFill="1" applyBorder="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center" vertical="center"/>
    </xf>
    <xf numFmtId="0" fontId="7" fillId="2" borderId="2" xfId="0" applyFont="1" applyFill="1" applyBorder="1" applyAlignment="1">
      <alignment horizontal="center" vertical="center"/>
    </xf>
    <xf numFmtId="0" fontId="21" fillId="0" borderId="6" xfId="0" applyFont="1" applyBorder="1" applyAlignment="1">
      <alignment horizontal="center" vertical="center"/>
    </xf>
    <xf numFmtId="0" fontId="21" fillId="0" borderId="11" xfId="0" applyFont="1" applyBorder="1" applyAlignment="1">
      <alignment horizontal="center" vertical="center"/>
    </xf>
    <xf numFmtId="1" fontId="5" fillId="4" borderId="5" xfId="0" applyNumberFormat="1" applyFont="1" applyFill="1" applyBorder="1" applyAlignment="1">
      <alignment horizontal="center" vertical="top" wrapText="1"/>
    </xf>
    <xf numFmtId="0" fontId="7" fillId="0" borderId="4" xfId="0" applyFont="1" applyBorder="1" applyAlignment="1">
      <alignment horizontal="center" vertical="center"/>
    </xf>
    <xf numFmtId="0" fontId="21" fillId="0" borderId="4" xfId="0" applyFont="1" applyBorder="1" applyAlignment="1">
      <alignment vertical="center"/>
    </xf>
    <xf numFmtId="0" fontId="7" fillId="0" borderId="14" xfId="0" applyFont="1" applyBorder="1" applyAlignment="1">
      <alignment horizontal="center" vertical="center"/>
    </xf>
    <xf numFmtId="0" fontId="21" fillId="0" borderId="17" xfId="0" applyFont="1" applyBorder="1" applyAlignment="1">
      <alignment vertical="center"/>
    </xf>
    <xf numFmtId="1" fontId="3" fillId="2" borderId="29" xfId="0" applyNumberFormat="1" applyFont="1" applyFill="1" applyBorder="1" applyAlignment="1">
      <alignment horizontal="center" vertical="center" wrapText="1"/>
    </xf>
    <xf numFmtId="1" fontId="3" fillId="2" borderId="31" xfId="0" applyNumberFormat="1" applyFont="1" applyFill="1" applyBorder="1" applyAlignment="1">
      <alignment horizontal="center" vertical="center" wrapText="1"/>
    </xf>
    <xf numFmtId="1" fontId="3" fillId="2" borderId="32" xfId="0" applyNumberFormat="1" applyFont="1" applyFill="1" applyBorder="1" applyAlignment="1">
      <alignment horizontal="center" vertical="center" wrapText="1"/>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1" fontId="3" fillId="2" borderId="33" xfId="0" applyNumberFormat="1" applyFont="1" applyFill="1" applyBorder="1" applyAlignment="1">
      <alignment horizontal="center" vertical="center" wrapText="1"/>
    </xf>
    <xf numFmtId="0" fontId="7" fillId="0" borderId="12" xfId="0" applyFont="1" applyBorder="1" applyAlignment="1">
      <alignment vertical="center"/>
    </xf>
    <xf numFmtId="0" fontId="21" fillId="0" borderId="13" xfId="0" applyFont="1" applyBorder="1" applyAlignment="1">
      <alignment vertical="center"/>
    </xf>
    <xf numFmtId="0" fontId="21" fillId="0" borderId="20" xfId="0" applyFont="1" applyBorder="1" applyAlignment="1">
      <alignment vertical="center"/>
    </xf>
    <xf numFmtId="0" fontId="1" fillId="2" borderId="0" xfId="0" applyFont="1" applyFill="1" applyAlignment="1">
      <alignment vertical="center"/>
    </xf>
    <xf numFmtId="0" fontId="1" fillId="0" borderId="0" xfId="0" applyFont="1" applyBorder="1" applyAlignment="1">
      <alignment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1" fontId="5" fillId="4" borderId="2" xfId="0" applyNumberFormat="1" applyFont="1" applyFill="1" applyBorder="1" applyAlignment="1">
      <alignment horizontal="right" vertical="center" wrapText="1"/>
    </xf>
    <xf numFmtId="1" fontId="5" fillId="2" borderId="6" xfId="0" applyNumberFormat="1" applyFont="1" applyFill="1" applyBorder="1" applyAlignment="1">
      <alignment horizontal="right" vertical="center" wrapText="1"/>
    </xf>
    <xf numFmtId="0" fontId="7" fillId="0" borderId="5" xfId="0" applyFont="1" applyBorder="1" applyAlignment="1">
      <alignment horizontal="center" vertical="center" readingOrder="2"/>
    </xf>
    <xf numFmtId="0" fontId="21" fillId="0" borderId="8" xfId="0" applyFont="1" applyBorder="1" applyAlignment="1">
      <alignment vertical="center" readingOrder="2"/>
    </xf>
    <xf numFmtId="0" fontId="21" fillId="0" borderId="10" xfId="0" applyFont="1" applyBorder="1" applyAlignment="1">
      <alignment vertical="center" readingOrder="2"/>
    </xf>
    <xf numFmtId="0" fontId="7" fillId="0" borderId="15" xfId="0" applyFont="1" applyBorder="1" applyAlignment="1">
      <alignment horizontal="center" vertical="center"/>
    </xf>
    <xf numFmtId="0" fontId="21" fillId="0" borderId="0" xfId="0" applyFont="1" applyBorder="1" applyAlignment="1">
      <alignment vertical="center"/>
    </xf>
    <xf numFmtId="0" fontId="21" fillId="0" borderId="18" xfId="0" applyFont="1" applyBorder="1" applyAlignment="1">
      <alignment vertical="center"/>
    </xf>
    <xf numFmtId="0" fontId="7" fillId="0" borderId="15" xfId="0" applyFont="1" applyBorder="1" applyAlignment="1">
      <alignment vertical="center"/>
    </xf>
    <xf numFmtId="0" fontId="7" fillId="0" borderId="0" xfId="0" applyFont="1" applyBorder="1" applyAlignment="1">
      <alignment horizontal="center" vertical="center"/>
    </xf>
    <xf numFmtId="0" fontId="7" fillId="2" borderId="7" xfId="0" applyFont="1" applyFill="1" applyBorder="1" applyAlignment="1">
      <alignment horizontal="center" vertical="center"/>
    </xf>
    <xf numFmtId="0" fontId="7" fillId="2" borderId="0" xfId="0" applyFont="1" applyFill="1" applyBorder="1" applyAlignment="1">
      <alignment horizontal="center" vertical="center"/>
    </xf>
    <xf numFmtId="0" fontId="7" fillId="2" borderId="8" xfId="0" applyFont="1" applyFill="1" applyBorder="1" applyAlignment="1">
      <alignment horizontal="center" vertical="center"/>
    </xf>
    <xf numFmtId="0" fontId="7" fillId="2" borderId="19"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21" xfId="0" applyFont="1" applyFill="1" applyBorder="1" applyAlignment="1">
      <alignment horizontal="center" vertical="center"/>
    </xf>
    <xf numFmtId="1" fontId="3" fillId="2" borderId="30" xfId="0" applyNumberFormat="1" applyFont="1" applyFill="1" applyBorder="1" applyAlignment="1">
      <alignment horizontal="center" vertical="center" wrapText="1"/>
    </xf>
    <xf numFmtId="0" fontId="27" fillId="0" borderId="0" xfId="0" applyFont="1" applyAlignment="1">
      <alignment horizontal="left" wrapText="1"/>
    </xf>
    <xf numFmtId="0" fontId="2" fillId="0" borderId="0" xfId="0" applyFont="1" applyAlignment="1">
      <alignment horizontal="right" wrapText="1" readingOrder="2"/>
    </xf>
    <xf numFmtId="1" fontId="3" fillId="2" borderId="27" xfId="0" applyNumberFormat="1" applyFont="1" applyFill="1" applyBorder="1" applyAlignment="1">
      <alignment horizontal="center" vertical="center" wrapText="1"/>
    </xf>
    <xf numFmtId="1" fontId="3" fillId="2" borderId="28" xfId="0" applyNumberFormat="1" applyFont="1" applyFill="1" applyBorder="1" applyAlignment="1">
      <alignment horizontal="center" vertical="center" wrapText="1"/>
    </xf>
    <xf numFmtId="0" fontId="7" fillId="0" borderId="13" xfId="0" applyFont="1" applyBorder="1" applyAlignment="1">
      <alignment vertical="center"/>
    </xf>
    <xf numFmtId="0" fontId="7" fillId="0" borderId="13" xfId="0"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767CEA"/>
      <color rgb="FFB0B0B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6.1468922279557706E-2"/>
          <c:y val="4.0340617787048824E-2"/>
          <c:w val="0.93853105306234452"/>
          <c:h val="0.72282620501203909"/>
        </c:manualLayout>
      </c:layout>
      <c:barChart>
        <c:barDir val="col"/>
        <c:grouping val="clustered"/>
        <c:ser>
          <c:idx val="0"/>
          <c:order val="0"/>
          <c:tx>
            <c:strRef>
              <c:f>'16-9 jadid'!$J$245</c:f>
              <c:strCache>
                <c:ptCount val="1"/>
                <c:pt idx="0">
                  <c:v>مصارف از منابع خارجی/لګښت د بهرنيو سرچينو څخه/Exp. from external resources</c:v>
                </c:pt>
              </c:strCache>
            </c:strRef>
          </c:tx>
          <c:spPr>
            <a:solidFill>
              <a:schemeClr val="accent1"/>
            </a:solidFill>
          </c:spPr>
          <c:dLbls>
            <c:dLbl>
              <c:idx val="1"/>
              <c:layout>
                <c:manualLayout>
                  <c:x val="9.1580764030191092E-4"/>
                  <c:y val="9.2267610944537001E-3"/>
                </c:manualLayout>
              </c:layout>
              <c:dLblPos val="outEnd"/>
              <c:showVal val="1"/>
            </c:dLbl>
            <c:dLblPos val="outEnd"/>
            <c:showVal val="1"/>
          </c:dLbls>
          <c:cat>
            <c:strRef>
              <c:f>'16-9 jadid'!$H$246:$I$249</c:f>
              <c:strCache>
                <c:ptCount val="4"/>
                <c:pt idx="0">
                  <c:v>        پروژه های احیای مجدد/بیا رغا وني پروژي                                                   Rehabilitation projects</c:v>
                </c:pt>
                <c:pt idx="1">
                  <c:v>پروژه های انتقا لی/ انتقالی پروژی                                                                     Transfer Projects</c:v>
                </c:pt>
                <c:pt idx="2">
                  <c:v>پروژه های جدید/ نوی پروژي                                                                           New projects</c:v>
                </c:pt>
                <c:pt idx="3">
                  <c:v>پروژه سازی/  پروژه  جوړونه                                                                       Project Design</c:v>
                </c:pt>
              </c:strCache>
            </c:strRef>
          </c:cat>
          <c:val>
            <c:numRef>
              <c:f>'16-9 jadid'!$J$246:$J$249</c:f>
              <c:numCache>
                <c:formatCode>0</c:formatCode>
                <c:ptCount val="4"/>
                <c:pt idx="0">
                  <c:v>12771093</c:v>
                </c:pt>
                <c:pt idx="1">
                  <c:v>55895874</c:v>
                </c:pt>
                <c:pt idx="2">
                  <c:v>4537289</c:v>
                </c:pt>
                <c:pt idx="3">
                  <c:v>1399641</c:v>
                </c:pt>
              </c:numCache>
            </c:numRef>
          </c:val>
        </c:ser>
        <c:ser>
          <c:idx val="1"/>
          <c:order val="1"/>
          <c:tx>
            <c:strRef>
              <c:f>'16-9 jadid'!$K$245</c:f>
              <c:strCache>
                <c:ptCount val="1"/>
                <c:pt idx="0">
                  <c:v>مصارف از منابع داخلی/لګښت د کورنیو سرچينو څخه/Exp. from internal resources</c:v>
                </c:pt>
              </c:strCache>
            </c:strRef>
          </c:tx>
          <c:spPr>
            <a:solidFill>
              <a:schemeClr val="accent2"/>
            </a:solidFill>
          </c:spPr>
          <c:dLbls>
            <c:showVal val="1"/>
          </c:dLbls>
          <c:cat>
            <c:strRef>
              <c:f>'16-9 jadid'!$H$246:$I$249</c:f>
              <c:strCache>
                <c:ptCount val="4"/>
                <c:pt idx="0">
                  <c:v>        پروژه های احیای مجدد/بیا رغا وني پروژي                                                   Rehabilitation projects</c:v>
                </c:pt>
                <c:pt idx="1">
                  <c:v>پروژه های انتقا لی/ انتقالی پروژی                                                                     Transfer Projects</c:v>
                </c:pt>
                <c:pt idx="2">
                  <c:v>پروژه های جدید/ نوی پروژي                                                                           New projects</c:v>
                </c:pt>
                <c:pt idx="3">
                  <c:v>پروژه سازی/  پروژه  جوړونه                                                                       Project Design</c:v>
                </c:pt>
              </c:strCache>
            </c:strRef>
          </c:cat>
          <c:val>
            <c:numRef>
              <c:f>'16-9 jadid'!$K$246:$K$249</c:f>
              <c:numCache>
                <c:formatCode>0</c:formatCode>
                <c:ptCount val="4"/>
                <c:pt idx="0">
                  <c:v>2542691</c:v>
                </c:pt>
                <c:pt idx="1">
                  <c:v>21524725</c:v>
                </c:pt>
                <c:pt idx="2">
                  <c:v>4536276</c:v>
                </c:pt>
                <c:pt idx="3">
                  <c:v>2012116</c:v>
                </c:pt>
              </c:numCache>
            </c:numRef>
          </c:val>
        </c:ser>
        <c:overlap val="-1"/>
        <c:axId val="63094784"/>
        <c:axId val="63096320"/>
      </c:barChart>
      <c:catAx>
        <c:axId val="63094784"/>
        <c:scaling>
          <c:orientation val="minMax"/>
        </c:scaling>
        <c:axPos val="b"/>
        <c:tickLblPos val="nextTo"/>
        <c:crossAx val="63096320"/>
        <c:crosses val="autoZero"/>
        <c:auto val="1"/>
        <c:lblAlgn val="ctr"/>
        <c:lblOffset val="100"/>
      </c:catAx>
      <c:valAx>
        <c:axId val="63096320"/>
        <c:scaling>
          <c:orientation val="minMax"/>
        </c:scaling>
        <c:axPos val="l"/>
        <c:majorGridlines/>
        <c:numFmt formatCode="0.0" sourceLinked="0"/>
        <c:tickLblPos val="nextTo"/>
        <c:crossAx val="63094784"/>
        <c:crosses val="autoZero"/>
        <c:crossBetween val="between"/>
        <c:dispUnits>
          <c:builtInUnit val="thousands"/>
        </c:dispUnits>
      </c:valAx>
      <c:spPr>
        <a:ln>
          <a:noFill/>
        </a:ln>
      </c:spPr>
    </c:plotArea>
    <c:plotVisOnly val="1"/>
  </c:chart>
  <c:spPr>
    <a:ln>
      <a:solidFill>
        <a:schemeClr val="tx1"/>
      </a:solidFill>
    </a:ln>
  </c:spPr>
  <c:printSettings>
    <c:headerFooter/>
    <c:pageMargins b="0.75000000000001465" l="0.70000000000000062" r="0.70000000000000062" t="0.75000000000001465" header="0.30000000000000032" footer="0.30000000000000032"/>
    <c:pageSetup orientation="landscape" horizontalDpi="0" verticalDpi="0"/>
  </c:printSettings>
  <c:userShapes r:id="rId1"/>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923925</xdr:colOff>
      <xdr:row>19</xdr:row>
      <xdr:rowOff>247650</xdr:rowOff>
    </xdr:from>
    <xdr:to>
      <xdr:col>5</xdr:col>
      <xdr:colOff>962025</xdr:colOff>
      <xdr:row>19</xdr:row>
      <xdr:rowOff>247650</xdr:rowOff>
    </xdr:to>
    <xdr:sp macro="" textlink="">
      <xdr:nvSpPr>
        <xdr:cNvPr id="2" name="Line 735"/>
        <xdr:cNvSpPr>
          <a:spLocks noChangeShapeType="1"/>
        </xdr:cNvSpPr>
      </xdr:nvSpPr>
      <xdr:spPr bwMode="auto">
        <a:xfrm flipV="1">
          <a:off x="5429250" y="5372100"/>
          <a:ext cx="0" cy="0"/>
        </a:xfrm>
        <a:prstGeom prst="line">
          <a:avLst/>
        </a:prstGeom>
        <a:noFill/>
        <a:ln w="9525">
          <a:solidFill>
            <a:srgbClr val="000000"/>
          </a:solidFill>
          <a:round/>
          <a:headEnd/>
          <a:tailEnd/>
        </a:ln>
      </xdr:spPr>
    </xdr:sp>
    <xdr:clientData/>
  </xdr:twoCellAnchor>
  <xdr:twoCellAnchor>
    <xdr:from>
      <xdr:col>5</xdr:col>
      <xdr:colOff>904875</xdr:colOff>
      <xdr:row>32</xdr:row>
      <xdr:rowOff>276225</xdr:rowOff>
    </xdr:from>
    <xdr:to>
      <xdr:col>5</xdr:col>
      <xdr:colOff>942975</xdr:colOff>
      <xdr:row>32</xdr:row>
      <xdr:rowOff>276225</xdr:rowOff>
    </xdr:to>
    <xdr:sp macro="" textlink="">
      <xdr:nvSpPr>
        <xdr:cNvPr id="3" name="Line 735"/>
        <xdr:cNvSpPr>
          <a:spLocks noChangeShapeType="1"/>
        </xdr:cNvSpPr>
      </xdr:nvSpPr>
      <xdr:spPr bwMode="auto">
        <a:xfrm flipV="1">
          <a:off x="5429250" y="8991600"/>
          <a:ext cx="0" cy="0"/>
        </a:xfrm>
        <a:prstGeom prst="line">
          <a:avLst/>
        </a:prstGeom>
        <a:noFill/>
        <a:ln w="9525">
          <a:solidFill>
            <a:srgbClr val="000000"/>
          </a:solidFill>
          <a:round/>
          <a:headEnd/>
          <a:tailEnd/>
        </a:ln>
      </xdr:spPr>
    </xdr:sp>
    <xdr:clientData/>
  </xdr:twoCellAnchor>
  <xdr:twoCellAnchor>
    <xdr:from>
      <xdr:col>4</xdr:col>
      <xdr:colOff>857250</xdr:colOff>
      <xdr:row>29</xdr:row>
      <xdr:rowOff>266700</xdr:rowOff>
    </xdr:from>
    <xdr:to>
      <xdr:col>4</xdr:col>
      <xdr:colOff>895350</xdr:colOff>
      <xdr:row>29</xdr:row>
      <xdr:rowOff>266700</xdr:rowOff>
    </xdr:to>
    <xdr:sp macro="" textlink="">
      <xdr:nvSpPr>
        <xdr:cNvPr id="4" name="Line 735"/>
        <xdr:cNvSpPr>
          <a:spLocks noChangeShapeType="1"/>
        </xdr:cNvSpPr>
      </xdr:nvSpPr>
      <xdr:spPr bwMode="auto">
        <a:xfrm flipV="1">
          <a:off x="4772025" y="8191500"/>
          <a:ext cx="0" cy="0"/>
        </a:xfrm>
        <a:prstGeom prst="line">
          <a:avLst/>
        </a:prstGeom>
        <a:noFill/>
        <a:ln w="9525">
          <a:solidFill>
            <a:srgbClr val="000000"/>
          </a:solidFill>
          <a:round/>
          <a:headEnd/>
          <a:tailEnd/>
        </a:ln>
      </xdr:spPr>
    </xdr:sp>
    <xdr:clientData/>
  </xdr:twoCellAnchor>
  <xdr:twoCellAnchor>
    <xdr:from>
      <xdr:col>5</xdr:col>
      <xdr:colOff>838200</xdr:colOff>
      <xdr:row>55</xdr:row>
      <xdr:rowOff>95250</xdr:rowOff>
    </xdr:from>
    <xdr:to>
      <xdr:col>5</xdr:col>
      <xdr:colOff>876300</xdr:colOff>
      <xdr:row>55</xdr:row>
      <xdr:rowOff>95250</xdr:rowOff>
    </xdr:to>
    <xdr:sp macro="" textlink="">
      <xdr:nvSpPr>
        <xdr:cNvPr id="5" name="Line 735"/>
        <xdr:cNvSpPr>
          <a:spLocks noChangeShapeType="1"/>
        </xdr:cNvSpPr>
      </xdr:nvSpPr>
      <xdr:spPr bwMode="auto">
        <a:xfrm flipV="1">
          <a:off x="5429250" y="15744825"/>
          <a:ext cx="0" cy="0"/>
        </a:xfrm>
        <a:prstGeom prst="line">
          <a:avLst/>
        </a:prstGeom>
        <a:noFill/>
        <a:ln w="9525">
          <a:solidFill>
            <a:srgbClr val="000000"/>
          </a:solidFill>
          <a:round/>
          <a:headEnd/>
          <a:tailEnd/>
        </a:ln>
      </xdr:spPr>
    </xdr:sp>
    <xdr:clientData/>
  </xdr:twoCellAnchor>
  <xdr:twoCellAnchor>
    <xdr:from>
      <xdr:col>5</xdr:col>
      <xdr:colOff>971550</xdr:colOff>
      <xdr:row>74</xdr:row>
      <xdr:rowOff>95250</xdr:rowOff>
    </xdr:from>
    <xdr:to>
      <xdr:col>5</xdr:col>
      <xdr:colOff>1009650</xdr:colOff>
      <xdr:row>74</xdr:row>
      <xdr:rowOff>95250</xdr:rowOff>
    </xdr:to>
    <xdr:sp macro="" textlink="">
      <xdr:nvSpPr>
        <xdr:cNvPr id="7" name="Line 735"/>
        <xdr:cNvSpPr>
          <a:spLocks noChangeShapeType="1"/>
        </xdr:cNvSpPr>
      </xdr:nvSpPr>
      <xdr:spPr bwMode="auto">
        <a:xfrm flipV="1">
          <a:off x="5429250" y="21307425"/>
          <a:ext cx="0" cy="0"/>
        </a:xfrm>
        <a:prstGeom prst="line">
          <a:avLst/>
        </a:prstGeom>
        <a:noFill/>
        <a:ln w="9525">
          <a:solidFill>
            <a:srgbClr val="000000"/>
          </a:solidFill>
          <a:round/>
          <a:headEnd/>
          <a:tailEnd/>
        </a:ln>
      </xdr:spPr>
    </xdr:sp>
    <xdr:clientData/>
  </xdr:twoCellAnchor>
  <xdr:twoCellAnchor>
    <xdr:from>
      <xdr:col>5</xdr:col>
      <xdr:colOff>981075</xdr:colOff>
      <xdr:row>90</xdr:row>
      <xdr:rowOff>161925</xdr:rowOff>
    </xdr:from>
    <xdr:to>
      <xdr:col>5</xdr:col>
      <xdr:colOff>1019175</xdr:colOff>
      <xdr:row>90</xdr:row>
      <xdr:rowOff>161925</xdr:rowOff>
    </xdr:to>
    <xdr:sp macro="" textlink="">
      <xdr:nvSpPr>
        <xdr:cNvPr id="9" name="Line 735"/>
        <xdr:cNvSpPr>
          <a:spLocks noChangeShapeType="1"/>
        </xdr:cNvSpPr>
      </xdr:nvSpPr>
      <xdr:spPr bwMode="auto">
        <a:xfrm flipV="1">
          <a:off x="5429250" y="26650950"/>
          <a:ext cx="0" cy="0"/>
        </a:xfrm>
        <a:prstGeom prst="line">
          <a:avLst/>
        </a:prstGeom>
        <a:noFill/>
        <a:ln w="9525">
          <a:solidFill>
            <a:srgbClr val="000000"/>
          </a:solidFill>
          <a:round/>
          <a:headEnd/>
          <a:tailEnd/>
        </a:ln>
      </xdr:spPr>
    </xdr:sp>
    <xdr:clientData/>
  </xdr:twoCellAnchor>
  <xdr:twoCellAnchor>
    <xdr:from>
      <xdr:col>5</xdr:col>
      <xdr:colOff>838200</xdr:colOff>
      <xdr:row>93</xdr:row>
      <xdr:rowOff>200025</xdr:rowOff>
    </xdr:from>
    <xdr:to>
      <xdr:col>5</xdr:col>
      <xdr:colOff>876300</xdr:colOff>
      <xdr:row>93</xdr:row>
      <xdr:rowOff>200025</xdr:rowOff>
    </xdr:to>
    <xdr:sp macro="" textlink="">
      <xdr:nvSpPr>
        <xdr:cNvPr id="10" name="Line 735"/>
        <xdr:cNvSpPr>
          <a:spLocks noChangeShapeType="1"/>
        </xdr:cNvSpPr>
      </xdr:nvSpPr>
      <xdr:spPr bwMode="auto">
        <a:xfrm flipV="1">
          <a:off x="5429250" y="27679650"/>
          <a:ext cx="0" cy="0"/>
        </a:xfrm>
        <a:prstGeom prst="line">
          <a:avLst/>
        </a:prstGeom>
        <a:noFill/>
        <a:ln w="9525">
          <a:solidFill>
            <a:srgbClr val="000000"/>
          </a:solidFill>
          <a:round/>
          <a:headEnd/>
          <a:tailEnd/>
        </a:ln>
      </xdr:spPr>
    </xdr:sp>
    <xdr:clientData/>
  </xdr:twoCellAnchor>
  <xdr:twoCellAnchor>
    <xdr:from>
      <xdr:col>4</xdr:col>
      <xdr:colOff>552450</xdr:colOff>
      <xdr:row>95</xdr:row>
      <xdr:rowOff>161925</xdr:rowOff>
    </xdr:from>
    <xdr:to>
      <xdr:col>4</xdr:col>
      <xdr:colOff>590550</xdr:colOff>
      <xdr:row>95</xdr:row>
      <xdr:rowOff>161925</xdr:rowOff>
    </xdr:to>
    <xdr:sp macro="" textlink="">
      <xdr:nvSpPr>
        <xdr:cNvPr id="11" name="Line 735"/>
        <xdr:cNvSpPr>
          <a:spLocks noChangeShapeType="1"/>
        </xdr:cNvSpPr>
      </xdr:nvSpPr>
      <xdr:spPr bwMode="auto">
        <a:xfrm flipV="1">
          <a:off x="4572000" y="28213050"/>
          <a:ext cx="38100" cy="0"/>
        </a:xfrm>
        <a:prstGeom prst="line">
          <a:avLst/>
        </a:prstGeom>
        <a:noFill/>
        <a:ln w="9525">
          <a:solidFill>
            <a:srgbClr val="000000"/>
          </a:solidFill>
          <a:round/>
          <a:headEnd/>
          <a:tailEnd/>
        </a:ln>
      </xdr:spPr>
    </xdr:sp>
    <xdr:clientData/>
  </xdr:twoCellAnchor>
  <xdr:twoCellAnchor>
    <xdr:from>
      <xdr:col>5</xdr:col>
      <xdr:colOff>876300</xdr:colOff>
      <xdr:row>103</xdr:row>
      <xdr:rowOff>133350</xdr:rowOff>
    </xdr:from>
    <xdr:to>
      <xdr:col>5</xdr:col>
      <xdr:colOff>914400</xdr:colOff>
      <xdr:row>103</xdr:row>
      <xdr:rowOff>133350</xdr:rowOff>
    </xdr:to>
    <xdr:sp macro="" textlink="">
      <xdr:nvSpPr>
        <xdr:cNvPr id="12" name="Line 735"/>
        <xdr:cNvSpPr>
          <a:spLocks noChangeShapeType="1"/>
        </xdr:cNvSpPr>
      </xdr:nvSpPr>
      <xdr:spPr bwMode="auto">
        <a:xfrm flipV="1">
          <a:off x="5429250" y="30394275"/>
          <a:ext cx="0" cy="0"/>
        </a:xfrm>
        <a:prstGeom prst="line">
          <a:avLst/>
        </a:prstGeom>
        <a:noFill/>
        <a:ln w="9525">
          <a:solidFill>
            <a:srgbClr val="000000"/>
          </a:solidFill>
          <a:round/>
          <a:headEnd/>
          <a:tailEnd/>
        </a:ln>
      </xdr:spPr>
    </xdr:sp>
    <xdr:clientData/>
  </xdr:twoCellAnchor>
  <xdr:twoCellAnchor>
    <xdr:from>
      <xdr:col>5</xdr:col>
      <xdr:colOff>838200</xdr:colOff>
      <xdr:row>111</xdr:row>
      <xdr:rowOff>209550</xdr:rowOff>
    </xdr:from>
    <xdr:to>
      <xdr:col>5</xdr:col>
      <xdr:colOff>876300</xdr:colOff>
      <xdr:row>111</xdr:row>
      <xdr:rowOff>209550</xdr:rowOff>
    </xdr:to>
    <xdr:sp macro="" textlink="">
      <xdr:nvSpPr>
        <xdr:cNvPr id="13" name="Line 735"/>
        <xdr:cNvSpPr>
          <a:spLocks noChangeShapeType="1"/>
        </xdr:cNvSpPr>
      </xdr:nvSpPr>
      <xdr:spPr bwMode="auto">
        <a:xfrm flipV="1">
          <a:off x="5429250" y="32918400"/>
          <a:ext cx="0" cy="0"/>
        </a:xfrm>
        <a:prstGeom prst="line">
          <a:avLst/>
        </a:prstGeom>
        <a:noFill/>
        <a:ln w="9525">
          <a:solidFill>
            <a:srgbClr val="000000"/>
          </a:solidFill>
          <a:round/>
          <a:headEnd/>
          <a:tailEnd/>
        </a:ln>
      </xdr:spPr>
    </xdr:sp>
    <xdr:clientData/>
  </xdr:twoCellAnchor>
  <xdr:twoCellAnchor>
    <xdr:from>
      <xdr:col>5</xdr:col>
      <xdr:colOff>847725</xdr:colOff>
      <xdr:row>112</xdr:row>
      <xdr:rowOff>180975</xdr:rowOff>
    </xdr:from>
    <xdr:to>
      <xdr:col>5</xdr:col>
      <xdr:colOff>885825</xdr:colOff>
      <xdr:row>112</xdr:row>
      <xdr:rowOff>180975</xdr:rowOff>
    </xdr:to>
    <xdr:sp macro="" textlink="">
      <xdr:nvSpPr>
        <xdr:cNvPr id="14" name="Line 735"/>
        <xdr:cNvSpPr>
          <a:spLocks noChangeShapeType="1"/>
        </xdr:cNvSpPr>
      </xdr:nvSpPr>
      <xdr:spPr bwMode="auto">
        <a:xfrm flipV="1">
          <a:off x="5429250" y="33204150"/>
          <a:ext cx="0" cy="0"/>
        </a:xfrm>
        <a:prstGeom prst="line">
          <a:avLst/>
        </a:prstGeom>
        <a:noFill/>
        <a:ln w="9525">
          <a:solidFill>
            <a:srgbClr val="000000"/>
          </a:solidFill>
          <a:round/>
          <a:headEnd/>
          <a:tailEnd/>
        </a:ln>
      </xdr:spPr>
    </xdr:sp>
    <xdr:clientData/>
  </xdr:twoCellAnchor>
  <xdr:twoCellAnchor>
    <xdr:from>
      <xdr:col>5</xdr:col>
      <xdr:colOff>895350</xdr:colOff>
      <xdr:row>120</xdr:row>
      <xdr:rowOff>142875</xdr:rowOff>
    </xdr:from>
    <xdr:to>
      <xdr:col>5</xdr:col>
      <xdr:colOff>933450</xdr:colOff>
      <xdr:row>120</xdr:row>
      <xdr:rowOff>142875</xdr:rowOff>
    </xdr:to>
    <xdr:sp macro="" textlink="">
      <xdr:nvSpPr>
        <xdr:cNvPr id="15" name="Line 735"/>
        <xdr:cNvSpPr>
          <a:spLocks noChangeShapeType="1"/>
        </xdr:cNvSpPr>
      </xdr:nvSpPr>
      <xdr:spPr bwMode="auto">
        <a:xfrm flipV="1">
          <a:off x="5429250" y="35366325"/>
          <a:ext cx="0" cy="0"/>
        </a:xfrm>
        <a:prstGeom prst="line">
          <a:avLst/>
        </a:prstGeom>
        <a:noFill/>
        <a:ln w="9525">
          <a:solidFill>
            <a:srgbClr val="000000"/>
          </a:solidFill>
          <a:round/>
          <a:headEnd/>
          <a:tailEnd/>
        </a:ln>
      </xdr:spPr>
    </xdr:sp>
    <xdr:clientData/>
  </xdr:twoCellAnchor>
  <xdr:twoCellAnchor>
    <xdr:from>
      <xdr:col>5</xdr:col>
      <xdr:colOff>838200</xdr:colOff>
      <xdr:row>121</xdr:row>
      <xdr:rowOff>142875</xdr:rowOff>
    </xdr:from>
    <xdr:to>
      <xdr:col>5</xdr:col>
      <xdr:colOff>876300</xdr:colOff>
      <xdr:row>121</xdr:row>
      <xdr:rowOff>142875</xdr:rowOff>
    </xdr:to>
    <xdr:sp macro="" textlink="">
      <xdr:nvSpPr>
        <xdr:cNvPr id="16" name="Line 735"/>
        <xdr:cNvSpPr>
          <a:spLocks noChangeShapeType="1"/>
        </xdr:cNvSpPr>
      </xdr:nvSpPr>
      <xdr:spPr bwMode="auto">
        <a:xfrm flipV="1">
          <a:off x="5429250" y="35680650"/>
          <a:ext cx="0" cy="0"/>
        </a:xfrm>
        <a:prstGeom prst="line">
          <a:avLst/>
        </a:prstGeom>
        <a:noFill/>
        <a:ln w="9525">
          <a:solidFill>
            <a:srgbClr val="000000"/>
          </a:solidFill>
          <a:round/>
          <a:headEnd/>
          <a:tailEnd/>
        </a:ln>
      </xdr:spPr>
    </xdr:sp>
    <xdr:clientData/>
  </xdr:twoCellAnchor>
  <xdr:twoCellAnchor>
    <xdr:from>
      <xdr:col>5</xdr:col>
      <xdr:colOff>838200</xdr:colOff>
      <xdr:row>122</xdr:row>
      <xdr:rowOff>152400</xdr:rowOff>
    </xdr:from>
    <xdr:to>
      <xdr:col>5</xdr:col>
      <xdr:colOff>876300</xdr:colOff>
      <xdr:row>122</xdr:row>
      <xdr:rowOff>152400</xdr:rowOff>
    </xdr:to>
    <xdr:sp macro="" textlink="">
      <xdr:nvSpPr>
        <xdr:cNvPr id="17" name="Line 735"/>
        <xdr:cNvSpPr>
          <a:spLocks noChangeShapeType="1"/>
        </xdr:cNvSpPr>
      </xdr:nvSpPr>
      <xdr:spPr bwMode="auto">
        <a:xfrm flipV="1">
          <a:off x="5429250" y="36004500"/>
          <a:ext cx="0" cy="0"/>
        </a:xfrm>
        <a:prstGeom prst="line">
          <a:avLst/>
        </a:prstGeom>
        <a:noFill/>
        <a:ln w="9525">
          <a:solidFill>
            <a:srgbClr val="000000"/>
          </a:solidFill>
          <a:round/>
          <a:headEnd/>
          <a:tailEnd/>
        </a:ln>
      </xdr:spPr>
    </xdr:sp>
    <xdr:clientData/>
  </xdr:twoCellAnchor>
  <xdr:twoCellAnchor>
    <xdr:from>
      <xdr:col>5</xdr:col>
      <xdr:colOff>838200</xdr:colOff>
      <xdr:row>123</xdr:row>
      <xdr:rowOff>152400</xdr:rowOff>
    </xdr:from>
    <xdr:to>
      <xdr:col>5</xdr:col>
      <xdr:colOff>876300</xdr:colOff>
      <xdr:row>123</xdr:row>
      <xdr:rowOff>152400</xdr:rowOff>
    </xdr:to>
    <xdr:sp macro="" textlink="">
      <xdr:nvSpPr>
        <xdr:cNvPr id="18" name="Line 735"/>
        <xdr:cNvSpPr>
          <a:spLocks noChangeShapeType="1"/>
        </xdr:cNvSpPr>
      </xdr:nvSpPr>
      <xdr:spPr bwMode="auto">
        <a:xfrm flipV="1">
          <a:off x="5429250" y="36318825"/>
          <a:ext cx="0" cy="0"/>
        </a:xfrm>
        <a:prstGeom prst="line">
          <a:avLst/>
        </a:prstGeom>
        <a:noFill/>
        <a:ln w="9525">
          <a:solidFill>
            <a:srgbClr val="000000"/>
          </a:solidFill>
          <a:round/>
          <a:headEnd/>
          <a:tailEnd/>
        </a:ln>
      </xdr:spPr>
    </xdr:sp>
    <xdr:clientData/>
  </xdr:twoCellAnchor>
  <xdr:twoCellAnchor>
    <xdr:from>
      <xdr:col>5</xdr:col>
      <xdr:colOff>933450</xdr:colOff>
      <xdr:row>148</xdr:row>
      <xdr:rowOff>152400</xdr:rowOff>
    </xdr:from>
    <xdr:to>
      <xdr:col>5</xdr:col>
      <xdr:colOff>971550</xdr:colOff>
      <xdr:row>148</xdr:row>
      <xdr:rowOff>152400</xdr:rowOff>
    </xdr:to>
    <xdr:sp macro="" textlink="">
      <xdr:nvSpPr>
        <xdr:cNvPr id="19" name="Line 735"/>
        <xdr:cNvSpPr>
          <a:spLocks noChangeShapeType="1"/>
        </xdr:cNvSpPr>
      </xdr:nvSpPr>
      <xdr:spPr bwMode="auto">
        <a:xfrm flipV="1">
          <a:off x="5429250" y="43510200"/>
          <a:ext cx="0" cy="0"/>
        </a:xfrm>
        <a:prstGeom prst="line">
          <a:avLst/>
        </a:prstGeom>
        <a:noFill/>
        <a:ln w="9525">
          <a:solidFill>
            <a:srgbClr val="000000"/>
          </a:solidFill>
          <a:round/>
          <a:headEnd/>
          <a:tailEnd/>
        </a:ln>
      </xdr:spPr>
    </xdr:sp>
    <xdr:clientData/>
  </xdr:twoCellAnchor>
  <xdr:twoCellAnchor>
    <xdr:from>
      <xdr:col>5</xdr:col>
      <xdr:colOff>847725</xdr:colOff>
      <xdr:row>154</xdr:row>
      <xdr:rowOff>190500</xdr:rowOff>
    </xdr:from>
    <xdr:to>
      <xdr:col>5</xdr:col>
      <xdr:colOff>885825</xdr:colOff>
      <xdr:row>154</xdr:row>
      <xdr:rowOff>190500</xdr:rowOff>
    </xdr:to>
    <xdr:sp macro="" textlink="">
      <xdr:nvSpPr>
        <xdr:cNvPr id="20" name="Line 735"/>
        <xdr:cNvSpPr>
          <a:spLocks noChangeShapeType="1"/>
        </xdr:cNvSpPr>
      </xdr:nvSpPr>
      <xdr:spPr bwMode="auto">
        <a:xfrm flipV="1">
          <a:off x="5429250" y="45424725"/>
          <a:ext cx="0" cy="0"/>
        </a:xfrm>
        <a:prstGeom prst="line">
          <a:avLst/>
        </a:prstGeom>
        <a:noFill/>
        <a:ln w="9525">
          <a:solidFill>
            <a:srgbClr val="000000"/>
          </a:solidFill>
          <a:round/>
          <a:headEnd/>
          <a:tailEnd/>
        </a:ln>
      </xdr:spPr>
    </xdr:sp>
    <xdr:clientData/>
  </xdr:twoCellAnchor>
  <xdr:twoCellAnchor>
    <xdr:from>
      <xdr:col>5</xdr:col>
      <xdr:colOff>914400</xdr:colOff>
      <xdr:row>158</xdr:row>
      <xdr:rowOff>180975</xdr:rowOff>
    </xdr:from>
    <xdr:to>
      <xdr:col>5</xdr:col>
      <xdr:colOff>952500</xdr:colOff>
      <xdr:row>158</xdr:row>
      <xdr:rowOff>180975</xdr:rowOff>
    </xdr:to>
    <xdr:sp macro="" textlink="">
      <xdr:nvSpPr>
        <xdr:cNvPr id="21" name="Line 735"/>
        <xdr:cNvSpPr>
          <a:spLocks noChangeShapeType="1"/>
        </xdr:cNvSpPr>
      </xdr:nvSpPr>
      <xdr:spPr bwMode="auto">
        <a:xfrm flipV="1">
          <a:off x="5429250" y="46634400"/>
          <a:ext cx="0" cy="0"/>
        </a:xfrm>
        <a:prstGeom prst="line">
          <a:avLst/>
        </a:prstGeom>
        <a:noFill/>
        <a:ln w="9525">
          <a:solidFill>
            <a:srgbClr val="000000"/>
          </a:solidFill>
          <a:round/>
          <a:headEnd/>
          <a:tailEnd/>
        </a:ln>
      </xdr:spPr>
    </xdr:sp>
    <xdr:clientData/>
  </xdr:twoCellAnchor>
  <xdr:twoCellAnchor>
    <xdr:from>
      <xdr:col>5</xdr:col>
      <xdr:colOff>857250</xdr:colOff>
      <xdr:row>160</xdr:row>
      <xdr:rowOff>171450</xdr:rowOff>
    </xdr:from>
    <xdr:to>
      <xdr:col>5</xdr:col>
      <xdr:colOff>895350</xdr:colOff>
      <xdr:row>160</xdr:row>
      <xdr:rowOff>171450</xdr:rowOff>
    </xdr:to>
    <xdr:sp macro="" textlink="">
      <xdr:nvSpPr>
        <xdr:cNvPr id="22" name="Line 735"/>
        <xdr:cNvSpPr>
          <a:spLocks noChangeShapeType="1"/>
        </xdr:cNvSpPr>
      </xdr:nvSpPr>
      <xdr:spPr bwMode="auto">
        <a:xfrm flipV="1">
          <a:off x="5429250" y="47253525"/>
          <a:ext cx="0" cy="0"/>
        </a:xfrm>
        <a:prstGeom prst="line">
          <a:avLst/>
        </a:prstGeom>
        <a:noFill/>
        <a:ln w="9525">
          <a:solidFill>
            <a:srgbClr val="000000"/>
          </a:solidFill>
          <a:round/>
          <a:headEnd/>
          <a:tailEnd/>
        </a:ln>
      </xdr:spPr>
    </xdr:sp>
    <xdr:clientData/>
  </xdr:twoCellAnchor>
  <xdr:twoCellAnchor>
    <xdr:from>
      <xdr:col>5</xdr:col>
      <xdr:colOff>885825</xdr:colOff>
      <xdr:row>171</xdr:row>
      <xdr:rowOff>142875</xdr:rowOff>
    </xdr:from>
    <xdr:to>
      <xdr:col>5</xdr:col>
      <xdr:colOff>923925</xdr:colOff>
      <xdr:row>171</xdr:row>
      <xdr:rowOff>142875</xdr:rowOff>
    </xdr:to>
    <xdr:sp macro="" textlink="">
      <xdr:nvSpPr>
        <xdr:cNvPr id="23" name="Line 735"/>
        <xdr:cNvSpPr>
          <a:spLocks noChangeShapeType="1"/>
        </xdr:cNvSpPr>
      </xdr:nvSpPr>
      <xdr:spPr bwMode="auto">
        <a:xfrm flipV="1">
          <a:off x="5429250" y="51825525"/>
          <a:ext cx="0" cy="0"/>
        </a:xfrm>
        <a:prstGeom prst="line">
          <a:avLst/>
        </a:prstGeom>
        <a:noFill/>
        <a:ln w="9525">
          <a:solidFill>
            <a:srgbClr val="000000"/>
          </a:solidFill>
          <a:round/>
          <a:headEnd/>
          <a:tailEnd/>
        </a:ln>
      </xdr:spPr>
    </xdr:sp>
    <xdr:clientData/>
  </xdr:twoCellAnchor>
  <xdr:twoCellAnchor>
    <xdr:from>
      <xdr:col>5</xdr:col>
      <xdr:colOff>904875</xdr:colOff>
      <xdr:row>173</xdr:row>
      <xdr:rowOff>171450</xdr:rowOff>
    </xdr:from>
    <xdr:to>
      <xdr:col>5</xdr:col>
      <xdr:colOff>942975</xdr:colOff>
      <xdr:row>173</xdr:row>
      <xdr:rowOff>171450</xdr:rowOff>
    </xdr:to>
    <xdr:sp macro="" textlink="">
      <xdr:nvSpPr>
        <xdr:cNvPr id="24" name="Line 735"/>
        <xdr:cNvSpPr>
          <a:spLocks noChangeShapeType="1"/>
        </xdr:cNvSpPr>
      </xdr:nvSpPr>
      <xdr:spPr bwMode="auto">
        <a:xfrm flipV="1">
          <a:off x="5429250" y="52501800"/>
          <a:ext cx="0" cy="0"/>
        </a:xfrm>
        <a:prstGeom prst="line">
          <a:avLst/>
        </a:prstGeom>
        <a:noFill/>
        <a:ln w="9525">
          <a:solidFill>
            <a:srgbClr val="000000"/>
          </a:solidFill>
          <a:round/>
          <a:headEnd/>
          <a:tailEnd/>
        </a:ln>
      </xdr:spPr>
    </xdr:sp>
    <xdr:clientData/>
  </xdr:twoCellAnchor>
  <xdr:twoCellAnchor>
    <xdr:from>
      <xdr:col>5</xdr:col>
      <xdr:colOff>895350</xdr:colOff>
      <xdr:row>182</xdr:row>
      <xdr:rowOff>200025</xdr:rowOff>
    </xdr:from>
    <xdr:to>
      <xdr:col>5</xdr:col>
      <xdr:colOff>933450</xdr:colOff>
      <xdr:row>182</xdr:row>
      <xdr:rowOff>200025</xdr:rowOff>
    </xdr:to>
    <xdr:sp macro="" textlink="">
      <xdr:nvSpPr>
        <xdr:cNvPr id="25" name="Line 735"/>
        <xdr:cNvSpPr>
          <a:spLocks noChangeShapeType="1"/>
        </xdr:cNvSpPr>
      </xdr:nvSpPr>
      <xdr:spPr bwMode="auto">
        <a:xfrm flipV="1">
          <a:off x="5429250" y="55454550"/>
          <a:ext cx="0" cy="0"/>
        </a:xfrm>
        <a:prstGeom prst="line">
          <a:avLst/>
        </a:prstGeom>
        <a:noFill/>
        <a:ln w="9525">
          <a:solidFill>
            <a:srgbClr val="000000"/>
          </a:solidFill>
          <a:round/>
          <a:headEnd/>
          <a:tailEnd/>
        </a:ln>
      </xdr:spPr>
    </xdr:sp>
    <xdr:clientData/>
  </xdr:twoCellAnchor>
  <xdr:twoCellAnchor>
    <xdr:from>
      <xdr:col>5</xdr:col>
      <xdr:colOff>866775</xdr:colOff>
      <xdr:row>183</xdr:row>
      <xdr:rowOff>180975</xdr:rowOff>
    </xdr:from>
    <xdr:to>
      <xdr:col>5</xdr:col>
      <xdr:colOff>904875</xdr:colOff>
      <xdr:row>183</xdr:row>
      <xdr:rowOff>180975</xdr:rowOff>
    </xdr:to>
    <xdr:sp macro="" textlink="">
      <xdr:nvSpPr>
        <xdr:cNvPr id="26" name="Line 735"/>
        <xdr:cNvSpPr>
          <a:spLocks noChangeShapeType="1"/>
        </xdr:cNvSpPr>
      </xdr:nvSpPr>
      <xdr:spPr bwMode="auto">
        <a:xfrm flipV="1">
          <a:off x="5429250" y="55797450"/>
          <a:ext cx="0" cy="0"/>
        </a:xfrm>
        <a:prstGeom prst="line">
          <a:avLst/>
        </a:prstGeom>
        <a:noFill/>
        <a:ln w="9525">
          <a:solidFill>
            <a:srgbClr val="000000"/>
          </a:solidFill>
          <a:round/>
          <a:headEnd/>
          <a:tailEnd/>
        </a:ln>
      </xdr:spPr>
    </xdr:sp>
    <xdr:clientData/>
  </xdr:twoCellAnchor>
  <xdr:twoCellAnchor>
    <xdr:from>
      <xdr:col>5</xdr:col>
      <xdr:colOff>866775</xdr:colOff>
      <xdr:row>184</xdr:row>
      <xdr:rowOff>180975</xdr:rowOff>
    </xdr:from>
    <xdr:to>
      <xdr:col>5</xdr:col>
      <xdr:colOff>904875</xdr:colOff>
      <xdr:row>184</xdr:row>
      <xdr:rowOff>180975</xdr:rowOff>
    </xdr:to>
    <xdr:sp macro="" textlink="">
      <xdr:nvSpPr>
        <xdr:cNvPr id="27" name="Line 735"/>
        <xdr:cNvSpPr>
          <a:spLocks noChangeShapeType="1"/>
        </xdr:cNvSpPr>
      </xdr:nvSpPr>
      <xdr:spPr bwMode="auto">
        <a:xfrm flipV="1">
          <a:off x="5429250" y="56159400"/>
          <a:ext cx="0" cy="0"/>
        </a:xfrm>
        <a:prstGeom prst="line">
          <a:avLst/>
        </a:prstGeom>
        <a:noFill/>
        <a:ln w="9525">
          <a:solidFill>
            <a:srgbClr val="000000"/>
          </a:solidFill>
          <a:round/>
          <a:headEnd/>
          <a:tailEnd/>
        </a:ln>
      </xdr:spPr>
    </xdr:sp>
    <xdr:clientData/>
  </xdr:twoCellAnchor>
  <xdr:twoCellAnchor>
    <xdr:from>
      <xdr:col>5</xdr:col>
      <xdr:colOff>828675</xdr:colOff>
      <xdr:row>185</xdr:row>
      <xdr:rowOff>200025</xdr:rowOff>
    </xdr:from>
    <xdr:to>
      <xdr:col>5</xdr:col>
      <xdr:colOff>866775</xdr:colOff>
      <xdr:row>185</xdr:row>
      <xdr:rowOff>200025</xdr:rowOff>
    </xdr:to>
    <xdr:sp macro="" textlink="">
      <xdr:nvSpPr>
        <xdr:cNvPr id="28" name="Line 735"/>
        <xdr:cNvSpPr>
          <a:spLocks noChangeShapeType="1"/>
        </xdr:cNvSpPr>
      </xdr:nvSpPr>
      <xdr:spPr bwMode="auto">
        <a:xfrm flipV="1">
          <a:off x="5429250" y="56492775"/>
          <a:ext cx="0" cy="0"/>
        </a:xfrm>
        <a:prstGeom prst="line">
          <a:avLst/>
        </a:prstGeom>
        <a:noFill/>
        <a:ln w="9525">
          <a:solidFill>
            <a:srgbClr val="000000"/>
          </a:solidFill>
          <a:round/>
          <a:headEnd/>
          <a:tailEnd/>
        </a:ln>
      </xdr:spPr>
    </xdr:sp>
    <xdr:clientData/>
  </xdr:twoCellAnchor>
  <xdr:twoCellAnchor>
    <xdr:from>
      <xdr:col>5</xdr:col>
      <xdr:colOff>828675</xdr:colOff>
      <xdr:row>186</xdr:row>
      <xdr:rowOff>238125</xdr:rowOff>
    </xdr:from>
    <xdr:to>
      <xdr:col>5</xdr:col>
      <xdr:colOff>866775</xdr:colOff>
      <xdr:row>186</xdr:row>
      <xdr:rowOff>238125</xdr:rowOff>
    </xdr:to>
    <xdr:sp macro="" textlink="">
      <xdr:nvSpPr>
        <xdr:cNvPr id="29" name="Line 735"/>
        <xdr:cNvSpPr>
          <a:spLocks noChangeShapeType="1"/>
        </xdr:cNvSpPr>
      </xdr:nvSpPr>
      <xdr:spPr bwMode="auto">
        <a:xfrm flipV="1">
          <a:off x="5429250" y="56826150"/>
          <a:ext cx="0" cy="0"/>
        </a:xfrm>
        <a:prstGeom prst="line">
          <a:avLst/>
        </a:prstGeom>
        <a:noFill/>
        <a:ln w="9525">
          <a:solidFill>
            <a:srgbClr val="000000"/>
          </a:solidFill>
          <a:round/>
          <a:headEnd/>
          <a:tailEnd/>
        </a:ln>
      </xdr:spPr>
    </xdr:sp>
    <xdr:clientData/>
  </xdr:twoCellAnchor>
  <xdr:twoCellAnchor>
    <xdr:from>
      <xdr:col>5</xdr:col>
      <xdr:colOff>828675</xdr:colOff>
      <xdr:row>187</xdr:row>
      <xdr:rowOff>180975</xdr:rowOff>
    </xdr:from>
    <xdr:to>
      <xdr:col>5</xdr:col>
      <xdr:colOff>866775</xdr:colOff>
      <xdr:row>187</xdr:row>
      <xdr:rowOff>180975</xdr:rowOff>
    </xdr:to>
    <xdr:sp macro="" textlink="">
      <xdr:nvSpPr>
        <xdr:cNvPr id="30" name="Line 735"/>
        <xdr:cNvSpPr>
          <a:spLocks noChangeShapeType="1"/>
        </xdr:cNvSpPr>
      </xdr:nvSpPr>
      <xdr:spPr bwMode="auto">
        <a:xfrm flipV="1">
          <a:off x="5429250" y="57073800"/>
          <a:ext cx="0" cy="0"/>
        </a:xfrm>
        <a:prstGeom prst="line">
          <a:avLst/>
        </a:prstGeom>
        <a:noFill/>
        <a:ln w="9525">
          <a:solidFill>
            <a:srgbClr val="000000"/>
          </a:solidFill>
          <a:round/>
          <a:headEnd/>
          <a:tailEnd/>
        </a:ln>
      </xdr:spPr>
    </xdr:sp>
    <xdr:clientData/>
  </xdr:twoCellAnchor>
  <xdr:twoCellAnchor>
    <xdr:from>
      <xdr:col>5</xdr:col>
      <xdr:colOff>923925</xdr:colOff>
      <xdr:row>18</xdr:row>
      <xdr:rowOff>228600</xdr:rowOff>
    </xdr:from>
    <xdr:to>
      <xdr:col>5</xdr:col>
      <xdr:colOff>962025</xdr:colOff>
      <xdr:row>18</xdr:row>
      <xdr:rowOff>228600</xdr:rowOff>
    </xdr:to>
    <xdr:sp macro="" textlink="">
      <xdr:nvSpPr>
        <xdr:cNvPr id="31" name="Line 735"/>
        <xdr:cNvSpPr>
          <a:spLocks noChangeShapeType="1"/>
        </xdr:cNvSpPr>
      </xdr:nvSpPr>
      <xdr:spPr bwMode="auto">
        <a:xfrm flipV="1">
          <a:off x="5429250" y="5038725"/>
          <a:ext cx="0" cy="0"/>
        </a:xfrm>
        <a:prstGeom prst="line">
          <a:avLst/>
        </a:prstGeom>
        <a:noFill/>
        <a:ln w="9525">
          <a:solidFill>
            <a:srgbClr val="000000"/>
          </a:solidFill>
          <a:round/>
          <a:headEnd/>
          <a:tailEnd/>
        </a:ln>
      </xdr:spPr>
    </xdr:sp>
    <xdr:clientData/>
  </xdr:twoCellAnchor>
  <xdr:twoCellAnchor>
    <xdr:from>
      <xdr:col>5</xdr:col>
      <xdr:colOff>895350</xdr:colOff>
      <xdr:row>51</xdr:row>
      <xdr:rowOff>152400</xdr:rowOff>
    </xdr:from>
    <xdr:to>
      <xdr:col>5</xdr:col>
      <xdr:colOff>933450</xdr:colOff>
      <xdr:row>51</xdr:row>
      <xdr:rowOff>152400</xdr:rowOff>
    </xdr:to>
    <xdr:sp macro="" textlink="">
      <xdr:nvSpPr>
        <xdr:cNvPr id="32" name="Line 735"/>
        <xdr:cNvSpPr>
          <a:spLocks noChangeShapeType="1"/>
        </xdr:cNvSpPr>
      </xdr:nvSpPr>
      <xdr:spPr bwMode="auto">
        <a:xfrm flipV="1">
          <a:off x="5429250" y="14373225"/>
          <a:ext cx="0" cy="0"/>
        </a:xfrm>
        <a:prstGeom prst="line">
          <a:avLst/>
        </a:prstGeom>
        <a:noFill/>
        <a:ln w="9525">
          <a:solidFill>
            <a:srgbClr val="000000"/>
          </a:solidFill>
          <a:round/>
          <a:headEnd/>
          <a:tailEnd/>
        </a:ln>
      </xdr:spPr>
    </xdr:sp>
    <xdr:clientData/>
  </xdr:twoCellAnchor>
  <xdr:twoCellAnchor>
    <xdr:from>
      <xdr:col>5</xdr:col>
      <xdr:colOff>1028700</xdr:colOff>
      <xdr:row>66</xdr:row>
      <xdr:rowOff>180975</xdr:rowOff>
    </xdr:from>
    <xdr:to>
      <xdr:col>5</xdr:col>
      <xdr:colOff>1066800</xdr:colOff>
      <xdr:row>66</xdr:row>
      <xdr:rowOff>180975</xdr:rowOff>
    </xdr:to>
    <xdr:sp macro="" textlink="">
      <xdr:nvSpPr>
        <xdr:cNvPr id="33" name="Line 735"/>
        <xdr:cNvSpPr>
          <a:spLocks noChangeShapeType="1"/>
        </xdr:cNvSpPr>
      </xdr:nvSpPr>
      <xdr:spPr bwMode="auto">
        <a:xfrm flipV="1">
          <a:off x="5429250" y="19335750"/>
          <a:ext cx="0" cy="0"/>
        </a:xfrm>
        <a:prstGeom prst="line">
          <a:avLst/>
        </a:prstGeom>
        <a:noFill/>
        <a:ln w="9525">
          <a:solidFill>
            <a:srgbClr val="000000"/>
          </a:solidFill>
          <a:round/>
          <a:headEnd/>
          <a:tailEnd/>
        </a:ln>
      </xdr:spPr>
    </xdr:sp>
    <xdr:clientData/>
  </xdr:twoCellAnchor>
  <xdr:twoCellAnchor>
    <xdr:from>
      <xdr:col>5</xdr:col>
      <xdr:colOff>1000125</xdr:colOff>
      <xdr:row>68</xdr:row>
      <xdr:rowOff>180975</xdr:rowOff>
    </xdr:from>
    <xdr:to>
      <xdr:col>5</xdr:col>
      <xdr:colOff>1038225</xdr:colOff>
      <xdr:row>68</xdr:row>
      <xdr:rowOff>180975</xdr:rowOff>
    </xdr:to>
    <xdr:sp macro="" textlink="">
      <xdr:nvSpPr>
        <xdr:cNvPr id="34" name="Line 735"/>
        <xdr:cNvSpPr>
          <a:spLocks noChangeShapeType="1"/>
        </xdr:cNvSpPr>
      </xdr:nvSpPr>
      <xdr:spPr bwMode="auto">
        <a:xfrm flipV="1">
          <a:off x="5429250" y="19831050"/>
          <a:ext cx="0" cy="0"/>
        </a:xfrm>
        <a:prstGeom prst="line">
          <a:avLst/>
        </a:prstGeom>
        <a:noFill/>
        <a:ln w="9525">
          <a:solidFill>
            <a:srgbClr val="000000"/>
          </a:solidFill>
          <a:round/>
          <a:headEnd/>
          <a:tailEnd/>
        </a:ln>
      </xdr:spPr>
    </xdr:sp>
    <xdr:clientData/>
  </xdr:twoCellAnchor>
  <xdr:twoCellAnchor>
    <xdr:from>
      <xdr:col>5</xdr:col>
      <xdr:colOff>923925</xdr:colOff>
      <xdr:row>147</xdr:row>
      <xdr:rowOff>152400</xdr:rowOff>
    </xdr:from>
    <xdr:to>
      <xdr:col>5</xdr:col>
      <xdr:colOff>962025</xdr:colOff>
      <xdr:row>147</xdr:row>
      <xdr:rowOff>152400</xdr:rowOff>
    </xdr:to>
    <xdr:sp macro="" textlink="">
      <xdr:nvSpPr>
        <xdr:cNvPr id="35" name="Line 735"/>
        <xdr:cNvSpPr>
          <a:spLocks noChangeShapeType="1"/>
        </xdr:cNvSpPr>
      </xdr:nvSpPr>
      <xdr:spPr bwMode="auto">
        <a:xfrm flipV="1">
          <a:off x="5429250" y="43195875"/>
          <a:ext cx="0" cy="0"/>
        </a:xfrm>
        <a:prstGeom prst="line">
          <a:avLst/>
        </a:prstGeom>
        <a:noFill/>
        <a:ln w="9525">
          <a:solidFill>
            <a:srgbClr val="000000"/>
          </a:solidFill>
          <a:round/>
          <a:headEnd/>
          <a:tailEnd/>
        </a:ln>
      </xdr:spPr>
    </xdr:sp>
    <xdr:clientData/>
  </xdr:twoCellAnchor>
  <xdr:twoCellAnchor>
    <xdr:from>
      <xdr:col>5</xdr:col>
      <xdr:colOff>1000125</xdr:colOff>
      <xdr:row>72</xdr:row>
      <xdr:rowOff>180975</xdr:rowOff>
    </xdr:from>
    <xdr:to>
      <xdr:col>5</xdr:col>
      <xdr:colOff>1038225</xdr:colOff>
      <xdr:row>72</xdr:row>
      <xdr:rowOff>180975</xdr:rowOff>
    </xdr:to>
    <xdr:sp macro="" textlink="">
      <xdr:nvSpPr>
        <xdr:cNvPr id="36" name="Line 735"/>
        <xdr:cNvSpPr>
          <a:spLocks noChangeShapeType="1"/>
        </xdr:cNvSpPr>
      </xdr:nvSpPr>
      <xdr:spPr bwMode="auto">
        <a:xfrm flipV="1">
          <a:off x="5429250" y="20840700"/>
          <a:ext cx="0" cy="0"/>
        </a:xfrm>
        <a:prstGeom prst="line">
          <a:avLst/>
        </a:prstGeom>
        <a:noFill/>
        <a:ln w="9525">
          <a:solidFill>
            <a:srgbClr val="000000"/>
          </a:solidFill>
          <a:round/>
          <a:headEnd/>
          <a:tailEnd/>
        </a:ln>
      </xdr:spPr>
    </xdr:sp>
    <xdr:clientData/>
  </xdr:twoCellAnchor>
  <xdr:twoCellAnchor>
    <xdr:from>
      <xdr:col>5</xdr:col>
      <xdr:colOff>1000125</xdr:colOff>
      <xdr:row>79</xdr:row>
      <xdr:rowOff>180975</xdr:rowOff>
    </xdr:from>
    <xdr:to>
      <xdr:col>5</xdr:col>
      <xdr:colOff>1038225</xdr:colOff>
      <xdr:row>79</xdr:row>
      <xdr:rowOff>180975</xdr:rowOff>
    </xdr:to>
    <xdr:sp macro="" textlink="">
      <xdr:nvSpPr>
        <xdr:cNvPr id="37" name="Line 735"/>
        <xdr:cNvSpPr>
          <a:spLocks noChangeShapeType="1"/>
        </xdr:cNvSpPr>
      </xdr:nvSpPr>
      <xdr:spPr bwMode="auto">
        <a:xfrm flipV="1">
          <a:off x="5429250" y="23231475"/>
          <a:ext cx="0" cy="0"/>
        </a:xfrm>
        <a:prstGeom prst="line">
          <a:avLst/>
        </a:prstGeom>
        <a:noFill/>
        <a:ln w="9525">
          <a:solidFill>
            <a:srgbClr val="000000"/>
          </a:solidFill>
          <a:round/>
          <a:headEnd/>
          <a:tailEnd/>
        </a:ln>
      </xdr:spPr>
    </xdr:sp>
    <xdr:clientData/>
  </xdr:twoCellAnchor>
  <xdr:twoCellAnchor>
    <xdr:from>
      <xdr:col>5</xdr:col>
      <xdr:colOff>1000125</xdr:colOff>
      <xdr:row>88</xdr:row>
      <xdr:rowOff>180975</xdr:rowOff>
    </xdr:from>
    <xdr:to>
      <xdr:col>5</xdr:col>
      <xdr:colOff>1038225</xdr:colOff>
      <xdr:row>88</xdr:row>
      <xdr:rowOff>180975</xdr:rowOff>
    </xdr:to>
    <xdr:sp macro="" textlink="">
      <xdr:nvSpPr>
        <xdr:cNvPr id="39" name="Line 735"/>
        <xdr:cNvSpPr>
          <a:spLocks noChangeShapeType="1"/>
        </xdr:cNvSpPr>
      </xdr:nvSpPr>
      <xdr:spPr bwMode="auto">
        <a:xfrm flipV="1">
          <a:off x="5429250" y="26136600"/>
          <a:ext cx="0" cy="0"/>
        </a:xfrm>
        <a:prstGeom prst="line">
          <a:avLst/>
        </a:prstGeom>
        <a:noFill/>
        <a:ln w="9525">
          <a:solidFill>
            <a:srgbClr val="000000"/>
          </a:solidFill>
          <a:round/>
          <a:headEnd/>
          <a:tailEnd/>
        </a:ln>
      </xdr:spPr>
    </xdr:sp>
    <xdr:clientData/>
  </xdr:twoCellAnchor>
  <xdr:twoCellAnchor>
    <xdr:from>
      <xdr:col>7</xdr:col>
      <xdr:colOff>790575</xdr:colOff>
      <xdr:row>115</xdr:row>
      <xdr:rowOff>171450</xdr:rowOff>
    </xdr:from>
    <xdr:to>
      <xdr:col>7</xdr:col>
      <xdr:colOff>828675</xdr:colOff>
      <xdr:row>115</xdr:row>
      <xdr:rowOff>171450</xdr:rowOff>
    </xdr:to>
    <xdr:sp macro="" textlink="">
      <xdr:nvSpPr>
        <xdr:cNvPr id="40" name="Line 735"/>
        <xdr:cNvSpPr>
          <a:spLocks noChangeShapeType="1"/>
        </xdr:cNvSpPr>
      </xdr:nvSpPr>
      <xdr:spPr bwMode="auto">
        <a:xfrm flipV="1">
          <a:off x="6838950" y="33823275"/>
          <a:ext cx="0" cy="0"/>
        </a:xfrm>
        <a:prstGeom prst="line">
          <a:avLst/>
        </a:prstGeom>
        <a:noFill/>
        <a:ln w="9525">
          <a:solidFill>
            <a:srgbClr val="000000"/>
          </a:solidFill>
          <a:round/>
          <a:headEnd/>
          <a:tailEnd/>
        </a:ln>
      </xdr:spPr>
    </xdr:sp>
    <xdr:clientData/>
  </xdr:twoCellAnchor>
  <xdr:twoCellAnchor>
    <xdr:from>
      <xdr:col>8</xdr:col>
      <xdr:colOff>790575</xdr:colOff>
      <xdr:row>115</xdr:row>
      <xdr:rowOff>171450</xdr:rowOff>
    </xdr:from>
    <xdr:to>
      <xdr:col>8</xdr:col>
      <xdr:colOff>828675</xdr:colOff>
      <xdr:row>115</xdr:row>
      <xdr:rowOff>171450</xdr:rowOff>
    </xdr:to>
    <xdr:sp macro="" textlink="">
      <xdr:nvSpPr>
        <xdr:cNvPr id="41" name="Line 735"/>
        <xdr:cNvSpPr>
          <a:spLocks noChangeShapeType="1"/>
        </xdr:cNvSpPr>
      </xdr:nvSpPr>
      <xdr:spPr bwMode="auto">
        <a:xfrm flipV="1">
          <a:off x="7562850" y="33823275"/>
          <a:ext cx="0" cy="0"/>
        </a:xfrm>
        <a:prstGeom prst="line">
          <a:avLst/>
        </a:prstGeom>
        <a:noFill/>
        <a:ln w="9525">
          <a:solidFill>
            <a:srgbClr val="000000"/>
          </a:solidFill>
          <a:round/>
          <a:headEnd/>
          <a:tailEnd/>
        </a:ln>
      </xdr:spPr>
    </xdr:sp>
    <xdr:clientData/>
  </xdr:twoCellAnchor>
  <xdr:twoCellAnchor>
    <xdr:from>
      <xdr:col>4</xdr:col>
      <xdr:colOff>790575</xdr:colOff>
      <xdr:row>115</xdr:row>
      <xdr:rowOff>171450</xdr:rowOff>
    </xdr:from>
    <xdr:to>
      <xdr:col>4</xdr:col>
      <xdr:colOff>828675</xdr:colOff>
      <xdr:row>115</xdr:row>
      <xdr:rowOff>171450</xdr:rowOff>
    </xdr:to>
    <xdr:sp macro="" textlink="">
      <xdr:nvSpPr>
        <xdr:cNvPr id="42" name="Line 735"/>
        <xdr:cNvSpPr>
          <a:spLocks noChangeShapeType="1"/>
        </xdr:cNvSpPr>
      </xdr:nvSpPr>
      <xdr:spPr bwMode="auto">
        <a:xfrm flipV="1">
          <a:off x="4772025" y="33823275"/>
          <a:ext cx="0" cy="0"/>
        </a:xfrm>
        <a:prstGeom prst="line">
          <a:avLst/>
        </a:prstGeom>
        <a:noFill/>
        <a:ln w="9525">
          <a:solidFill>
            <a:srgbClr val="000000"/>
          </a:solidFill>
          <a:round/>
          <a:headEnd/>
          <a:tailEnd/>
        </a:ln>
      </xdr:spPr>
    </xdr:sp>
    <xdr:clientData/>
  </xdr:twoCellAnchor>
  <xdr:twoCellAnchor>
    <xdr:from>
      <xdr:col>7</xdr:col>
      <xdr:colOff>790575</xdr:colOff>
      <xdr:row>125</xdr:row>
      <xdr:rowOff>171450</xdr:rowOff>
    </xdr:from>
    <xdr:to>
      <xdr:col>7</xdr:col>
      <xdr:colOff>828675</xdr:colOff>
      <xdr:row>125</xdr:row>
      <xdr:rowOff>171450</xdr:rowOff>
    </xdr:to>
    <xdr:sp macro="" textlink="">
      <xdr:nvSpPr>
        <xdr:cNvPr id="43" name="Line 735"/>
        <xdr:cNvSpPr>
          <a:spLocks noChangeShapeType="1"/>
        </xdr:cNvSpPr>
      </xdr:nvSpPr>
      <xdr:spPr bwMode="auto">
        <a:xfrm flipV="1">
          <a:off x="6838950" y="36966525"/>
          <a:ext cx="0" cy="0"/>
        </a:xfrm>
        <a:prstGeom prst="line">
          <a:avLst/>
        </a:prstGeom>
        <a:noFill/>
        <a:ln w="9525">
          <a:solidFill>
            <a:srgbClr val="000000"/>
          </a:solidFill>
          <a:round/>
          <a:headEnd/>
          <a:tailEnd/>
        </a:ln>
      </xdr:spPr>
    </xdr:sp>
    <xdr:clientData/>
  </xdr:twoCellAnchor>
  <xdr:twoCellAnchor>
    <xdr:from>
      <xdr:col>4</xdr:col>
      <xdr:colOff>790575</xdr:colOff>
      <xdr:row>125</xdr:row>
      <xdr:rowOff>171450</xdr:rowOff>
    </xdr:from>
    <xdr:to>
      <xdr:col>4</xdr:col>
      <xdr:colOff>828675</xdr:colOff>
      <xdr:row>125</xdr:row>
      <xdr:rowOff>171450</xdr:rowOff>
    </xdr:to>
    <xdr:sp macro="" textlink="">
      <xdr:nvSpPr>
        <xdr:cNvPr id="44" name="Line 735"/>
        <xdr:cNvSpPr>
          <a:spLocks noChangeShapeType="1"/>
        </xdr:cNvSpPr>
      </xdr:nvSpPr>
      <xdr:spPr bwMode="auto">
        <a:xfrm flipV="1">
          <a:off x="4772025" y="36966525"/>
          <a:ext cx="0" cy="0"/>
        </a:xfrm>
        <a:prstGeom prst="line">
          <a:avLst/>
        </a:prstGeom>
        <a:noFill/>
        <a:ln w="9525">
          <a:solidFill>
            <a:srgbClr val="000000"/>
          </a:solidFill>
          <a:round/>
          <a:headEnd/>
          <a:tailEnd/>
        </a:ln>
      </xdr:spPr>
    </xdr:sp>
    <xdr:clientData/>
  </xdr:twoCellAnchor>
  <xdr:twoCellAnchor>
    <xdr:from>
      <xdr:col>7</xdr:col>
      <xdr:colOff>790575</xdr:colOff>
      <xdr:row>156</xdr:row>
      <xdr:rowOff>171450</xdr:rowOff>
    </xdr:from>
    <xdr:to>
      <xdr:col>7</xdr:col>
      <xdr:colOff>828675</xdr:colOff>
      <xdr:row>156</xdr:row>
      <xdr:rowOff>171450</xdr:rowOff>
    </xdr:to>
    <xdr:sp macro="" textlink="">
      <xdr:nvSpPr>
        <xdr:cNvPr id="45" name="Line 735"/>
        <xdr:cNvSpPr>
          <a:spLocks noChangeShapeType="1"/>
        </xdr:cNvSpPr>
      </xdr:nvSpPr>
      <xdr:spPr bwMode="auto">
        <a:xfrm flipV="1">
          <a:off x="6838950" y="46034325"/>
          <a:ext cx="0" cy="0"/>
        </a:xfrm>
        <a:prstGeom prst="line">
          <a:avLst/>
        </a:prstGeom>
        <a:noFill/>
        <a:ln w="9525">
          <a:solidFill>
            <a:srgbClr val="000000"/>
          </a:solidFill>
          <a:round/>
          <a:headEnd/>
          <a:tailEnd/>
        </a:ln>
      </xdr:spPr>
    </xdr:sp>
    <xdr:clientData/>
  </xdr:twoCellAnchor>
  <xdr:twoCellAnchor>
    <xdr:from>
      <xdr:col>8</xdr:col>
      <xdr:colOff>790575</xdr:colOff>
      <xdr:row>156</xdr:row>
      <xdr:rowOff>171450</xdr:rowOff>
    </xdr:from>
    <xdr:to>
      <xdr:col>8</xdr:col>
      <xdr:colOff>828675</xdr:colOff>
      <xdr:row>156</xdr:row>
      <xdr:rowOff>171450</xdr:rowOff>
    </xdr:to>
    <xdr:sp macro="" textlink="">
      <xdr:nvSpPr>
        <xdr:cNvPr id="46" name="Line 735"/>
        <xdr:cNvSpPr>
          <a:spLocks noChangeShapeType="1"/>
        </xdr:cNvSpPr>
      </xdr:nvSpPr>
      <xdr:spPr bwMode="auto">
        <a:xfrm flipV="1">
          <a:off x="7562850" y="46034325"/>
          <a:ext cx="0" cy="0"/>
        </a:xfrm>
        <a:prstGeom prst="line">
          <a:avLst/>
        </a:prstGeom>
        <a:noFill/>
        <a:ln w="9525">
          <a:solidFill>
            <a:srgbClr val="000000"/>
          </a:solidFill>
          <a:round/>
          <a:headEnd/>
          <a:tailEnd/>
        </a:ln>
      </xdr:spPr>
    </xdr:sp>
    <xdr:clientData/>
  </xdr:twoCellAnchor>
  <xdr:twoCellAnchor>
    <xdr:from>
      <xdr:col>8</xdr:col>
      <xdr:colOff>790575</xdr:colOff>
      <xdr:row>160</xdr:row>
      <xdr:rowOff>171450</xdr:rowOff>
    </xdr:from>
    <xdr:to>
      <xdr:col>8</xdr:col>
      <xdr:colOff>828675</xdr:colOff>
      <xdr:row>160</xdr:row>
      <xdr:rowOff>171450</xdr:rowOff>
    </xdr:to>
    <xdr:sp macro="" textlink="">
      <xdr:nvSpPr>
        <xdr:cNvPr id="47" name="Line 735"/>
        <xdr:cNvSpPr>
          <a:spLocks noChangeShapeType="1"/>
        </xdr:cNvSpPr>
      </xdr:nvSpPr>
      <xdr:spPr bwMode="auto">
        <a:xfrm flipV="1">
          <a:off x="7562850" y="47253525"/>
          <a:ext cx="0" cy="0"/>
        </a:xfrm>
        <a:prstGeom prst="line">
          <a:avLst/>
        </a:prstGeom>
        <a:noFill/>
        <a:ln w="9525">
          <a:solidFill>
            <a:srgbClr val="000000"/>
          </a:solidFill>
          <a:round/>
          <a:headEnd/>
          <a:tailEnd/>
        </a:ln>
      </xdr:spPr>
    </xdr:sp>
    <xdr:clientData/>
  </xdr:twoCellAnchor>
  <xdr:twoCellAnchor>
    <xdr:from>
      <xdr:col>6</xdr:col>
      <xdr:colOff>1000125</xdr:colOff>
      <xdr:row>68</xdr:row>
      <xdr:rowOff>180975</xdr:rowOff>
    </xdr:from>
    <xdr:to>
      <xdr:col>6</xdr:col>
      <xdr:colOff>1038225</xdr:colOff>
      <xdr:row>68</xdr:row>
      <xdr:rowOff>180975</xdr:rowOff>
    </xdr:to>
    <xdr:sp macro="" textlink="">
      <xdr:nvSpPr>
        <xdr:cNvPr id="48" name="Line 735"/>
        <xdr:cNvSpPr>
          <a:spLocks noChangeShapeType="1"/>
        </xdr:cNvSpPr>
      </xdr:nvSpPr>
      <xdr:spPr bwMode="auto">
        <a:xfrm flipV="1">
          <a:off x="6124575" y="19831050"/>
          <a:ext cx="0" cy="0"/>
        </a:xfrm>
        <a:prstGeom prst="line">
          <a:avLst/>
        </a:prstGeom>
        <a:noFill/>
        <a:ln w="9525">
          <a:solidFill>
            <a:srgbClr val="000000"/>
          </a:solidFill>
          <a:round/>
          <a:headEnd/>
          <a:tailEnd/>
        </a:ln>
      </xdr:spPr>
    </xdr:sp>
    <xdr:clientData/>
  </xdr:twoCellAnchor>
  <xdr:twoCellAnchor>
    <xdr:from>
      <xdr:col>7</xdr:col>
      <xdr:colOff>1000125</xdr:colOff>
      <xdr:row>70</xdr:row>
      <xdr:rowOff>180975</xdr:rowOff>
    </xdr:from>
    <xdr:to>
      <xdr:col>7</xdr:col>
      <xdr:colOff>1038225</xdr:colOff>
      <xdr:row>70</xdr:row>
      <xdr:rowOff>180975</xdr:rowOff>
    </xdr:to>
    <xdr:sp macro="" textlink="">
      <xdr:nvSpPr>
        <xdr:cNvPr id="49" name="Line 735"/>
        <xdr:cNvSpPr>
          <a:spLocks noChangeShapeType="1"/>
        </xdr:cNvSpPr>
      </xdr:nvSpPr>
      <xdr:spPr bwMode="auto">
        <a:xfrm flipV="1">
          <a:off x="6838950" y="19831050"/>
          <a:ext cx="0" cy="0"/>
        </a:xfrm>
        <a:prstGeom prst="line">
          <a:avLst/>
        </a:prstGeom>
        <a:noFill/>
        <a:ln w="9525">
          <a:solidFill>
            <a:srgbClr val="000000"/>
          </a:solidFill>
          <a:round/>
          <a:headEnd/>
          <a:tailEnd/>
        </a:ln>
      </xdr:spPr>
    </xdr:sp>
    <xdr:clientData/>
  </xdr:twoCellAnchor>
  <xdr:twoCellAnchor>
    <xdr:from>
      <xdr:col>8</xdr:col>
      <xdr:colOff>1000125</xdr:colOff>
      <xdr:row>70</xdr:row>
      <xdr:rowOff>180975</xdr:rowOff>
    </xdr:from>
    <xdr:to>
      <xdr:col>8</xdr:col>
      <xdr:colOff>1038225</xdr:colOff>
      <xdr:row>70</xdr:row>
      <xdr:rowOff>180975</xdr:rowOff>
    </xdr:to>
    <xdr:sp macro="" textlink="">
      <xdr:nvSpPr>
        <xdr:cNvPr id="50" name="Line 735"/>
        <xdr:cNvSpPr>
          <a:spLocks noChangeShapeType="1"/>
        </xdr:cNvSpPr>
      </xdr:nvSpPr>
      <xdr:spPr bwMode="auto">
        <a:xfrm flipV="1">
          <a:off x="7562850" y="19831050"/>
          <a:ext cx="0" cy="0"/>
        </a:xfrm>
        <a:prstGeom prst="line">
          <a:avLst/>
        </a:prstGeom>
        <a:noFill/>
        <a:ln w="9525">
          <a:solidFill>
            <a:srgbClr val="000000"/>
          </a:solidFill>
          <a:round/>
          <a:headEnd/>
          <a:tailEnd/>
        </a:ln>
      </xdr:spPr>
    </xdr:sp>
    <xdr:clientData/>
  </xdr:twoCellAnchor>
  <xdr:twoCellAnchor>
    <xdr:from>
      <xdr:col>4</xdr:col>
      <xdr:colOff>1000125</xdr:colOff>
      <xdr:row>68</xdr:row>
      <xdr:rowOff>180975</xdr:rowOff>
    </xdr:from>
    <xdr:to>
      <xdr:col>4</xdr:col>
      <xdr:colOff>1038225</xdr:colOff>
      <xdr:row>68</xdr:row>
      <xdr:rowOff>180975</xdr:rowOff>
    </xdr:to>
    <xdr:sp macro="" textlink="">
      <xdr:nvSpPr>
        <xdr:cNvPr id="51" name="Line 735"/>
        <xdr:cNvSpPr>
          <a:spLocks noChangeShapeType="1"/>
        </xdr:cNvSpPr>
      </xdr:nvSpPr>
      <xdr:spPr bwMode="auto">
        <a:xfrm flipV="1">
          <a:off x="4772025" y="19831050"/>
          <a:ext cx="0" cy="0"/>
        </a:xfrm>
        <a:prstGeom prst="line">
          <a:avLst/>
        </a:prstGeom>
        <a:noFill/>
        <a:ln w="9525">
          <a:solidFill>
            <a:srgbClr val="000000"/>
          </a:solidFill>
          <a:round/>
          <a:headEnd/>
          <a:tailEnd/>
        </a:ln>
      </xdr:spPr>
    </xdr:sp>
    <xdr:clientData/>
  </xdr:twoCellAnchor>
  <xdr:twoCellAnchor>
    <xdr:from>
      <xdr:col>5</xdr:col>
      <xdr:colOff>1000125</xdr:colOff>
      <xdr:row>68</xdr:row>
      <xdr:rowOff>180975</xdr:rowOff>
    </xdr:from>
    <xdr:to>
      <xdr:col>5</xdr:col>
      <xdr:colOff>1038225</xdr:colOff>
      <xdr:row>68</xdr:row>
      <xdr:rowOff>180975</xdr:rowOff>
    </xdr:to>
    <xdr:sp macro="" textlink="">
      <xdr:nvSpPr>
        <xdr:cNvPr id="52" name="Line 735"/>
        <xdr:cNvSpPr>
          <a:spLocks noChangeShapeType="1"/>
        </xdr:cNvSpPr>
      </xdr:nvSpPr>
      <xdr:spPr bwMode="auto">
        <a:xfrm flipV="1">
          <a:off x="5429250" y="19831050"/>
          <a:ext cx="0" cy="0"/>
        </a:xfrm>
        <a:prstGeom prst="line">
          <a:avLst/>
        </a:prstGeom>
        <a:noFill/>
        <a:ln w="9525">
          <a:solidFill>
            <a:srgbClr val="000000"/>
          </a:solidFill>
          <a:round/>
          <a:headEnd/>
          <a:tailEnd/>
        </a:ln>
      </xdr:spPr>
    </xdr:sp>
    <xdr:clientData/>
  </xdr:twoCellAnchor>
  <xdr:twoCellAnchor>
    <xdr:from>
      <xdr:col>6</xdr:col>
      <xdr:colOff>1000125</xdr:colOff>
      <xdr:row>95</xdr:row>
      <xdr:rowOff>180975</xdr:rowOff>
    </xdr:from>
    <xdr:to>
      <xdr:col>6</xdr:col>
      <xdr:colOff>1038225</xdr:colOff>
      <xdr:row>95</xdr:row>
      <xdr:rowOff>180975</xdr:rowOff>
    </xdr:to>
    <xdr:sp macro="" textlink="">
      <xdr:nvSpPr>
        <xdr:cNvPr id="54" name="Line 735"/>
        <xdr:cNvSpPr>
          <a:spLocks noChangeShapeType="1"/>
        </xdr:cNvSpPr>
      </xdr:nvSpPr>
      <xdr:spPr bwMode="auto">
        <a:xfrm flipV="1">
          <a:off x="6124575" y="28232100"/>
          <a:ext cx="0" cy="0"/>
        </a:xfrm>
        <a:prstGeom prst="line">
          <a:avLst/>
        </a:prstGeom>
        <a:noFill/>
        <a:ln w="9525">
          <a:solidFill>
            <a:srgbClr val="000000"/>
          </a:solidFill>
          <a:round/>
          <a:headEnd/>
          <a:tailEnd/>
        </a:ln>
      </xdr:spPr>
    </xdr:sp>
    <xdr:clientData/>
  </xdr:twoCellAnchor>
  <xdr:twoCellAnchor>
    <xdr:from>
      <xdr:col>7</xdr:col>
      <xdr:colOff>790575</xdr:colOff>
      <xdr:row>115</xdr:row>
      <xdr:rowOff>171450</xdr:rowOff>
    </xdr:from>
    <xdr:to>
      <xdr:col>7</xdr:col>
      <xdr:colOff>828675</xdr:colOff>
      <xdr:row>115</xdr:row>
      <xdr:rowOff>171450</xdr:rowOff>
    </xdr:to>
    <xdr:sp macro="" textlink="">
      <xdr:nvSpPr>
        <xdr:cNvPr id="55" name="Line 735"/>
        <xdr:cNvSpPr>
          <a:spLocks noChangeShapeType="1"/>
        </xdr:cNvSpPr>
      </xdr:nvSpPr>
      <xdr:spPr bwMode="auto">
        <a:xfrm flipV="1">
          <a:off x="6838950" y="33823275"/>
          <a:ext cx="0" cy="0"/>
        </a:xfrm>
        <a:prstGeom prst="line">
          <a:avLst/>
        </a:prstGeom>
        <a:noFill/>
        <a:ln w="9525">
          <a:solidFill>
            <a:srgbClr val="000000"/>
          </a:solidFill>
          <a:round/>
          <a:headEnd/>
          <a:tailEnd/>
        </a:ln>
      </xdr:spPr>
    </xdr:sp>
    <xdr:clientData/>
  </xdr:twoCellAnchor>
  <xdr:twoCellAnchor>
    <xdr:from>
      <xdr:col>7</xdr:col>
      <xdr:colOff>790575</xdr:colOff>
      <xdr:row>156</xdr:row>
      <xdr:rowOff>171450</xdr:rowOff>
    </xdr:from>
    <xdr:to>
      <xdr:col>7</xdr:col>
      <xdr:colOff>828675</xdr:colOff>
      <xdr:row>156</xdr:row>
      <xdr:rowOff>171450</xdr:rowOff>
    </xdr:to>
    <xdr:sp macro="" textlink="">
      <xdr:nvSpPr>
        <xdr:cNvPr id="56" name="Line 735"/>
        <xdr:cNvSpPr>
          <a:spLocks noChangeShapeType="1"/>
        </xdr:cNvSpPr>
      </xdr:nvSpPr>
      <xdr:spPr bwMode="auto">
        <a:xfrm flipV="1">
          <a:off x="6838950" y="46034325"/>
          <a:ext cx="0" cy="0"/>
        </a:xfrm>
        <a:prstGeom prst="line">
          <a:avLst/>
        </a:prstGeom>
        <a:noFill/>
        <a:ln w="9525">
          <a:solidFill>
            <a:srgbClr val="000000"/>
          </a:solidFill>
          <a:round/>
          <a:headEnd/>
          <a:tailEnd/>
        </a:ln>
      </xdr:spPr>
    </xdr:sp>
    <xdr:clientData/>
  </xdr:twoCellAnchor>
  <xdr:twoCellAnchor>
    <xdr:from>
      <xdr:col>7</xdr:col>
      <xdr:colOff>790575</xdr:colOff>
      <xdr:row>160</xdr:row>
      <xdr:rowOff>171450</xdr:rowOff>
    </xdr:from>
    <xdr:to>
      <xdr:col>7</xdr:col>
      <xdr:colOff>828675</xdr:colOff>
      <xdr:row>160</xdr:row>
      <xdr:rowOff>171450</xdr:rowOff>
    </xdr:to>
    <xdr:sp macro="" textlink="">
      <xdr:nvSpPr>
        <xdr:cNvPr id="57" name="Line 735"/>
        <xdr:cNvSpPr>
          <a:spLocks noChangeShapeType="1"/>
        </xdr:cNvSpPr>
      </xdr:nvSpPr>
      <xdr:spPr bwMode="auto">
        <a:xfrm flipV="1">
          <a:off x="6838950" y="47253525"/>
          <a:ext cx="0" cy="0"/>
        </a:xfrm>
        <a:prstGeom prst="line">
          <a:avLst/>
        </a:prstGeom>
        <a:noFill/>
        <a:ln w="9525">
          <a:solidFill>
            <a:srgbClr val="000000"/>
          </a:solidFill>
          <a:round/>
          <a:headEnd/>
          <a:tailEnd/>
        </a:ln>
      </xdr:spPr>
    </xdr:sp>
    <xdr:clientData/>
  </xdr:twoCellAnchor>
  <xdr:twoCellAnchor>
    <xdr:from>
      <xdr:col>4</xdr:col>
      <xdr:colOff>790575</xdr:colOff>
      <xdr:row>115</xdr:row>
      <xdr:rowOff>171450</xdr:rowOff>
    </xdr:from>
    <xdr:to>
      <xdr:col>4</xdr:col>
      <xdr:colOff>828675</xdr:colOff>
      <xdr:row>115</xdr:row>
      <xdr:rowOff>171450</xdr:rowOff>
    </xdr:to>
    <xdr:sp macro="" textlink="">
      <xdr:nvSpPr>
        <xdr:cNvPr id="58" name="Line 735"/>
        <xdr:cNvSpPr>
          <a:spLocks noChangeShapeType="1"/>
        </xdr:cNvSpPr>
      </xdr:nvSpPr>
      <xdr:spPr bwMode="auto">
        <a:xfrm flipV="1">
          <a:off x="4772025" y="33823275"/>
          <a:ext cx="0" cy="0"/>
        </a:xfrm>
        <a:prstGeom prst="line">
          <a:avLst/>
        </a:prstGeom>
        <a:noFill/>
        <a:ln w="9525">
          <a:solidFill>
            <a:srgbClr val="000000"/>
          </a:solidFill>
          <a:round/>
          <a:headEnd/>
          <a:tailEnd/>
        </a:ln>
      </xdr:spPr>
    </xdr:sp>
    <xdr:clientData/>
  </xdr:twoCellAnchor>
  <xdr:twoCellAnchor>
    <xdr:from>
      <xdr:col>4</xdr:col>
      <xdr:colOff>790575</xdr:colOff>
      <xdr:row>115</xdr:row>
      <xdr:rowOff>171450</xdr:rowOff>
    </xdr:from>
    <xdr:to>
      <xdr:col>4</xdr:col>
      <xdr:colOff>828675</xdr:colOff>
      <xdr:row>115</xdr:row>
      <xdr:rowOff>171450</xdr:rowOff>
    </xdr:to>
    <xdr:sp macro="" textlink="">
      <xdr:nvSpPr>
        <xdr:cNvPr id="59" name="Line 735"/>
        <xdr:cNvSpPr>
          <a:spLocks noChangeShapeType="1"/>
        </xdr:cNvSpPr>
      </xdr:nvSpPr>
      <xdr:spPr bwMode="auto">
        <a:xfrm flipV="1">
          <a:off x="4772025" y="33823275"/>
          <a:ext cx="0" cy="0"/>
        </a:xfrm>
        <a:prstGeom prst="line">
          <a:avLst/>
        </a:prstGeom>
        <a:noFill/>
        <a:ln w="9525">
          <a:solidFill>
            <a:srgbClr val="000000"/>
          </a:solidFill>
          <a:round/>
          <a:headEnd/>
          <a:tailEnd/>
        </a:ln>
      </xdr:spPr>
    </xdr:sp>
    <xdr:clientData/>
  </xdr:twoCellAnchor>
  <xdr:twoCellAnchor>
    <xdr:from>
      <xdr:col>4</xdr:col>
      <xdr:colOff>790575</xdr:colOff>
      <xdr:row>125</xdr:row>
      <xdr:rowOff>171450</xdr:rowOff>
    </xdr:from>
    <xdr:to>
      <xdr:col>4</xdr:col>
      <xdr:colOff>828675</xdr:colOff>
      <xdr:row>125</xdr:row>
      <xdr:rowOff>171450</xdr:rowOff>
    </xdr:to>
    <xdr:sp macro="" textlink="">
      <xdr:nvSpPr>
        <xdr:cNvPr id="60" name="Line 735"/>
        <xdr:cNvSpPr>
          <a:spLocks noChangeShapeType="1"/>
        </xdr:cNvSpPr>
      </xdr:nvSpPr>
      <xdr:spPr bwMode="auto">
        <a:xfrm flipV="1">
          <a:off x="4772025" y="36966525"/>
          <a:ext cx="0" cy="0"/>
        </a:xfrm>
        <a:prstGeom prst="line">
          <a:avLst/>
        </a:prstGeom>
        <a:noFill/>
        <a:ln w="9525">
          <a:solidFill>
            <a:srgbClr val="000000"/>
          </a:solidFill>
          <a:round/>
          <a:headEnd/>
          <a:tailEnd/>
        </a:ln>
      </xdr:spPr>
    </xdr:sp>
    <xdr:clientData/>
  </xdr:twoCellAnchor>
  <xdr:twoCellAnchor>
    <xdr:from>
      <xdr:col>4</xdr:col>
      <xdr:colOff>790575</xdr:colOff>
      <xdr:row>125</xdr:row>
      <xdr:rowOff>171450</xdr:rowOff>
    </xdr:from>
    <xdr:to>
      <xdr:col>4</xdr:col>
      <xdr:colOff>828675</xdr:colOff>
      <xdr:row>125</xdr:row>
      <xdr:rowOff>171450</xdr:rowOff>
    </xdr:to>
    <xdr:sp macro="" textlink="">
      <xdr:nvSpPr>
        <xdr:cNvPr id="61" name="Line 735"/>
        <xdr:cNvSpPr>
          <a:spLocks noChangeShapeType="1"/>
        </xdr:cNvSpPr>
      </xdr:nvSpPr>
      <xdr:spPr bwMode="auto">
        <a:xfrm flipV="1">
          <a:off x="4772025" y="36966525"/>
          <a:ext cx="0" cy="0"/>
        </a:xfrm>
        <a:prstGeom prst="line">
          <a:avLst/>
        </a:prstGeom>
        <a:noFill/>
        <a:ln w="9525">
          <a:solidFill>
            <a:srgbClr val="000000"/>
          </a:solidFill>
          <a:round/>
          <a:headEnd/>
          <a:tailEnd/>
        </a:ln>
      </xdr:spPr>
    </xdr:sp>
    <xdr:clientData/>
  </xdr:twoCellAnchor>
  <xdr:twoCellAnchor>
    <xdr:from>
      <xdr:col>4</xdr:col>
      <xdr:colOff>790575</xdr:colOff>
      <xdr:row>125</xdr:row>
      <xdr:rowOff>171450</xdr:rowOff>
    </xdr:from>
    <xdr:to>
      <xdr:col>4</xdr:col>
      <xdr:colOff>828675</xdr:colOff>
      <xdr:row>125</xdr:row>
      <xdr:rowOff>171450</xdr:rowOff>
    </xdr:to>
    <xdr:sp macro="" textlink="">
      <xdr:nvSpPr>
        <xdr:cNvPr id="62" name="Line 735"/>
        <xdr:cNvSpPr>
          <a:spLocks noChangeShapeType="1"/>
        </xdr:cNvSpPr>
      </xdr:nvSpPr>
      <xdr:spPr bwMode="auto">
        <a:xfrm flipV="1">
          <a:off x="4772025" y="36966525"/>
          <a:ext cx="0" cy="0"/>
        </a:xfrm>
        <a:prstGeom prst="line">
          <a:avLst/>
        </a:prstGeom>
        <a:noFill/>
        <a:ln w="9525">
          <a:solidFill>
            <a:srgbClr val="000000"/>
          </a:solidFill>
          <a:round/>
          <a:headEnd/>
          <a:tailEnd/>
        </a:ln>
      </xdr:spPr>
    </xdr:sp>
    <xdr:clientData/>
  </xdr:twoCellAnchor>
  <xdr:twoCellAnchor>
    <xdr:from>
      <xdr:col>7</xdr:col>
      <xdr:colOff>790575</xdr:colOff>
      <xdr:row>163</xdr:row>
      <xdr:rowOff>171450</xdr:rowOff>
    </xdr:from>
    <xdr:to>
      <xdr:col>7</xdr:col>
      <xdr:colOff>828675</xdr:colOff>
      <xdr:row>163</xdr:row>
      <xdr:rowOff>171450</xdr:rowOff>
    </xdr:to>
    <xdr:sp macro="" textlink="">
      <xdr:nvSpPr>
        <xdr:cNvPr id="63" name="Line 735"/>
        <xdr:cNvSpPr>
          <a:spLocks noChangeShapeType="1"/>
        </xdr:cNvSpPr>
      </xdr:nvSpPr>
      <xdr:spPr bwMode="auto">
        <a:xfrm flipV="1">
          <a:off x="6838950" y="48510825"/>
          <a:ext cx="0" cy="0"/>
        </a:xfrm>
        <a:prstGeom prst="line">
          <a:avLst/>
        </a:prstGeom>
        <a:noFill/>
        <a:ln w="9525">
          <a:solidFill>
            <a:srgbClr val="000000"/>
          </a:solidFill>
          <a:round/>
          <a:headEnd/>
          <a:tailEnd/>
        </a:ln>
      </xdr:spPr>
    </xdr:sp>
    <xdr:clientData/>
  </xdr:twoCellAnchor>
  <xdr:twoCellAnchor>
    <xdr:from>
      <xdr:col>7</xdr:col>
      <xdr:colOff>790575</xdr:colOff>
      <xdr:row>167</xdr:row>
      <xdr:rowOff>171450</xdr:rowOff>
    </xdr:from>
    <xdr:to>
      <xdr:col>7</xdr:col>
      <xdr:colOff>828675</xdr:colOff>
      <xdr:row>167</xdr:row>
      <xdr:rowOff>171450</xdr:rowOff>
    </xdr:to>
    <xdr:sp macro="" textlink="">
      <xdr:nvSpPr>
        <xdr:cNvPr id="64" name="Line 735"/>
        <xdr:cNvSpPr>
          <a:spLocks noChangeShapeType="1"/>
        </xdr:cNvSpPr>
      </xdr:nvSpPr>
      <xdr:spPr bwMode="auto">
        <a:xfrm flipV="1">
          <a:off x="6838950" y="50196750"/>
          <a:ext cx="0" cy="0"/>
        </a:xfrm>
        <a:prstGeom prst="line">
          <a:avLst/>
        </a:prstGeom>
        <a:noFill/>
        <a:ln w="9525">
          <a:solidFill>
            <a:srgbClr val="000000"/>
          </a:solidFill>
          <a:round/>
          <a:headEnd/>
          <a:tailEnd/>
        </a:ln>
      </xdr:spPr>
    </xdr:sp>
    <xdr:clientData/>
  </xdr:twoCellAnchor>
  <xdr:twoCellAnchor>
    <xdr:from>
      <xdr:col>7</xdr:col>
      <xdr:colOff>790575</xdr:colOff>
      <xdr:row>173</xdr:row>
      <xdr:rowOff>171450</xdr:rowOff>
    </xdr:from>
    <xdr:to>
      <xdr:col>7</xdr:col>
      <xdr:colOff>828675</xdr:colOff>
      <xdr:row>173</xdr:row>
      <xdr:rowOff>171450</xdr:rowOff>
    </xdr:to>
    <xdr:sp macro="" textlink="">
      <xdr:nvSpPr>
        <xdr:cNvPr id="65" name="Line 735"/>
        <xdr:cNvSpPr>
          <a:spLocks noChangeShapeType="1"/>
        </xdr:cNvSpPr>
      </xdr:nvSpPr>
      <xdr:spPr bwMode="auto">
        <a:xfrm flipV="1">
          <a:off x="6838950" y="52501800"/>
          <a:ext cx="0" cy="0"/>
        </a:xfrm>
        <a:prstGeom prst="line">
          <a:avLst/>
        </a:prstGeom>
        <a:noFill/>
        <a:ln w="9525">
          <a:solidFill>
            <a:srgbClr val="000000"/>
          </a:solidFill>
          <a:round/>
          <a:headEnd/>
          <a:tailEnd/>
        </a:ln>
      </xdr:spPr>
    </xdr:sp>
    <xdr:clientData/>
  </xdr:twoCellAnchor>
  <xdr:twoCellAnchor>
    <xdr:from>
      <xdr:col>7</xdr:col>
      <xdr:colOff>790575</xdr:colOff>
      <xdr:row>181</xdr:row>
      <xdr:rowOff>171450</xdr:rowOff>
    </xdr:from>
    <xdr:to>
      <xdr:col>7</xdr:col>
      <xdr:colOff>828675</xdr:colOff>
      <xdr:row>181</xdr:row>
      <xdr:rowOff>171450</xdr:rowOff>
    </xdr:to>
    <xdr:sp macro="" textlink="">
      <xdr:nvSpPr>
        <xdr:cNvPr id="66" name="Line 735"/>
        <xdr:cNvSpPr>
          <a:spLocks noChangeShapeType="1"/>
        </xdr:cNvSpPr>
      </xdr:nvSpPr>
      <xdr:spPr bwMode="auto">
        <a:xfrm flipV="1">
          <a:off x="6838950" y="55083075"/>
          <a:ext cx="0" cy="0"/>
        </a:xfrm>
        <a:prstGeom prst="line">
          <a:avLst/>
        </a:prstGeom>
        <a:noFill/>
        <a:ln w="9525">
          <a:solidFill>
            <a:srgbClr val="000000"/>
          </a:solidFill>
          <a:round/>
          <a:headEnd/>
          <a:tailEnd/>
        </a:ln>
      </xdr:spPr>
    </xdr:sp>
    <xdr:clientData/>
  </xdr:twoCellAnchor>
  <xdr:twoCellAnchor>
    <xdr:from>
      <xdr:col>8</xdr:col>
      <xdr:colOff>790575</xdr:colOff>
      <xdr:row>167</xdr:row>
      <xdr:rowOff>171450</xdr:rowOff>
    </xdr:from>
    <xdr:to>
      <xdr:col>8</xdr:col>
      <xdr:colOff>828675</xdr:colOff>
      <xdr:row>167</xdr:row>
      <xdr:rowOff>171450</xdr:rowOff>
    </xdr:to>
    <xdr:sp macro="" textlink="">
      <xdr:nvSpPr>
        <xdr:cNvPr id="67" name="Line 735"/>
        <xdr:cNvSpPr>
          <a:spLocks noChangeShapeType="1"/>
        </xdr:cNvSpPr>
      </xdr:nvSpPr>
      <xdr:spPr bwMode="auto">
        <a:xfrm flipV="1">
          <a:off x="7562850" y="50196750"/>
          <a:ext cx="0" cy="0"/>
        </a:xfrm>
        <a:prstGeom prst="line">
          <a:avLst/>
        </a:prstGeom>
        <a:noFill/>
        <a:ln w="9525">
          <a:solidFill>
            <a:srgbClr val="000000"/>
          </a:solidFill>
          <a:round/>
          <a:headEnd/>
          <a:tailEnd/>
        </a:ln>
      </xdr:spPr>
    </xdr:sp>
    <xdr:clientData/>
  </xdr:twoCellAnchor>
  <xdr:twoCellAnchor>
    <xdr:from>
      <xdr:col>9</xdr:col>
      <xdr:colOff>790575</xdr:colOff>
      <xdr:row>167</xdr:row>
      <xdr:rowOff>171450</xdr:rowOff>
    </xdr:from>
    <xdr:to>
      <xdr:col>9</xdr:col>
      <xdr:colOff>828675</xdr:colOff>
      <xdr:row>167</xdr:row>
      <xdr:rowOff>171450</xdr:rowOff>
    </xdr:to>
    <xdr:sp macro="" textlink="">
      <xdr:nvSpPr>
        <xdr:cNvPr id="68" name="Line 735"/>
        <xdr:cNvSpPr>
          <a:spLocks noChangeShapeType="1"/>
        </xdr:cNvSpPr>
      </xdr:nvSpPr>
      <xdr:spPr bwMode="auto">
        <a:xfrm flipV="1">
          <a:off x="8258175" y="50196750"/>
          <a:ext cx="0" cy="0"/>
        </a:xfrm>
        <a:prstGeom prst="line">
          <a:avLst/>
        </a:prstGeom>
        <a:noFill/>
        <a:ln w="9525">
          <a:solidFill>
            <a:srgbClr val="000000"/>
          </a:solidFill>
          <a:round/>
          <a:headEnd/>
          <a:tailEnd/>
        </a:ln>
      </xdr:spPr>
    </xdr:sp>
    <xdr:clientData/>
  </xdr:twoCellAnchor>
  <xdr:twoCellAnchor>
    <xdr:from>
      <xdr:col>10</xdr:col>
      <xdr:colOff>790575</xdr:colOff>
      <xdr:row>167</xdr:row>
      <xdr:rowOff>171450</xdr:rowOff>
    </xdr:from>
    <xdr:to>
      <xdr:col>10</xdr:col>
      <xdr:colOff>828675</xdr:colOff>
      <xdr:row>167</xdr:row>
      <xdr:rowOff>171450</xdr:rowOff>
    </xdr:to>
    <xdr:sp macro="" textlink="">
      <xdr:nvSpPr>
        <xdr:cNvPr id="69" name="Line 735"/>
        <xdr:cNvSpPr>
          <a:spLocks noChangeShapeType="1"/>
        </xdr:cNvSpPr>
      </xdr:nvSpPr>
      <xdr:spPr bwMode="auto">
        <a:xfrm flipV="1">
          <a:off x="9029700" y="50196750"/>
          <a:ext cx="0" cy="0"/>
        </a:xfrm>
        <a:prstGeom prst="line">
          <a:avLst/>
        </a:prstGeom>
        <a:noFill/>
        <a:ln w="9525">
          <a:solidFill>
            <a:srgbClr val="000000"/>
          </a:solidFill>
          <a:round/>
          <a:headEnd/>
          <a:tailEnd/>
        </a:ln>
      </xdr:spPr>
    </xdr:sp>
    <xdr:clientData/>
  </xdr:twoCellAnchor>
  <xdr:twoCellAnchor>
    <xdr:from>
      <xdr:col>8</xdr:col>
      <xdr:colOff>790575</xdr:colOff>
      <xdr:row>173</xdr:row>
      <xdr:rowOff>171450</xdr:rowOff>
    </xdr:from>
    <xdr:to>
      <xdr:col>8</xdr:col>
      <xdr:colOff>828675</xdr:colOff>
      <xdr:row>173</xdr:row>
      <xdr:rowOff>171450</xdr:rowOff>
    </xdr:to>
    <xdr:sp macro="" textlink="">
      <xdr:nvSpPr>
        <xdr:cNvPr id="70" name="Line 735"/>
        <xdr:cNvSpPr>
          <a:spLocks noChangeShapeType="1"/>
        </xdr:cNvSpPr>
      </xdr:nvSpPr>
      <xdr:spPr bwMode="auto">
        <a:xfrm flipV="1">
          <a:off x="7562850" y="52501800"/>
          <a:ext cx="0" cy="0"/>
        </a:xfrm>
        <a:prstGeom prst="line">
          <a:avLst/>
        </a:prstGeom>
        <a:noFill/>
        <a:ln w="9525">
          <a:solidFill>
            <a:srgbClr val="000000"/>
          </a:solidFill>
          <a:round/>
          <a:headEnd/>
          <a:tailEnd/>
        </a:ln>
      </xdr:spPr>
    </xdr:sp>
    <xdr:clientData/>
  </xdr:twoCellAnchor>
  <xdr:twoCellAnchor>
    <xdr:from>
      <xdr:col>9</xdr:col>
      <xdr:colOff>790575</xdr:colOff>
      <xdr:row>173</xdr:row>
      <xdr:rowOff>171450</xdr:rowOff>
    </xdr:from>
    <xdr:to>
      <xdr:col>9</xdr:col>
      <xdr:colOff>828675</xdr:colOff>
      <xdr:row>173</xdr:row>
      <xdr:rowOff>171450</xdr:rowOff>
    </xdr:to>
    <xdr:sp macro="" textlink="">
      <xdr:nvSpPr>
        <xdr:cNvPr id="71" name="Line 735"/>
        <xdr:cNvSpPr>
          <a:spLocks noChangeShapeType="1"/>
        </xdr:cNvSpPr>
      </xdr:nvSpPr>
      <xdr:spPr bwMode="auto">
        <a:xfrm flipV="1">
          <a:off x="8258175" y="52501800"/>
          <a:ext cx="0" cy="0"/>
        </a:xfrm>
        <a:prstGeom prst="line">
          <a:avLst/>
        </a:prstGeom>
        <a:noFill/>
        <a:ln w="9525">
          <a:solidFill>
            <a:srgbClr val="000000"/>
          </a:solidFill>
          <a:round/>
          <a:headEnd/>
          <a:tailEnd/>
        </a:ln>
      </xdr:spPr>
    </xdr:sp>
    <xdr:clientData/>
  </xdr:twoCellAnchor>
  <xdr:twoCellAnchor>
    <xdr:from>
      <xdr:col>10</xdr:col>
      <xdr:colOff>790575</xdr:colOff>
      <xdr:row>173</xdr:row>
      <xdr:rowOff>171450</xdr:rowOff>
    </xdr:from>
    <xdr:to>
      <xdr:col>10</xdr:col>
      <xdr:colOff>828675</xdr:colOff>
      <xdr:row>173</xdr:row>
      <xdr:rowOff>171450</xdr:rowOff>
    </xdr:to>
    <xdr:sp macro="" textlink="">
      <xdr:nvSpPr>
        <xdr:cNvPr id="72" name="Line 735"/>
        <xdr:cNvSpPr>
          <a:spLocks noChangeShapeType="1"/>
        </xdr:cNvSpPr>
      </xdr:nvSpPr>
      <xdr:spPr bwMode="auto">
        <a:xfrm flipV="1">
          <a:off x="9029700" y="52501800"/>
          <a:ext cx="0" cy="0"/>
        </a:xfrm>
        <a:prstGeom prst="line">
          <a:avLst/>
        </a:prstGeom>
        <a:noFill/>
        <a:ln w="9525">
          <a:solidFill>
            <a:srgbClr val="000000"/>
          </a:solidFill>
          <a:round/>
          <a:headEnd/>
          <a:tailEnd/>
        </a:ln>
      </xdr:spPr>
    </xdr:sp>
    <xdr:clientData/>
  </xdr:twoCellAnchor>
  <xdr:twoCellAnchor>
    <xdr:from>
      <xdr:col>8</xdr:col>
      <xdr:colOff>790575</xdr:colOff>
      <xdr:row>181</xdr:row>
      <xdr:rowOff>171450</xdr:rowOff>
    </xdr:from>
    <xdr:to>
      <xdr:col>8</xdr:col>
      <xdr:colOff>828675</xdr:colOff>
      <xdr:row>181</xdr:row>
      <xdr:rowOff>171450</xdr:rowOff>
    </xdr:to>
    <xdr:sp macro="" textlink="">
      <xdr:nvSpPr>
        <xdr:cNvPr id="73" name="Line 735"/>
        <xdr:cNvSpPr>
          <a:spLocks noChangeShapeType="1"/>
        </xdr:cNvSpPr>
      </xdr:nvSpPr>
      <xdr:spPr bwMode="auto">
        <a:xfrm flipV="1">
          <a:off x="7562850" y="55083075"/>
          <a:ext cx="0" cy="0"/>
        </a:xfrm>
        <a:prstGeom prst="line">
          <a:avLst/>
        </a:prstGeom>
        <a:noFill/>
        <a:ln w="9525">
          <a:solidFill>
            <a:srgbClr val="000000"/>
          </a:solidFill>
          <a:round/>
          <a:headEnd/>
          <a:tailEnd/>
        </a:ln>
      </xdr:spPr>
    </xdr:sp>
    <xdr:clientData/>
  </xdr:twoCellAnchor>
  <xdr:twoCellAnchor>
    <xdr:from>
      <xdr:col>9</xdr:col>
      <xdr:colOff>790575</xdr:colOff>
      <xdr:row>181</xdr:row>
      <xdr:rowOff>171450</xdr:rowOff>
    </xdr:from>
    <xdr:to>
      <xdr:col>9</xdr:col>
      <xdr:colOff>828675</xdr:colOff>
      <xdr:row>181</xdr:row>
      <xdr:rowOff>171450</xdr:rowOff>
    </xdr:to>
    <xdr:sp macro="" textlink="">
      <xdr:nvSpPr>
        <xdr:cNvPr id="74" name="Line 735"/>
        <xdr:cNvSpPr>
          <a:spLocks noChangeShapeType="1"/>
        </xdr:cNvSpPr>
      </xdr:nvSpPr>
      <xdr:spPr bwMode="auto">
        <a:xfrm flipV="1">
          <a:off x="8258175" y="55083075"/>
          <a:ext cx="0" cy="0"/>
        </a:xfrm>
        <a:prstGeom prst="line">
          <a:avLst/>
        </a:prstGeom>
        <a:noFill/>
        <a:ln w="9525">
          <a:solidFill>
            <a:srgbClr val="000000"/>
          </a:solidFill>
          <a:round/>
          <a:headEnd/>
          <a:tailEnd/>
        </a:ln>
      </xdr:spPr>
    </xdr:sp>
    <xdr:clientData/>
  </xdr:twoCellAnchor>
  <xdr:twoCellAnchor>
    <xdr:from>
      <xdr:col>10</xdr:col>
      <xdr:colOff>790575</xdr:colOff>
      <xdr:row>181</xdr:row>
      <xdr:rowOff>171450</xdr:rowOff>
    </xdr:from>
    <xdr:to>
      <xdr:col>10</xdr:col>
      <xdr:colOff>828675</xdr:colOff>
      <xdr:row>181</xdr:row>
      <xdr:rowOff>171450</xdr:rowOff>
    </xdr:to>
    <xdr:sp macro="" textlink="">
      <xdr:nvSpPr>
        <xdr:cNvPr id="75" name="Line 735"/>
        <xdr:cNvSpPr>
          <a:spLocks noChangeShapeType="1"/>
        </xdr:cNvSpPr>
      </xdr:nvSpPr>
      <xdr:spPr bwMode="auto">
        <a:xfrm flipV="1">
          <a:off x="9029700" y="55083075"/>
          <a:ext cx="0" cy="0"/>
        </a:xfrm>
        <a:prstGeom prst="line">
          <a:avLst/>
        </a:prstGeom>
        <a:noFill/>
        <a:ln w="9525">
          <a:solidFill>
            <a:srgbClr val="000000"/>
          </a:solidFill>
          <a:round/>
          <a:headEnd/>
          <a:tailEnd/>
        </a:ln>
      </xdr:spPr>
    </xdr:sp>
    <xdr:clientData/>
  </xdr:twoCellAnchor>
  <xdr:twoCellAnchor>
    <xdr:from>
      <xdr:col>6</xdr:col>
      <xdr:colOff>847725</xdr:colOff>
      <xdr:row>112</xdr:row>
      <xdr:rowOff>180975</xdr:rowOff>
    </xdr:from>
    <xdr:to>
      <xdr:col>6</xdr:col>
      <xdr:colOff>885825</xdr:colOff>
      <xdr:row>112</xdr:row>
      <xdr:rowOff>180975</xdr:rowOff>
    </xdr:to>
    <xdr:sp macro="" textlink="">
      <xdr:nvSpPr>
        <xdr:cNvPr id="76" name="Line 735"/>
        <xdr:cNvSpPr>
          <a:spLocks noChangeShapeType="1"/>
        </xdr:cNvSpPr>
      </xdr:nvSpPr>
      <xdr:spPr bwMode="auto">
        <a:xfrm flipV="1">
          <a:off x="6124575" y="33204150"/>
          <a:ext cx="0" cy="0"/>
        </a:xfrm>
        <a:prstGeom prst="line">
          <a:avLst/>
        </a:prstGeom>
        <a:noFill/>
        <a:ln w="9525">
          <a:solidFill>
            <a:srgbClr val="000000"/>
          </a:solidFill>
          <a:round/>
          <a:headEnd/>
          <a:tailEnd/>
        </a:ln>
      </xdr:spPr>
    </xdr:sp>
    <xdr:clientData/>
  </xdr:twoCellAnchor>
  <xdr:twoCellAnchor>
    <xdr:from>
      <xdr:col>7</xdr:col>
      <xdr:colOff>847725</xdr:colOff>
      <xdr:row>112</xdr:row>
      <xdr:rowOff>180975</xdr:rowOff>
    </xdr:from>
    <xdr:to>
      <xdr:col>7</xdr:col>
      <xdr:colOff>885825</xdr:colOff>
      <xdr:row>112</xdr:row>
      <xdr:rowOff>180975</xdr:rowOff>
    </xdr:to>
    <xdr:sp macro="" textlink="">
      <xdr:nvSpPr>
        <xdr:cNvPr id="77" name="Line 735"/>
        <xdr:cNvSpPr>
          <a:spLocks noChangeShapeType="1"/>
        </xdr:cNvSpPr>
      </xdr:nvSpPr>
      <xdr:spPr bwMode="auto">
        <a:xfrm flipV="1">
          <a:off x="6838950" y="33204150"/>
          <a:ext cx="0" cy="0"/>
        </a:xfrm>
        <a:prstGeom prst="line">
          <a:avLst/>
        </a:prstGeom>
        <a:noFill/>
        <a:ln w="9525">
          <a:solidFill>
            <a:srgbClr val="000000"/>
          </a:solidFill>
          <a:round/>
          <a:headEnd/>
          <a:tailEnd/>
        </a:ln>
      </xdr:spPr>
    </xdr:sp>
    <xdr:clientData/>
  </xdr:twoCellAnchor>
  <xdr:twoCellAnchor>
    <xdr:from>
      <xdr:col>8</xdr:col>
      <xdr:colOff>847725</xdr:colOff>
      <xdr:row>112</xdr:row>
      <xdr:rowOff>180975</xdr:rowOff>
    </xdr:from>
    <xdr:to>
      <xdr:col>8</xdr:col>
      <xdr:colOff>885825</xdr:colOff>
      <xdr:row>112</xdr:row>
      <xdr:rowOff>180975</xdr:rowOff>
    </xdr:to>
    <xdr:sp macro="" textlink="">
      <xdr:nvSpPr>
        <xdr:cNvPr id="78" name="Line 735"/>
        <xdr:cNvSpPr>
          <a:spLocks noChangeShapeType="1"/>
        </xdr:cNvSpPr>
      </xdr:nvSpPr>
      <xdr:spPr bwMode="auto">
        <a:xfrm flipV="1">
          <a:off x="7562850" y="33204150"/>
          <a:ext cx="0" cy="0"/>
        </a:xfrm>
        <a:prstGeom prst="line">
          <a:avLst/>
        </a:prstGeom>
        <a:noFill/>
        <a:ln w="9525">
          <a:solidFill>
            <a:srgbClr val="000000"/>
          </a:solidFill>
          <a:round/>
          <a:headEnd/>
          <a:tailEnd/>
        </a:ln>
      </xdr:spPr>
    </xdr:sp>
    <xdr:clientData/>
  </xdr:twoCellAnchor>
  <xdr:twoCellAnchor>
    <xdr:from>
      <xdr:col>7</xdr:col>
      <xdr:colOff>847725</xdr:colOff>
      <xdr:row>116</xdr:row>
      <xdr:rowOff>180975</xdr:rowOff>
    </xdr:from>
    <xdr:to>
      <xdr:col>7</xdr:col>
      <xdr:colOff>885825</xdr:colOff>
      <xdr:row>116</xdr:row>
      <xdr:rowOff>180975</xdr:rowOff>
    </xdr:to>
    <xdr:sp macro="" textlink="">
      <xdr:nvSpPr>
        <xdr:cNvPr id="79" name="Line 735"/>
        <xdr:cNvSpPr>
          <a:spLocks noChangeShapeType="1"/>
        </xdr:cNvSpPr>
      </xdr:nvSpPr>
      <xdr:spPr bwMode="auto">
        <a:xfrm flipV="1">
          <a:off x="6838950" y="34147125"/>
          <a:ext cx="0" cy="0"/>
        </a:xfrm>
        <a:prstGeom prst="line">
          <a:avLst/>
        </a:prstGeom>
        <a:noFill/>
        <a:ln w="9525">
          <a:solidFill>
            <a:srgbClr val="000000"/>
          </a:solidFill>
          <a:round/>
          <a:headEnd/>
          <a:tailEnd/>
        </a:ln>
      </xdr:spPr>
    </xdr:sp>
    <xdr:clientData/>
  </xdr:twoCellAnchor>
  <xdr:twoCellAnchor>
    <xdr:from>
      <xdr:col>6</xdr:col>
      <xdr:colOff>847725</xdr:colOff>
      <xdr:row>116</xdr:row>
      <xdr:rowOff>180975</xdr:rowOff>
    </xdr:from>
    <xdr:to>
      <xdr:col>6</xdr:col>
      <xdr:colOff>885825</xdr:colOff>
      <xdr:row>116</xdr:row>
      <xdr:rowOff>180975</xdr:rowOff>
    </xdr:to>
    <xdr:sp macro="" textlink="">
      <xdr:nvSpPr>
        <xdr:cNvPr id="80" name="Line 735"/>
        <xdr:cNvSpPr>
          <a:spLocks noChangeShapeType="1"/>
        </xdr:cNvSpPr>
      </xdr:nvSpPr>
      <xdr:spPr bwMode="auto">
        <a:xfrm flipV="1">
          <a:off x="6124575" y="34147125"/>
          <a:ext cx="0" cy="0"/>
        </a:xfrm>
        <a:prstGeom prst="line">
          <a:avLst/>
        </a:prstGeom>
        <a:noFill/>
        <a:ln w="9525">
          <a:solidFill>
            <a:srgbClr val="000000"/>
          </a:solidFill>
          <a:round/>
          <a:headEnd/>
          <a:tailEnd/>
        </a:ln>
      </xdr:spPr>
    </xdr:sp>
    <xdr:clientData/>
  </xdr:twoCellAnchor>
  <xdr:twoCellAnchor>
    <xdr:from>
      <xdr:col>5</xdr:col>
      <xdr:colOff>895350</xdr:colOff>
      <xdr:row>184</xdr:row>
      <xdr:rowOff>200025</xdr:rowOff>
    </xdr:from>
    <xdr:to>
      <xdr:col>5</xdr:col>
      <xdr:colOff>933450</xdr:colOff>
      <xdr:row>184</xdr:row>
      <xdr:rowOff>200025</xdr:rowOff>
    </xdr:to>
    <xdr:sp macro="" textlink="">
      <xdr:nvSpPr>
        <xdr:cNvPr id="81" name="Line 735"/>
        <xdr:cNvSpPr>
          <a:spLocks noChangeShapeType="1"/>
        </xdr:cNvSpPr>
      </xdr:nvSpPr>
      <xdr:spPr bwMode="auto">
        <a:xfrm flipV="1">
          <a:off x="5429250" y="56178450"/>
          <a:ext cx="0" cy="0"/>
        </a:xfrm>
        <a:prstGeom prst="line">
          <a:avLst/>
        </a:prstGeom>
        <a:noFill/>
        <a:ln w="9525">
          <a:solidFill>
            <a:srgbClr val="000000"/>
          </a:solidFill>
          <a:round/>
          <a:headEnd/>
          <a:tailEnd/>
        </a:ln>
      </xdr:spPr>
    </xdr:sp>
    <xdr:clientData/>
  </xdr:twoCellAnchor>
  <xdr:twoCellAnchor>
    <xdr:from>
      <xdr:col>4</xdr:col>
      <xdr:colOff>866775</xdr:colOff>
      <xdr:row>184</xdr:row>
      <xdr:rowOff>180975</xdr:rowOff>
    </xdr:from>
    <xdr:to>
      <xdr:col>4</xdr:col>
      <xdr:colOff>904875</xdr:colOff>
      <xdr:row>184</xdr:row>
      <xdr:rowOff>180975</xdr:rowOff>
    </xdr:to>
    <xdr:sp macro="" textlink="">
      <xdr:nvSpPr>
        <xdr:cNvPr id="82" name="Line 735"/>
        <xdr:cNvSpPr>
          <a:spLocks noChangeShapeType="1"/>
        </xdr:cNvSpPr>
      </xdr:nvSpPr>
      <xdr:spPr bwMode="auto">
        <a:xfrm flipV="1">
          <a:off x="4772025" y="56159400"/>
          <a:ext cx="0" cy="0"/>
        </a:xfrm>
        <a:prstGeom prst="line">
          <a:avLst/>
        </a:prstGeom>
        <a:noFill/>
        <a:ln w="9525">
          <a:solidFill>
            <a:srgbClr val="000000"/>
          </a:solidFill>
          <a:round/>
          <a:headEnd/>
          <a:tailEnd/>
        </a:ln>
      </xdr:spPr>
    </xdr:sp>
    <xdr:clientData/>
  </xdr:twoCellAnchor>
  <xdr:twoCellAnchor>
    <xdr:from>
      <xdr:col>4</xdr:col>
      <xdr:colOff>895350</xdr:colOff>
      <xdr:row>184</xdr:row>
      <xdr:rowOff>200025</xdr:rowOff>
    </xdr:from>
    <xdr:to>
      <xdr:col>4</xdr:col>
      <xdr:colOff>933450</xdr:colOff>
      <xdr:row>184</xdr:row>
      <xdr:rowOff>200025</xdr:rowOff>
    </xdr:to>
    <xdr:sp macro="" textlink="">
      <xdr:nvSpPr>
        <xdr:cNvPr id="83" name="Line 735"/>
        <xdr:cNvSpPr>
          <a:spLocks noChangeShapeType="1"/>
        </xdr:cNvSpPr>
      </xdr:nvSpPr>
      <xdr:spPr bwMode="auto">
        <a:xfrm flipV="1">
          <a:off x="4772025" y="56178450"/>
          <a:ext cx="0" cy="0"/>
        </a:xfrm>
        <a:prstGeom prst="line">
          <a:avLst/>
        </a:prstGeom>
        <a:noFill/>
        <a:ln w="9525">
          <a:solidFill>
            <a:srgbClr val="000000"/>
          </a:solidFill>
          <a:round/>
          <a:headEnd/>
          <a:tailEnd/>
        </a:ln>
      </xdr:spPr>
    </xdr:sp>
    <xdr:clientData/>
  </xdr:twoCellAnchor>
  <xdr:twoCellAnchor>
    <xdr:from>
      <xdr:col>11</xdr:col>
      <xdr:colOff>847725</xdr:colOff>
      <xdr:row>112</xdr:row>
      <xdr:rowOff>180975</xdr:rowOff>
    </xdr:from>
    <xdr:to>
      <xdr:col>11</xdr:col>
      <xdr:colOff>885825</xdr:colOff>
      <xdr:row>112</xdr:row>
      <xdr:rowOff>180975</xdr:rowOff>
    </xdr:to>
    <xdr:sp macro="" textlink="">
      <xdr:nvSpPr>
        <xdr:cNvPr id="84" name="Line 735"/>
        <xdr:cNvSpPr>
          <a:spLocks noChangeShapeType="1"/>
        </xdr:cNvSpPr>
      </xdr:nvSpPr>
      <xdr:spPr bwMode="auto">
        <a:xfrm flipV="1">
          <a:off x="9525000" y="33204150"/>
          <a:ext cx="0" cy="0"/>
        </a:xfrm>
        <a:prstGeom prst="line">
          <a:avLst/>
        </a:prstGeom>
        <a:noFill/>
        <a:ln w="9525">
          <a:solidFill>
            <a:srgbClr val="000000"/>
          </a:solidFill>
          <a:round/>
          <a:headEnd/>
          <a:tailEnd/>
        </a:ln>
      </xdr:spPr>
    </xdr:sp>
    <xdr:clientData/>
  </xdr:twoCellAnchor>
  <xdr:twoCellAnchor>
    <xdr:from>
      <xdr:col>11</xdr:col>
      <xdr:colOff>847725</xdr:colOff>
      <xdr:row>138</xdr:row>
      <xdr:rowOff>180975</xdr:rowOff>
    </xdr:from>
    <xdr:to>
      <xdr:col>11</xdr:col>
      <xdr:colOff>885825</xdr:colOff>
      <xdr:row>138</xdr:row>
      <xdr:rowOff>180975</xdr:rowOff>
    </xdr:to>
    <xdr:sp macro="" textlink="">
      <xdr:nvSpPr>
        <xdr:cNvPr id="85" name="Line 735"/>
        <xdr:cNvSpPr>
          <a:spLocks noChangeShapeType="1"/>
        </xdr:cNvSpPr>
      </xdr:nvSpPr>
      <xdr:spPr bwMode="auto">
        <a:xfrm flipV="1">
          <a:off x="9525000" y="40319325"/>
          <a:ext cx="0" cy="0"/>
        </a:xfrm>
        <a:prstGeom prst="line">
          <a:avLst/>
        </a:prstGeom>
        <a:noFill/>
        <a:ln w="9525">
          <a:solidFill>
            <a:srgbClr val="000000"/>
          </a:solidFill>
          <a:round/>
          <a:headEnd/>
          <a:tailEnd/>
        </a:ln>
      </xdr:spPr>
    </xdr:sp>
    <xdr:clientData/>
  </xdr:twoCellAnchor>
  <xdr:twoCellAnchor>
    <xdr:from>
      <xdr:col>12</xdr:col>
      <xdr:colOff>847725</xdr:colOff>
      <xdr:row>146</xdr:row>
      <xdr:rowOff>180975</xdr:rowOff>
    </xdr:from>
    <xdr:to>
      <xdr:col>12</xdr:col>
      <xdr:colOff>885825</xdr:colOff>
      <xdr:row>146</xdr:row>
      <xdr:rowOff>180975</xdr:rowOff>
    </xdr:to>
    <xdr:sp macro="" textlink="">
      <xdr:nvSpPr>
        <xdr:cNvPr id="86" name="Line 735"/>
        <xdr:cNvSpPr>
          <a:spLocks noChangeShapeType="1"/>
        </xdr:cNvSpPr>
      </xdr:nvSpPr>
      <xdr:spPr bwMode="auto">
        <a:xfrm flipV="1">
          <a:off x="10048875" y="42910125"/>
          <a:ext cx="0" cy="0"/>
        </a:xfrm>
        <a:prstGeom prst="line">
          <a:avLst/>
        </a:prstGeom>
        <a:noFill/>
        <a:ln w="9525">
          <a:solidFill>
            <a:srgbClr val="000000"/>
          </a:solidFill>
          <a:round/>
          <a:headEnd/>
          <a:tailEnd/>
        </a:ln>
      </xdr:spPr>
    </xdr:sp>
    <xdr:clientData/>
  </xdr:twoCellAnchor>
  <xdr:twoCellAnchor>
    <xdr:from>
      <xdr:col>12</xdr:col>
      <xdr:colOff>847725</xdr:colOff>
      <xdr:row>168</xdr:row>
      <xdr:rowOff>180975</xdr:rowOff>
    </xdr:from>
    <xdr:to>
      <xdr:col>12</xdr:col>
      <xdr:colOff>885825</xdr:colOff>
      <xdr:row>168</xdr:row>
      <xdr:rowOff>180975</xdr:rowOff>
    </xdr:to>
    <xdr:sp macro="" textlink="">
      <xdr:nvSpPr>
        <xdr:cNvPr id="87" name="Line 735"/>
        <xdr:cNvSpPr>
          <a:spLocks noChangeShapeType="1"/>
        </xdr:cNvSpPr>
      </xdr:nvSpPr>
      <xdr:spPr bwMode="auto">
        <a:xfrm flipV="1">
          <a:off x="10048875" y="50520600"/>
          <a:ext cx="0" cy="0"/>
        </a:xfrm>
        <a:prstGeom prst="line">
          <a:avLst/>
        </a:prstGeom>
        <a:noFill/>
        <a:ln w="9525">
          <a:solidFill>
            <a:srgbClr val="000000"/>
          </a:solidFill>
          <a:round/>
          <a:headEnd/>
          <a:tailEnd/>
        </a:ln>
      </xdr:spPr>
    </xdr:sp>
    <xdr:clientData/>
  </xdr:twoCellAnchor>
  <xdr:twoCellAnchor>
    <xdr:from>
      <xdr:col>12</xdr:col>
      <xdr:colOff>847725</xdr:colOff>
      <xdr:row>161</xdr:row>
      <xdr:rowOff>180975</xdr:rowOff>
    </xdr:from>
    <xdr:to>
      <xdr:col>12</xdr:col>
      <xdr:colOff>885825</xdr:colOff>
      <xdr:row>161</xdr:row>
      <xdr:rowOff>180975</xdr:rowOff>
    </xdr:to>
    <xdr:sp macro="" textlink="">
      <xdr:nvSpPr>
        <xdr:cNvPr id="88" name="Line 735"/>
        <xdr:cNvSpPr>
          <a:spLocks noChangeShapeType="1"/>
        </xdr:cNvSpPr>
      </xdr:nvSpPr>
      <xdr:spPr bwMode="auto">
        <a:xfrm flipV="1">
          <a:off x="10048875" y="47577375"/>
          <a:ext cx="0" cy="0"/>
        </a:xfrm>
        <a:prstGeom prst="line">
          <a:avLst/>
        </a:prstGeom>
        <a:noFill/>
        <a:ln w="9525">
          <a:solidFill>
            <a:srgbClr val="000000"/>
          </a:solidFill>
          <a:round/>
          <a:headEnd/>
          <a:tailEnd/>
        </a:ln>
      </xdr:spPr>
    </xdr:sp>
    <xdr:clientData/>
  </xdr:twoCellAnchor>
  <xdr:twoCellAnchor>
    <xdr:from>
      <xdr:col>12</xdr:col>
      <xdr:colOff>847725</xdr:colOff>
      <xdr:row>153</xdr:row>
      <xdr:rowOff>180975</xdr:rowOff>
    </xdr:from>
    <xdr:to>
      <xdr:col>12</xdr:col>
      <xdr:colOff>885825</xdr:colOff>
      <xdr:row>153</xdr:row>
      <xdr:rowOff>180975</xdr:rowOff>
    </xdr:to>
    <xdr:sp macro="" textlink="">
      <xdr:nvSpPr>
        <xdr:cNvPr id="89" name="Line 735"/>
        <xdr:cNvSpPr>
          <a:spLocks noChangeShapeType="1"/>
        </xdr:cNvSpPr>
      </xdr:nvSpPr>
      <xdr:spPr bwMode="auto">
        <a:xfrm flipV="1">
          <a:off x="10048875" y="45100875"/>
          <a:ext cx="0" cy="0"/>
        </a:xfrm>
        <a:prstGeom prst="line">
          <a:avLst/>
        </a:prstGeom>
        <a:noFill/>
        <a:ln w="9525">
          <a:solidFill>
            <a:srgbClr val="000000"/>
          </a:solidFill>
          <a:round/>
          <a:headEnd/>
          <a:tailEnd/>
        </a:ln>
      </xdr:spPr>
    </xdr:sp>
    <xdr:clientData/>
  </xdr:twoCellAnchor>
  <xdr:twoCellAnchor>
    <xdr:from>
      <xdr:col>4</xdr:col>
      <xdr:colOff>866775</xdr:colOff>
      <xdr:row>176</xdr:row>
      <xdr:rowOff>180975</xdr:rowOff>
    </xdr:from>
    <xdr:to>
      <xdr:col>4</xdr:col>
      <xdr:colOff>904875</xdr:colOff>
      <xdr:row>176</xdr:row>
      <xdr:rowOff>180975</xdr:rowOff>
    </xdr:to>
    <xdr:sp macro="" textlink="">
      <xdr:nvSpPr>
        <xdr:cNvPr id="90" name="Line 735"/>
        <xdr:cNvSpPr>
          <a:spLocks noChangeShapeType="1"/>
        </xdr:cNvSpPr>
      </xdr:nvSpPr>
      <xdr:spPr bwMode="auto">
        <a:xfrm flipV="1">
          <a:off x="4772025" y="53397150"/>
          <a:ext cx="0" cy="0"/>
        </a:xfrm>
        <a:prstGeom prst="line">
          <a:avLst/>
        </a:prstGeom>
        <a:noFill/>
        <a:ln w="9525">
          <a:solidFill>
            <a:srgbClr val="000000"/>
          </a:solidFill>
          <a:round/>
          <a:headEnd/>
          <a:tailEnd/>
        </a:ln>
      </xdr:spPr>
    </xdr:sp>
    <xdr:clientData/>
  </xdr:twoCellAnchor>
  <xdr:twoCellAnchor>
    <xdr:from>
      <xdr:col>4</xdr:col>
      <xdr:colOff>866775</xdr:colOff>
      <xdr:row>174</xdr:row>
      <xdr:rowOff>180975</xdr:rowOff>
    </xdr:from>
    <xdr:to>
      <xdr:col>4</xdr:col>
      <xdr:colOff>904875</xdr:colOff>
      <xdr:row>174</xdr:row>
      <xdr:rowOff>180975</xdr:rowOff>
    </xdr:to>
    <xdr:sp macro="" textlink="">
      <xdr:nvSpPr>
        <xdr:cNvPr id="92" name="Line 735"/>
        <xdr:cNvSpPr>
          <a:spLocks noChangeShapeType="1"/>
        </xdr:cNvSpPr>
      </xdr:nvSpPr>
      <xdr:spPr bwMode="auto">
        <a:xfrm flipV="1">
          <a:off x="4772025" y="52816125"/>
          <a:ext cx="0" cy="0"/>
        </a:xfrm>
        <a:prstGeom prst="line">
          <a:avLst/>
        </a:prstGeom>
        <a:noFill/>
        <a:ln w="9525">
          <a:solidFill>
            <a:srgbClr val="000000"/>
          </a:solidFill>
          <a:round/>
          <a:headEnd/>
          <a:tailEnd/>
        </a:ln>
      </xdr:spPr>
    </xdr:sp>
    <xdr:clientData/>
  </xdr:twoCellAnchor>
  <xdr:twoCellAnchor>
    <xdr:from>
      <xdr:col>4</xdr:col>
      <xdr:colOff>895350</xdr:colOff>
      <xdr:row>174</xdr:row>
      <xdr:rowOff>200025</xdr:rowOff>
    </xdr:from>
    <xdr:to>
      <xdr:col>4</xdr:col>
      <xdr:colOff>933450</xdr:colOff>
      <xdr:row>174</xdr:row>
      <xdr:rowOff>200025</xdr:rowOff>
    </xdr:to>
    <xdr:sp macro="" textlink="">
      <xdr:nvSpPr>
        <xdr:cNvPr id="93" name="Line 735"/>
        <xdr:cNvSpPr>
          <a:spLocks noChangeShapeType="1"/>
        </xdr:cNvSpPr>
      </xdr:nvSpPr>
      <xdr:spPr bwMode="auto">
        <a:xfrm flipV="1">
          <a:off x="4772025" y="52835175"/>
          <a:ext cx="0" cy="0"/>
        </a:xfrm>
        <a:prstGeom prst="line">
          <a:avLst/>
        </a:prstGeom>
        <a:noFill/>
        <a:ln w="9525">
          <a:solidFill>
            <a:srgbClr val="000000"/>
          </a:solidFill>
          <a:round/>
          <a:headEnd/>
          <a:tailEnd/>
        </a:ln>
      </xdr:spPr>
    </xdr:sp>
    <xdr:clientData/>
  </xdr:twoCellAnchor>
  <xdr:twoCellAnchor>
    <xdr:from>
      <xdr:col>5</xdr:col>
      <xdr:colOff>828675</xdr:colOff>
      <xdr:row>191</xdr:row>
      <xdr:rowOff>200025</xdr:rowOff>
    </xdr:from>
    <xdr:to>
      <xdr:col>5</xdr:col>
      <xdr:colOff>866775</xdr:colOff>
      <xdr:row>191</xdr:row>
      <xdr:rowOff>200025</xdr:rowOff>
    </xdr:to>
    <xdr:sp macro="" textlink="">
      <xdr:nvSpPr>
        <xdr:cNvPr id="94" name="Line 735"/>
        <xdr:cNvSpPr>
          <a:spLocks noChangeShapeType="1"/>
        </xdr:cNvSpPr>
      </xdr:nvSpPr>
      <xdr:spPr bwMode="auto">
        <a:xfrm flipV="1">
          <a:off x="5429250" y="57950100"/>
          <a:ext cx="0" cy="0"/>
        </a:xfrm>
        <a:prstGeom prst="line">
          <a:avLst/>
        </a:prstGeom>
        <a:noFill/>
        <a:ln w="9525">
          <a:solidFill>
            <a:srgbClr val="000000"/>
          </a:solidFill>
          <a:round/>
          <a:headEnd/>
          <a:tailEnd/>
        </a:ln>
      </xdr:spPr>
    </xdr:sp>
    <xdr:clientData/>
  </xdr:twoCellAnchor>
  <xdr:twoCellAnchor>
    <xdr:from>
      <xdr:col>4</xdr:col>
      <xdr:colOff>809625</xdr:colOff>
      <xdr:row>36</xdr:row>
      <xdr:rowOff>247650</xdr:rowOff>
    </xdr:from>
    <xdr:to>
      <xdr:col>4</xdr:col>
      <xdr:colOff>847725</xdr:colOff>
      <xdr:row>36</xdr:row>
      <xdr:rowOff>247650</xdr:rowOff>
    </xdr:to>
    <xdr:sp macro="" textlink="">
      <xdr:nvSpPr>
        <xdr:cNvPr id="96" name="Line 735"/>
        <xdr:cNvSpPr>
          <a:spLocks noChangeShapeType="1"/>
        </xdr:cNvSpPr>
      </xdr:nvSpPr>
      <xdr:spPr bwMode="auto">
        <a:xfrm flipV="1">
          <a:off x="4772025" y="10106025"/>
          <a:ext cx="0" cy="0"/>
        </a:xfrm>
        <a:prstGeom prst="line">
          <a:avLst/>
        </a:prstGeom>
        <a:noFill/>
        <a:ln w="9525">
          <a:solidFill>
            <a:srgbClr val="000000"/>
          </a:solidFill>
          <a:round/>
          <a:headEnd/>
          <a:tailEnd/>
        </a:ln>
      </xdr:spPr>
    </xdr:sp>
    <xdr:clientData/>
  </xdr:twoCellAnchor>
  <xdr:twoCellAnchor>
    <xdr:from>
      <xdr:col>4</xdr:col>
      <xdr:colOff>857250</xdr:colOff>
      <xdr:row>29</xdr:row>
      <xdr:rowOff>266700</xdr:rowOff>
    </xdr:from>
    <xdr:to>
      <xdr:col>4</xdr:col>
      <xdr:colOff>895350</xdr:colOff>
      <xdr:row>29</xdr:row>
      <xdr:rowOff>266700</xdr:rowOff>
    </xdr:to>
    <xdr:sp macro="" textlink="">
      <xdr:nvSpPr>
        <xdr:cNvPr id="97" name="Line 735"/>
        <xdr:cNvSpPr>
          <a:spLocks noChangeShapeType="1"/>
        </xdr:cNvSpPr>
      </xdr:nvSpPr>
      <xdr:spPr bwMode="auto">
        <a:xfrm flipV="1">
          <a:off x="4772025" y="8191500"/>
          <a:ext cx="0" cy="0"/>
        </a:xfrm>
        <a:prstGeom prst="line">
          <a:avLst/>
        </a:prstGeom>
        <a:noFill/>
        <a:ln w="9525">
          <a:solidFill>
            <a:srgbClr val="000000"/>
          </a:solidFill>
          <a:round/>
          <a:headEnd/>
          <a:tailEnd/>
        </a:ln>
      </xdr:spPr>
    </xdr:sp>
    <xdr:clientData/>
  </xdr:twoCellAnchor>
  <xdr:twoCellAnchor>
    <xdr:from>
      <xdr:col>5</xdr:col>
      <xdr:colOff>876300</xdr:colOff>
      <xdr:row>121</xdr:row>
      <xdr:rowOff>133350</xdr:rowOff>
    </xdr:from>
    <xdr:to>
      <xdr:col>5</xdr:col>
      <xdr:colOff>914400</xdr:colOff>
      <xdr:row>121</xdr:row>
      <xdr:rowOff>133350</xdr:rowOff>
    </xdr:to>
    <xdr:sp macro="" textlink="">
      <xdr:nvSpPr>
        <xdr:cNvPr id="98" name="Line 735"/>
        <xdr:cNvSpPr>
          <a:spLocks noChangeShapeType="1"/>
        </xdr:cNvSpPr>
      </xdr:nvSpPr>
      <xdr:spPr bwMode="auto">
        <a:xfrm flipV="1">
          <a:off x="5429250" y="35671125"/>
          <a:ext cx="0" cy="0"/>
        </a:xfrm>
        <a:prstGeom prst="line">
          <a:avLst/>
        </a:prstGeom>
        <a:noFill/>
        <a:ln w="9525">
          <a:solidFill>
            <a:srgbClr val="000000"/>
          </a:solidFill>
          <a:round/>
          <a:headEnd/>
          <a:tailEnd/>
        </a:ln>
      </xdr:spPr>
    </xdr:sp>
    <xdr:clientData/>
  </xdr:twoCellAnchor>
  <xdr:twoCellAnchor>
    <xdr:from>
      <xdr:col>4</xdr:col>
      <xdr:colOff>828675</xdr:colOff>
      <xdr:row>131</xdr:row>
      <xdr:rowOff>180975</xdr:rowOff>
    </xdr:from>
    <xdr:to>
      <xdr:col>4</xdr:col>
      <xdr:colOff>866775</xdr:colOff>
      <xdr:row>131</xdr:row>
      <xdr:rowOff>180975</xdr:rowOff>
    </xdr:to>
    <xdr:sp macro="" textlink="">
      <xdr:nvSpPr>
        <xdr:cNvPr id="99" name="Line 735"/>
        <xdr:cNvSpPr>
          <a:spLocks noChangeShapeType="1"/>
        </xdr:cNvSpPr>
      </xdr:nvSpPr>
      <xdr:spPr bwMode="auto">
        <a:xfrm flipV="1">
          <a:off x="4772025" y="38452425"/>
          <a:ext cx="0" cy="0"/>
        </a:xfrm>
        <a:prstGeom prst="line">
          <a:avLst/>
        </a:prstGeom>
        <a:noFill/>
        <a:ln w="9525">
          <a:solidFill>
            <a:srgbClr val="000000"/>
          </a:solidFill>
          <a:round/>
          <a:headEnd/>
          <a:tailEnd/>
        </a:ln>
      </xdr:spPr>
    </xdr:sp>
    <xdr:clientData/>
  </xdr:twoCellAnchor>
  <xdr:twoCellAnchor>
    <xdr:from>
      <xdr:col>4</xdr:col>
      <xdr:colOff>828675</xdr:colOff>
      <xdr:row>165</xdr:row>
      <xdr:rowOff>180975</xdr:rowOff>
    </xdr:from>
    <xdr:to>
      <xdr:col>4</xdr:col>
      <xdr:colOff>866775</xdr:colOff>
      <xdr:row>165</xdr:row>
      <xdr:rowOff>180975</xdr:rowOff>
    </xdr:to>
    <xdr:sp macro="" textlink="">
      <xdr:nvSpPr>
        <xdr:cNvPr id="100" name="Line 735"/>
        <xdr:cNvSpPr>
          <a:spLocks noChangeShapeType="1"/>
        </xdr:cNvSpPr>
      </xdr:nvSpPr>
      <xdr:spPr bwMode="auto">
        <a:xfrm flipV="1">
          <a:off x="4772025" y="49463325"/>
          <a:ext cx="0" cy="0"/>
        </a:xfrm>
        <a:prstGeom prst="line">
          <a:avLst/>
        </a:prstGeom>
        <a:noFill/>
        <a:ln w="9525">
          <a:solidFill>
            <a:srgbClr val="000000"/>
          </a:solidFill>
          <a:round/>
          <a:headEnd/>
          <a:tailEnd/>
        </a:ln>
      </xdr:spPr>
    </xdr:sp>
    <xdr:clientData/>
  </xdr:twoCellAnchor>
  <xdr:twoCellAnchor>
    <xdr:from>
      <xdr:col>10</xdr:col>
      <xdr:colOff>790575</xdr:colOff>
      <xdr:row>173</xdr:row>
      <xdr:rowOff>171450</xdr:rowOff>
    </xdr:from>
    <xdr:to>
      <xdr:col>10</xdr:col>
      <xdr:colOff>828675</xdr:colOff>
      <xdr:row>173</xdr:row>
      <xdr:rowOff>171450</xdr:rowOff>
    </xdr:to>
    <xdr:sp macro="" textlink="">
      <xdr:nvSpPr>
        <xdr:cNvPr id="101" name="Line 735"/>
        <xdr:cNvSpPr>
          <a:spLocks noChangeShapeType="1"/>
        </xdr:cNvSpPr>
      </xdr:nvSpPr>
      <xdr:spPr bwMode="auto">
        <a:xfrm flipV="1">
          <a:off x="9029700" y="52501800"/>
          <a:ext cx="0" cy="0"/>
        </a:xfrm>
        <a:prstGeom prst="line">
          <a:avLst/>
        </a:prstGeom>
        <a:noFill/>
        <a:ln w="9525">
          <a:solidFill>
            <a:srgbClr val="000000"/>
          </a:solidFill>
          <a:round/>
          <a:headEnd/>
          <a:tailEnd/>
        </a:ln>
      </xdr:spPr>
    </xdr:sp>
    <xdr:clientData/>
  </xdr:twoCellAnchor>
  <xdr:twoCellAnchor>
    <xdr:from>
      <xdr:col>11</xdr:col>
      <xdr:colOff>790575</xdr:colOff>
      <xdr:row>173</xdr:row>
      <xdr:rowOff>171450</xdr:rowOff>
    </xdr:from>
    <xdr:to>
      <xdr:col>11</xdr:col>
      <xdr:colOff>828675</xdr:colOff>
      <xdr:row>173</xdr:row>
      <xdr:rowOff>171450</xdr:rowOff>
    </xdr:to>
    <xdr:sp macro="" textlink="">
      <xdr:nvSpPr>
        <xdr:cNvPr id="102" name="Line 735"/>
        <xdr:cNvSpPr>
          <a:spLocks noChangeShapeType="1"/>
        </xdr:cNvSpPr>
      </xdr:nvSpPr>
      <xdr:spPr bwMode="auto">
        <a:xfrm flipV="1">
          <a:off x="9525000" y="52501800"/>
          <a:ext cx="0" cy="0"/>
        </a:xfrm>
        <a:prstGeom prst="line">
          <a:avLst/>
        </a:prstGeom>
        <a:noFill/>
        <a:ln w="9525">
          <a:solidFill>
            <a:srgbClr val="000000"/>
          </a:solidFill>
          <a:round/>
          <a:headEnd/>
          <a:tailEnd/>
        </a:ln>
      </xdr:spPr>
    </xdr:sp>
    <xdr:clientData/>
  </xdr:twoCellAnchor>
  <xdr:twoCellAnchor>
    <xdr:from>
      <xdr:col>11</xdr:col>
      <xdr:colOff>790575</xdr:colOff>
      <xdr:row>173</xdr:row>
      <xdr:rowOff>171450</xdr:rowOff>
    </xdr:from>
    <xdr:to>
      <xdr:col>11</xdr:col>
      <xdr:colOff>828675</xdr:colOff>
      <xdr:row>173</xdr:row>
      <xdr:rowOff>171450</xdr:rowOff>
    </xdr:to>
    <xdr:sp macro="" textlink="">
      <xdr:nvSpPr>
        <xdr:cNvPr id="103" name="Line 735"/>
        <xdr:cNvSpPr>
          <a:spLocks noChangeShapeType="1"/>
        </xdr:cNvSpPr>
      </xdr:nvSpPr>
      <xdr:spPr bwMode="auto">
        <a:xfrm flipV="1">
          <a:off x="9525000" y="52501800"/>
          <a:ext cx="0" cy="0"/>
        </a:xfrm>
        <a:prstGeom prst="line">
          <a:avLst/>
        </a:prstGeom>
        <a:noFill/>
        <a:ln w="9525">
          <a:solidFill>
            <a:srgbClr val="000000"/>
          </a:solidFill>
          <a:round/>
          <a:headEnd/>
          <a:tailEnd/>
        </a:ln>
      </xdr:spPr>
    </xdr:sp>
    <xdr:clientData/>
  </xdr:twoCellAnchor>
  <xdr:twoCellAnchor>
    <xdr:from>
      <xdr:col>12</xdr:col>
      <xdr:colOff>790575</xdr:colOff>
      <xdr:row>173</xdr:row>
      <xdr:rowOff>171450</xdr:rowOff>
    </xdr:from>
    <xdr:to>
      <xdr:col>12</xdr:col>
      <xdr:colOff>828675</xdr:colOff>
      <xdr:row>173</xdr:row>
      <xdr:rowOff>171450</xdr:rowOff>
    </xdr:to>
    <xdr:sp macro="" textlink="">
      <xdr:nvSpPr>
        <xdr:cNvPr id="104" name="Line 735"/>
        <xdr:cNvSpPr>
          <a:spLocks noChangeShapeType="1"/>
        </xdr:cNvSpPr>
      </xdr:nvSpPr>
      <xdr:spPr bwMode="auto">
        <a:xfrm flipV="1">
          <a:off x="10048875" y="52501800"/>
          <a:ext cx="0" cy="0"/>
        </a:xfrm>
        <a:prstGeom prst="line">
          <a:avLst/>
        </a:prstGeom>
        <a:noFill/>
        <a:ln w="9525">
          <a:solidFill>
            <a:srgbClr val="000000"/>
          </a:solidFill>
          <a:round/>
          <a:headEnd/>
          <a:tailEnd/>
        </a:ln>
      </xdr:spPr>
    </xdr:sp>
    <xdr:clientData/>
  </xdr:twoCellAnchor>
  <xdr:twoCellAnchor>
    <xdr:from>
      <xdr:col>12</xdr:col>
      <xdr:colOff>790575</xdr:colOff>
      <xdr:row>173</xdr:row>
      <xdr:rowOff>171450</xdr:rowOff>
    </xdr:from>
    <xdr:to>
      <xdr:col>12</xdr:col>
      <xdr:colOff>828675</xdr:colOff>
      <xdr:row>173</xdr:row>
      <xdr:rowOff>171450</xdr:rowOff>
    </xdr:to>
    <xdr:sp macro="" textlink="">
      <xdr:nvSpPr>
        <xdr:cNvPr id="105" name="Line 735"/>
        <xdr:cNvSpPr>
          <a:spLocks noChangeShapeType="1"/>
        </xdr:cNvSpPr>
      </xdr:nvSpPr>
      <xdr:spPr bwMode="auto">
        <a:xfrm flipV="1">
          <a:off x="10048875" y="52501800"/>
          <a:ext cx="0" cy="0"/>
        </a:xfrm>
        <a:prstGeom prst="line">
          <a:avLst/>
        </a:prstGeom>
        <a:noFill/>
        <a:ln w="9525">
          <a:solidFill>
            <a:srgbClr val="000000"/>
          </a:solidFill>
          <a:round/>
          <a:headEnd/>
          <a:tailEnd/>
        </a:ln>
      </xdr:spPr>
    </xdr:sp>
    <xdr:clientData/>
  </xdr:twoCellAnchor>
  <xdr:twoCellAnchor>
    <xdr:from>
      <xdr:col>12</xdr:col>
      <xdr:colOff>790575</xdr:colOff>
      <xdr:row>173</xdr:row>
      <xdr:rowOff>171450</xdr:rowOff>
    </xdr:from>
    <xdr:to>
      <xdr:col>12</xdr:col>
      <xdr:colOff>828675</xdr:colOff>
      <xdr:row>173</xdr:row>
      <xdr:rowOff>171450</xdr:rowOff>
    </xdr:to>
    <xdr:sp macro="" textlink="">
      <xdr:nvSpPr>
        <xdr:cNvPr id="106" name="Line 735"/>
        <xdr:cNvSpPr>
          <a:spLocks noChangeShapeType="1"/>
        </xdr:cNvSpPr>
      </xdr:nvSpPr>
      <xdr:spPr bwMode="auto">
        <a:xfrm flipV="1">
          <a:off x="10048875"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07"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08"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09"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10"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13</xdr:col>
      <xdr:colOff>790575</xdr:colOff>
      <xdr:row>173</xdr:row>
      <xdr:rowOff>171450</xdr:rowOff>
    </xdr:from>
    <xdr:to>
      <xdr:col>13</xdr:col>
      <xdr:colOff>828675</xdr:colOff>
      <xdr:row>173</xdr:row>
      <xdr:rowOff>171450</xdr:rowOff>
    </xdr:to>
    <xdr:sp macro="" textlink="">
      <xdr:nvSpPr>
        <xdr:cNvPr id="111" name="Line 735"/>
        <xdr:cNvSpPr>
          <a:spLocks noChangeShapeType="1"/>
        </xdr:cNvSpPr>
      </xdr:nvSpPr>
      <xdr:spPr bwMode="auto">
        <a:xfrm flipV="1">
          <a:off x="10591800" y="52501800"/>
          <a:ext cx="0" cy="0"/>
        </a:xfrm>
        <a:prstGeom prst="line">
          <a:avLst/>
        </a:prstGeom>
        <a:noFill/>
        <a:ln w="9525">
          <a:solidFill>
            <a:srgbClr val="000000"/>
          </a:solidFill>
          <a:round/>
          <a:headEnd/>
          <a:tailEnd/>
        </a:ln>
      </xdr:spPr>
    </xdr:sp>
    <xdr:clientData/>
  </xdr:twoCellAnchor>
  <xdr:twoCellAnchor>
    <xdr:from>
      <xdr:col>6</xdr:col>
      <xdr:colOff>847725</xdr:colOff>
      <xdr:row>111</xdr:row>
      <xdr:rowOff>180975</xdr:rowOff>
    </xdr:from>
    <xdr:to>
      <xdr:col>6</xdr:col>
      <xdr:colOff>885825</xdr:colOff>
      <xdr:row>111</xdr:row>
      <xdr:rowOff>180975</xdr:rowOff>
    </xdr:to>
    <xdr:sp macro="" textlink="">
      <xdr:nvSpPr>
        <xdr:cNvPr id="112" name="Line 735"/>
        <xdr:cNvSpPr>
          <a:spLocks noChangeShapeType="1"/>
        </xdr:cNvSpPr>
      </xdr:nvSpPr>
      <xdr:spPr bwMode="auto">
        <a:xfrm flipV="1">
          <a:off x="6124575" y="32889825"/>
          <a:ext cx="0" cy="0"/>
        </a:xfrm>
        <a:prstGeom prst="line">
          <a:avLst/>
        </a:prstGeom>
        <a:noFill/>
        <a:ln w="9525">
          <a:solidFill>
            <a:srgbClr val="000000"/>
          </a:solidFill>
          <a:round/>
          <a:headEnd/>
          <a:tailEnd/>
        </a:ln>
      </xdr:spPr>
    </xdr:sp>
    <xdr:clientData/>
  </xdr:twoCellAnchor>
  <xdr:twoCellAnchor>
    <xdr:from>
      <xdr:col>8</xdr:col>
      <xdr:colOff>790575</xdr:colOff>
      <xdr:row>171</xdr:row>
      <xdr:rowOff>171450</xdr:rowOff>
    </xdr:from>
    <xdr:to>
      <xdr:col>8</xdr:col>
      <xdr:colOff>828675</xdr:colOff>
      <xdr:row>171</xdr:row>
      <xdr:rowOff>171450</xdr:rowOff>
    </xdr:to>
    <xdr:sp macro="" textlink="">
      <xdr:nvSpPr>
        <xdr:cNvPr id="113" name="Line 735"/>
        <xdr:cNvSpPr>
          <a:spLocks noChangeShapeType="1"/>
        </xdr:cNvSpPr>
      </xdr:nvSpPr>
      <xdr:spPr bwMode="auto">
        <a:xfrm flipV="1">
          <a:off x="7562850" y="51854100"/>
          <a:ext cx="0" cy="0"/>
        </a:xfrm>
        <a:prstGeom prst="line">
          <a:avLst/>
        </a:prstGeom>
        <a:noFill/>
        <a:ln w="9525">
          <a:solidFill>
            <a:srgbClr val="000000"/>
          </a:solidFill>
          <a:round/>
          <a:headEnd/>
          <a:tailEnd/>
        </a:ln>
      </xdr:spPr>
    </xdr:sp>
    <xdr:clientData/>
  </xdr:twoCellAnchor>
  <xdr:twoCellAnchor>
    <xdr:from>
      <xdr:col>8</xdr:col>
      <xdr:colOff>790575</xdr:colOff>
      <xdr:row>172</xdr:row>
      <xdr:rowOff>171450</xdr:rowOff>
    </xdr:from>
    <xdr:to>
      <xdr:col>8</xdr:col>
      <xdr:colOff>828675</xdr:colOff>
      <xdr:row>172</xdr:row>
      <xdr:rowOff>171450</xdr:rowOff>
    </xdr:to>
    <xdr:sp macro="" textlink="">
      <xdr:nvSpPr>
        <xdr:cNvPr id="114" name="Line 735"/>
        <xdr:cNvSpPr>
          <a:spLocks noChangeShapeType="1"/>
        </xdr:cNvSpPr>
      </xdr:nvSpPr>
      <xdr:spPr bwMode="auto">
        <a:xfrm flipV="1">
          <a:off x="7562850" y="52158900"/>
          <a:ext cx="0" cy="0"/>
        </a:xfrm>
        <a:prstGeom prst="line">
          <a:avLst/>
        </a:prstGeom>
        <a:noFill/>
        <a:ln w="9525">
          <a:solidFill>
            <a:srgbClr val="000000"/>
          </a:solidFill>
          <a:round/>
          <a:headEnd/>
          <a:tailEnd/>
        </a:ln>
      </xdr:spPr>
    </xdr:sp>
    <xdr:clientData/>
  </xdr:twoCellAnchor>
  <xdr:twoCellAnchor>
    <xdr:from>
      <xdr:col>5</xdr:col>
      <xdr:colOff>895350</xdr:colOff>
      <xdr:row>183</xdr:row>
      <xdr:rowOff>200025</xdr:rowOff>
    </xdr:from>
    <xdr:to>
      <xdr:col>5</xdr:col>
      <xdr:colOff>933450</xdr:colOff>
      <xdr:row>183</xdr:row>
      <xdr:rowOff>200025</xdr:rowOff>
    </xdr:to>
    <xdr:sp macro="" textlink="">
      <xdr:nvSpPr>
        <xdr:cNvPr id="115" name="Line 735"/>
        <xdr:cNvSpPr>
          <a:spLocks noChangeShapeType="1"/>
        </xdr:cNvSpPr>
      </xdr:nvSpPr>
      <xdr:spPr bwMode="auto">
        <a:xfrm flipV="1">
          <a:off x="5429250" y="55816500"/>
          <a:ext cx="0" cy="0"/>
        </a:xfrm>
        <a:prstGeom prst="line">
          <a:avLst/>
        </a:prstGeom>
        <a:noFill/>
        <a:ln w="9525">
          <a:solidFill>
            <a:srgbClr val="000000"/>
          </a:solidFill>
          <a:round/>
          <a:headEnd/>
          <a:tailEnd/>
        </a:ln>
      </xdr:spPr>
    </xdr:sp>
    <xdr:clientData/>
  </xdr:twoCellAnchor>
  <xdr:twoCellAnchor>
    <xdr:from>
      <xdr:col>5</xdr:col>
      <xdr:colOff>828675</xdr:colOff>
      <xdr:row>186</xdr:row>
      <xdr:rowOff>200025</xdr:rowOff>
    </xdr:from>
    <xdr:to>
      <xdr:col>5</xdr:col>
      <xdr:colOff>866775</xdr:colOff>
      <xdr:row>186</xdr:row>
      <xdr:rowOff>200025</xdr:rowOff>
    </xdr:to>
    <xdr:sp macro="" textlink="">
      <xdr:nvSpPr>
        <xdr:cNvPr id="116" name="Line 735"/>
        <xdr:cNvSpPr>
          <a:spLocks noChangeShapeType="1"/>
        </xdr:cNvSpPr>
      </xdr:nvSpPr>
      <xdr:spPr bwMode="auto">
        <a:xfrm flipV="1">
          <a:off x="5429250" y="56788050"/>
          <a:ext cx="0" cy="0"/>
        </a:xfrm>
        <a:prstGeom prst="line">
          <a:avLst/>
        </a:prstGeom>
        <a:noFill/>
        <a:ln w="9525">
          <a:solidFill>
            <a:srgbClr val="000000"/>
          </a:solidFill>
          <a:round/>
          <a:headEnd/>
          <a:tailEnd/>
        </a:ln>
      </xdr:spPr>
    </xdr:sp>
    <xdr:clientData/>
  </xdr:twoCellAnchor>
  <xdr:twoCellAnchor>
    <xdr:from>
      <xdr:col>5</xdr:col>
      <xdr:colOff>828675</xdr:colOff>
      <xdr:row>188</xdr:row>
      <xdr:rowOff>180975</xdr:rowOff>
    </xdr:from>
    <xdr:to>
      <xdr:col>5</xdr:col>
      <xdr:colOff>866775</xdr:colOff>
      <xdr:row>188</xdr:row>
      <xdr:rowOff>180975</xdr:rowOff>
    </xdr:to>
    <xdr:sp macro="" textlink="">
      <xdr:nvSpPr>
        <xdr:cNvPr id="117" name="Line 735"/>
        <xdr:cNvSpPr>
          <a:spLocks noChangeShapeType="1"/>
        </xdr:cNvSpPr>
      </xdr:nvSpPr>
      <xdr:spPr bwMode="auto">
        <a:xfrm flipV="1">
          <a:off x="5429250" y="57302400"/>
          <a:ext cx="0" cy="0"/>
        </a:xfrm>
        <a:prstGeom prst="line">
          <a:avLst/>
        </a:prstGeom>
        <a:noFill/>
        <a:ln w="9525">
          <a:solidFill>
            <a:srgbClr val="000000"/>
          </a:solidFill>
          <a:round/>
          <a:headEnd/>
          <a:tailEnd/>
        </a:ln>
      </xdr:spPr>
    </xdr:sp>
    <xdr:clientData/>
  </xdr:twoCellAnchor>
  <xdr:twoCellAnchor>
    <xdr:from>
      <xdr:col>5</xdr:col>
      <xdr:colOff>828675</xdr:colOff>
      <xdr:row>192</xdr:row>
      <xdr:rowOff>200025</xdr:rowOff>
    </xdr:from>
    <xdr:to>
      <xdr:col>5</xdr:col>
      <xdr:colOff>866775</xdr:colOff>
      <xdr:row>192</xdr:row>
      <xdr:rowOff>200025</xdr:rowOff>
    </xdr:to>
    <xdr:sp macro="" textlink="">
      <xdr:nvSpPr>
        <xdr:cNvPr id="118" name="Line 735"/>
        <xdr:cNvSpPr>
          <a:spLocks noChangeShapeType="1"/>
        </xdr:cNvSpPr>
      </xdr:nvSpPr>
      <xdr:spPr bwMode="auto">
        <a:xfrm flipV="1">
          <a:off x="5429250" y="58264425"/>
          <a:ext cx="0" cy="0"/>
        </a:xfrm>
        <a:prstGeom prst="line">
          <a:avLst/>
        </a:prstGeom>
        <a:noFill/>
        <a:ln w="9525">
          <a:solidFill>
            <a:srgbClr val="000000"/>
          </a:solidFill>
          <a:round/>
          <a:headEnd/>
          <a:tailEnd/>
        </a:ln>
      </xdr:spPr>
    </xdr:sp>
    <xdr:clientData/>
  </xdr:twoCellAnchor>
  <xdr:twoCellAnchor>
    <xdr:from>
      <xdr:col>5</xdr:col>
      <xdr:colOff>838200</xdr:colOff>
      <xdr:row>122</xdr:row>
      <xdr:rowOff>152400</xdr:rowOff>
    </xdr:from>
    <xdr:to>
      <xdr:col>5</xdr:col>
      <xdr:colOff>876300</xdr:colOff>
      <xdr:row>122</xdr:row>
      <xdr:rowOff>152400</xdr:rowOff>
    </xdr:to>
    <xdr:sp macro="" textlink="">
      <xdr:nvSpPr>
        <xdr:cNvPr id="119" name="Line 735"/>
        <xdr:cNvSpPr>
          <a:spLocks noChangeShapeType="1"/>
        </xdr:cNvSpPr>
      </xdr:nvSpPr>
      <xdr:spPr bwMode="auto">
        <a:xfrm flipV="1">
          <a:off x="5429250" y="36004500"/>
          <a:ext cx="0" cy="0"/>
        </a:xfrm>
        <a:prstGeom prst="line">
          <a:avLst/>
        </a:prstGeom>
        <a:noFill/>
        <a:ln w="9525">
          <a:solidFill>
            <a:srgbClr val="000000"/>
          </a:solidFill>
          <a:round/>
          <a:headEnd/>
          <a:tailEnd/>
        </a:ln>
      </xdr:spPr>
    </xdr:sp>
    <xdr:clientData/>
  </xdr:twoCellAnchor>
  <xdr:twoCellAnchor>
    <xdr:from>
      <xdr:col>7</xdr:col>
      <xdr:colOff>790575</xdr:colOff>
      <xdr:row>124</xdr:row>
      <xdr:rowOff>171450</xdr:rowOff>
    </xdr:from>
    <xdr:to>
      <xdr:col>7</xdr:col>
      <xdr:colOff>828675</xdr:colOff>
      <xdr:row>124</xdr:row>
      <xdr:rowOff>171450</xdr:rowOff>
    </xdr:to>
    <xdr:sp macro="" textlink="">
      <xdr:nvSpPr>
        <xdr:cNvPr id="120" name="Line 735"/>
        <xdr:cNvSpPr>
          <a:spLocks noChangeShapeType="1"/>
        </xdr:cNvSpPr>
      </xdr:nvSpPr>
      <xdr:spPr bwMode="auto">
        <a:xfrm flipV="1">
          <a:off x="6838950" y="36652200"/>
          <a:ext cx="0" cy="0"/>
        </a:xfrm>
        <a:prstGeom prst="line">
          <a:avLst/>
        </a:prstGeom>
        <a:noFill/>
        <a:ln w="9525">
          <a:solidFill>
            <a:srgbClr val="000000"/>
          </a:solidFill>
          <a:round/>
          <a:headEnd/>
          <a:tailEnd/>
        </a:ln>
      </xdr:spPr>
    </xdr:sp>
    <xdr:clientData/>
  </xdr:twoCellAnchor>
  <xdr:twoCellAnchor>
    <xdr:from>
      <xdr:col>7</xdr:col>
      <xdr:colOff>847725</xdr:colOff>
      <xdr:row>111</xdr:row>
      <xdr:rowOff>180975</xdr:rowOff>
    </xdr:from>
    <xdr:to>
      <xdr:col>7</xdr:col>
      <xdr:colOff>885825</xdr:colOff>
      <xdr:row>111</xdr:row>
      <xdr:rowOff>180975</xdr:rowOff>
    </xdr:to>
    <xdr:sp macro="" textlink="">
      <xdr:nvSpPr>
        <xdr:cNvPr id="121" name="Line 735"/>
        <xdr:cNvSpPr>
          <a:spLocks noChangeShapeType="1"/>
        </xdr:cNvSpPr>
      </xdr:nvSpPr>
      <xdr:spPr bwMode="auto">
        <a:xfrm flipV="1">
          <a:off x="6838950" y="32889825"/>
          <a:ext cx="0" cy="0"/>
        </a:xfrm>
        <a:prstGeom prst="line">
          <a:avLst/>
        </a:prstGeom>
        <a:noFill/>
        <a:ln w="9525">
          <a:solidFill>
            <a:srgbClr val="000000"/>
          </a:solidFill>
          <a:round/>
          <a:headEnd/>
          <a:tailEnd/>
        </a:ln>
      </xdr:spPr>
    </xdr:sp>
    <xdr:clientData/>
  </xdr:twoCellAnchor>
  <xdr:twoCellAnchor>
    <xdr:from>
      <xdr:col>12</xdr:col>
      <xdr:colOff>847725</xdr:colOff>
      <xdr:row>167</xdr:row>
      <xdr:rowOff>180975</xdr:rowOff>
    </xdr:from>
    <xdr:to>
      <xdr:col>12</xdr:col>
      <xdr:colOff>885825</xdr:colOff>
      <xdr:row>167</xdr:row>
      <xdr:rowOff>180975</xdr:rowOff>
    </xdr:to>
    <xdr:sp macro="" textlink="">
      <xdr:nvSpPr>
        <xdr:cNvPr id="123" name="Line 735"/>
        <xdr:cNvSpPr>
          <a:spLocks noChangeShapeType="1"/>
        </xdr:cNvSpPr>
      </xdr:nvSpPr>
      <xdr:spPr bwMode="auto">
        <a:xfrm flipV="1">
          <a:off x="10048875" y="50206275"/>
          <a:ext cx="0" cy="0"/>
        </a:xfrm>
        <a:prstGeom prst="line">
          <a:avLst/>
        </a:prstGeom>
        <a:noFill/>
        <a:ln w="9525">
          <a:solidFill>
            <a:srgbClr val="000000"/>
          </a:solidFill>
          <a:round/>
          <a:headEnd/>
          <a:tailEnd/>
        </a:ln>
      </xdr:spPr>
    </xdr:sp>
    <xdr:clientData/>
  </xdr:twoCellAnchor>
  <xdr:twoCellAnchor>
    <xdr:from>
      <xdr:col>12</xdr:col>
      <xdr:colOff>847725</xdr:colOff>
      <xdr:row>167</xdr:row>
      <xdr:rowOff>180975</xdr:rowOff>
    </xdr:from>
    <xdr:to>
      <xdr:col>12</xdr:col>
      <xdr:colOff>885825</xdr:colOff>
      <xdr:row>167</xdr:row>
      <xdr:rowOff>180975</xdr:rowOff>
    </xdr:to>
    <xdr:sp macro="" textlink="">
      <xdr:nvSpPr>
        <xdr:cNvPr id="124" name="Line 735"/>
        <xdr:cNvSpPr>
          <a:spLocks noChangeShapeType="1"/>
        </xdr:cNvSpPr>
      </xdr:nvSpPr>
      <xdr:spPr bwMode="auto">
        <a:xfrm flipV="1">
          <a:off x="10048875" y="50206275"/>
          <a:ext cx="0" cy="0"/>
        </a:xfrm>
        <a:prstGeom prst="line">
          <a:avLst/>
        </a:prstGeom>
        <a:noFill/>
        <a:ln w="9525">
          <a:solidFill>
            <a:srgbClr val="000000"/>
          </a:solidFill>
          <a:round/>
          <a:headEnd/>
          <a:tailEnd/>
        </a:ln>
      </xdr:spPr>
    </xdr:sp>
    <xdr:clientData/>
  </xdr:twoCellAnchor>
  <xdr:twoCellAnchor>
    <xdr:from>
      <xdr:col>4</xdr:col>
      <xdr:colOff>904875</xdr:colOff>
      <xdr:row>173</xdr:row>
      <xdr:rowOff>171450</xdr:rowOff>
    </xdr:from>
    <xdr:to>
      <xdr:col>4</xdr:col>
      <xdr:colOff>942975</xdr:colOff>
      <xdr:row>173</xdr:row>
      <xdr:rowOff>171450</xdr:rowOff>
    </xdr:to>
    <xdr:sp macro="" textlink="">
      <xdr:nvSpPr>
        <xdr:cNvPr id="125" name="Line 735"/>
        <xdr:cNvSpPr>
          <a:spLocks noChangeShapeType="1"/>
        </xdr:cNvSpPr>
      </xdr:nvSpPr>
      <xdr:spPr bwMode="auto">
        <a:xfrm flipV="1">
          <a:off x="4772025" y="52501800"/>
          <a:ext cx="0" cy="0"/>
        </a:xfrm>
        <a:prstGeom prst="line">
          <a:avLst/>
        </a:prstGeom>
        <a:noFill/>
        <a:ln w="9525">
          <a:solidFill>
            <a:srgbClr val="000000"/>
          </a:solidFill>
          <a:round/>
          <a:headEnd/>
          <a:tailEnd/>
        </a:ln>
      </xdr:spPr>
    </xdr:sp>
    <xdr:clientData/>
  </xdr:twoCellAnchor>
  <xdr:twoCellAnchor>
    <xdr:from>
      <xdr:col>4</xdr:col>
      <xdr:colOff>809625</xdr:colOff>
      <xdr:row>173</xdr:row>
      <xdr:rowOff>133350</xdr:rowOff>
    </xdr:from>
    <xdr:to>
      <xdr:col>4</xdr:col>
      <xdr:colOff>847725</xdr:colOff>
      <xdr:row>173</xdr:row>
      <xdr:rowOff>133350</xdr:rowOff>
    </xdr:to>
    <xdr:sp macro="" textlink="">
      <xdr:nvSpPr>
        <xdr:cNvPr id="126" name="Line 735"/>
        <xdr:cNvSpPr>
          <a:spLocks noChangeShapeType="1"/>
        </xdr:cNvSpPr>
      </xdr:nvSpPr>
      <xdr:spPr bwMode="auto">
        <a:xfrm flipV="1">
          <a:off x="4772025" y="52463700"/>
          <a:ext cx="0" cy="0"/>
        </a:xfrm>
        <a:prstGeom prst="line">
          <a:avLst/>
        </a:prstGeom>
        <a:noFill/>
        <a:ln w="9525">
          <a:solidFill>
            <a:srgbClr val="000000"/>
          </a:solidFill>
          <a:round/>
          <a:headEnd/>
          <a:tailEnd/>
        </a:ln>
      </xdr:spPr>
    </xdr:sp>
    <xdr:clientData/>
  </xdr:twoCellAnchor>
  <xdr:twoCellAnchor>
    <xdr:from>
      <xdr:col>4</xdr:col>
      <xdr:colOff>790575</xdr:colOff>
      <xdr:row>173</xdr:row>
      <xdr:rowOff>171450</xdr:rowOff>
    </xdr:from>
    <xdr:to>
      <xdr:col>4</xdr:col>
      <xdr:colOff>828675</xdr:colOff>
      <xdr:row>173</xdr:row>
      <xdr:rowOff>171450</xdr:rowOff>
    </xdr:to>
    <xdr:sp macro="" textlink="">
      <xdr:nvSpPr>
        <xdr:cNvPr id="127" name="Line 735"/>
        <xdr:cNvSpPr>
          <a:spLocks noChangeShapeType="1"/>
        </xdr:cNvSpPr>
      </xdr:nvSpPr>
      <xdr:spPr bwMode="auto">
        <a:xfrm flipV="1">
          <a:off x="4772025" y="52501800"/>
          <a:ext cx="0" cy="0"/>
        </a:xfrm>
        <a:prstGeom prst="line">
          <a:avLst/>
        </a:prstGeom>
        <a:noFill/>
        <a:ln w="9525">
          <a:solidFill>
            <a:srgbClr val="000000"/>
          </a:solidFill>
          <a:round/>
          <a:headEnd/>
          <a:tailEnd/>
        </a:ln>
      </xdr:spPr>
    </xdr:sp>
    <xdr:clientData/>
  </xdr:twoCellAnchor>
  <xdr:twoCellAnchor>
    <xdr:from>
      <xdr:col>2</xdr:col>
      <xdr:colOff>904875</xdr:colOff>
      <xdr:row>173</xdr:row>
      <xdr:rowOff>171450</xdr:rowOff>
    </xdr:from>
    <xdr:to>
      <xdr:col>2</xdr:col>
      <xdr:colOff>942975</xdr:colOff>
      <xdr:row>173</xdr:row>
      <xdr:rowOff>171450</xdr:rowOff>
    </xdr:to>
    <xdr:sp macro="" textlink="">
      <xdr:nvSpPr>
        <xdr:cNvPr id="128" name="Line 735"/>
        <xdr:cNvSpPr>
          <a:spLocks noChangeShapeType="1"/>
        </xdr:cNvSpPr>
      </xdr:nvSpPr>
      <xdr:spPr bwMode="auto">
        <a:xfrm flipV="1">
          <a:off x="3295650" y="52501800"/>
          <a:ext cx="0" cy="0"/>
        </a:xfrm>
        <a:prstGeom prst="line">
          <a:avLst/>
        </a:prstGeom>
        <a:noFill/>
        <a:ln w="9525">
          <a:solidFill>
            <a:srgbClr val="000000"/>
          </a:solidFill>
          <a:round/>
          <a:headEnd/>
          <a:tailEnd/>
        </a:ln>
      </xdr:spPr>
    </xdr:sp>
    <xdr:clientData/>
  </xdr:twoCellAnchor>
  <xdr:twoCellAnchor>
    <xdr:from>
      <xdr:col>2</xdr:col>
      <xdr:colOff>809625</xdr:colOff>
      <xdr:row>173</xdr:row>
      <xdr:rowOff>133350</xdr:rowOff>
    </xdr:from>
    <xdr:to>
      <xdr:col>2</xdr:col>
      <xdr:colOff>847725</xdr:colOff>
      <xdr:row>173</xdr:row>
      <xdr:rowOff>133350</xdr:rowOff>
    </xdr:to>
    <xdr:sp macro="" textlink="">
      <xdr:nvSpPr>
        <xdr:cNvPr id="129" name="Line 735"/>
        <xdr:cNvSpPr>
          <a:spLocks noChangeShapeType="1"/>
        </xdr:cNvSpPr>
      </xdr:nvSpPr>
      <xdr:spPr bwMode="auto">
        <a:xfrm flipV="1">
          <a:off x="3295650" y="52463700"/>
          <a:ext cx="0" cy="0"/>
        </a:xfrm>
        <a:prstGeom prst="line">
          <a:avLst/>
        </a:prstGeom>
        <a:noFill/>
        <a:ln w="9525">
          <a:solidFill>
            <a:srgbClr val="000000"/>
          </a:solidFill>
          <a:round/>
          <a:headEnd/>
          <a:tailEnd/>
        </a:ln>
      </xdr:spPr>
    </xdr:sp>
    <xdr:clientData/>
  </xdr:twoCellAnchor>
  <xdr:twoCellAnchor>
    <xdr:from>
      <xdr:col>2</xdr:col>
      <xdr:colOff>790575</xdr:colOff>
      <xdr:row>173</xdr:row>
      <xdr:rowOff>171450</xdr:rowOff>
    </xdr:from>
    <xdr:to>
      <xdr:col>2</xdr:col>
      <xdr:colOff>828675</xdr:colOff>
      <xdr:row>173</xdr:row>
      <xdr:rowOff>171450</xdr:rowOff>
    </xdr:to>
    <xdr:sp macro="" textlink="">
      <xdr:nvSpPr>
        <xdr:cNvPr id="130" name="Line 735"/>
        <xdr:cNvSpPr>
          <a:spLocks noChangeShapeType="1"/>
        </xdr:cNvSpPr>
      </xdr:nvSpPr>
      <xdr:spPr bwMode="auto">
        <a:xfrm flipV="1">
          <a:off x="3295650" y="52501800"/>
          <a:ext cx="0" cy="0"/>
        </a:xfrm>
        <a:prstGeom prst="line">
          <a:avLst/>
        </a:prstGeom>
        <a:noFill/>
        <a:ln w="9525">
          <a:solidFill>
            <a:srgbClr val="000000"/>
          </a:solidFill>
          <a:round/>
          <a:headEnd/>
          <a:tailEnd/>
        </a:ln>
      </xdr:spPr>
    </xdr:sp>
    <xdr:clientData/>
  </xdr:twoCellAnchor>
  <xdr:twoCellAnchor>
    <xdr:from>
      <xdr:col>3</xdr:col>
      <xdr:colOff>904875</xdr:colOff>
      <xdr:row>173</xdr:row>
      <xdr:rowOff>171450</xdr:rowOff>
    </xdr:from>
    <xdr:to>
      <xdr:col>3</xdr:col>
      <xdr:colOff>942975</xdr:colOff>
      <xdr:row>173</xdr:row>
      <xdr:rowOff>171450</xdr:rowOff>
    </xdr:to>
    <xdr:sp macro="" textlink="">
      <xdr:nvSpPr>
        <xdr:cNvPr id="131" name="Line 735"/>
        <xdr:cNvSpPr>
          <a:spLocks noChangeShapeType="1"/>
        </xdr:cNvSpPr>
      </xdr:nvSpPr>
      <xdr:spPr bwMode="auto">
        <a:xfrm flipV="1">
          <a:off x="4019550" y="52501800"/>
          <a:ext cx="0" cy="0"/>
        </a:xfrm>
        <a:prstGeom prst="line">
          <a:avLst/>
        </a:prstGeom>
        <a:noFill/>
        <a:ln w="9525">
          <a:solidFill>
            <a:srgbClr val="000000"/>
          </a:solidFill>
          <a:round/>
          <a:headEnd/>
          <a:tailEnd/>
        </a:ln>
      </xdr:spPr>
    </xdr:sp>
    <xdr:clientData/>
  </xdr:twoCellAnchor>
  <xdr:twoCellAnchor>
    <xdr:from>
      <xdr:col>3</xdr:col>
      <xdr:colOff>809625</xdr:colOff>
      <xdr:row>173</xdr:row>
      <xdr:rowOff>133350</xdr:rowOff>
    </xdr:from>
    <xdr:to>
      <xdr:col>3</xdr:col>
      <xdr:colOff>847725</xdr:colOff>
      <xdr:row>173</xdr:row>
      <xdr:rowOff>133350</xdr:rowOff>
    </xdr:to>
    <xdr:sp macro="" textlink="">
      <xdr:nvSpPr>
        <xdr:cNvPr id="132" name="Line 735"/>
        <xdr:cNvSpPr>
          <a:spLocks noChangeShapeType="1"/>
        </xdr:cNvSpPr>
      </xdr:nvSpPr>
      <xdr:spPr bwMode="auto">
        <a:xfrm flipV="1">
          <a:off x="4019550" y="52463700"/>
          <a:ext cx="0" cy="0"/>
        </a:xfrm>
        <a:prstGeom prst="line">
          <a:avLst/>
        </a:prstGeom>
        <a:noFill/>
        <a:ln w="9525">
          <a:solidFill>
            <a:srgbClr val="000000"/>
          </a:solidFill>
          <a:round/>
          <a:headEnd/>
          <a:tailEnd/>
        </a:ln>
      </xdr:spPr>
    </xdr:sp>
    <xdr:clientData/>
  </xdr:twoCellAnchor>
  <xdr:twoCellAnchor>
    <xdr:from>
      <xdr:col>12</xdr:col>
      <xdr:colOff>847725</xdr:colOff>
      <xdr:row>145</xdr:row>
      <xdr:rowOff>180975</xdr:rowOff>
    </xdr:from>
    <xdr:to>
      <xdr:col>12</xdr:col>
      <xdr:colOff>885825</xdr:colOff>
      <xdr:row>145</xdr:row>
      <xdr:rowOff>180975</xdr:rowOff>
    </xdr:to>
    <xdr:sp macro="" textlink="">
      <xdr:nvSpPr>
        <xdr:cNvPr id="133" name="Line 735"/>
        <xdr:cNvSpPr>
          <a:spLocks noChangeShapeType="1"/>
        </xdr:cNvSpPr>
      </xdr:nvSpPr>
      <xdr:spPr bwMode="auto">
        <a:xfrm flipV="1">
          <a:off x="10048875" y="42595800"/>
          <a:ext cx="0" cy="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62075</xdr:colOff>
      <xdr:row>203</xdr:row>
      <xdr:rowOff>104384</xdr:rowOff>
    </xdr:from>
    <xdr:to>
      <xdr:col>14</xdr:col>
      <xdr:colOff>2473891</xdr:colOff>
      <xdr:row>223</xdr:row>
      <xdr:rowOff>146137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449221</xdr:colOff>
      <xdr:row>200</xdr:row>
      <xdr:rowOff>62631</xdr:rowOff>
    </xdr:from>
    <xdr:to>
      <xdr:col>13</xdr:col>
      <xdr:colOff>167014</xdr:colOff>
      <xdr:row>203</xdr:row>
      <xdr:rowOff>62631</xdr:rowOff>
    </xdr:to>
    <xdr:sp macro="" textlink="">
      <xdr:nvSpPr>
        <xdr:cNvPr id="5" name="TextBox 4"/>
        <xdr:cNvSpPr txBox="1"/>
      </xdr:nvSpPr>
      <xdr:spPr>
        <a:xfrm>
          <a:off x="4916837" y="58152083"/>
          <a:ext cx="5782478" cy="532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fa-IR" sz="1100" b="1">
              <a:latin typeface="Times New Roman" pitchFamily="18" charset="0"/>
              <a:cs typeface="Times New Roman" pitchFamily="18" charset="0"/>
            </a:rPr>
            <a:t>گراف : </a:t>
          </a:r>
          <a:r>
            <a:rPr lang="ps-AF" sz="1100" b="1">
              <a:latin typeface="Times New Roman" pitchFamily="18" charset="0"/>
              <a:cs typeface="Times New Roman" pitchFamily="18" charset="0"/>
            </a:rPr>
            <a:t>۱۵-۹</a:t>
          </a:r>
          <a:r>
            <a:rPr lang="ps-AF" sz="1100" b="1" baseline="0">
              <a:latin typeface="Times New Roman" pitchFamily="18" charset="0"/>
              <a:cs typeface="Times New Roman" pitchFamily="18" charset="0"/>
            </a:rPr>
            <a:t> مصارف در </a:t>
          </a:r>
          <a:r>
            <a:rPr lang="fa-IR" sz="1100" b="1" baseline="0">
              <a:latin typeface="Times New Roman" pitchFamily="18" charset="0"/>
              <a:cs typeface="Times New Roman" pitchFamily="18" charset="0"/>
            </a:rPr>
            <a:t>پ</a:t>
          </a:r>
          <a:r>
            <a:rPr lang="ps-AF" sz="1100" b="1" baseline="0">
              <a:latin typeface="Times New Roman" pitchFamily="18" charset="0"/>
              <a:cs typeface="Times New Roman" pitchFamily="18" charset="0"/>
            </a:rPr>
            <a:t>روژه های انکشافی از منابع داخلی وخارجی -۱۳۹۶</a:t>
          </a:r>
          <a:endParaRPr lang="fa-IR" sz="1100" b="1" baseline="0">
            <a:latin typeface="Times New Roman" pitchFamily="18" charset="0"/>
            <a:cs typeface="Times New Roman" pitchFamily="18"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ps-AF" sz="1100" b="1">
              <a:solidFill>
                <a:schemeClr val="dk1"/>
              </a:solidFill>
              <a:latin typeface="Times New Roman" pitchFamily="18" charset="0"/>
              <a:ea typeface="+mn-ea"/>
              <a:cs typeface="Times New Roman" pitchFamily="18" charset="0"/>
            </a:rPr>
            <a:t>ګراف</a:t>
          </a:r>
          <a:r>
            <a:rPr lang="ps-AF" sz="1100" b="1" baseline="0">
              <a:solidFill>
                <a:schemeClr val="dk1"/>
              </a:solidFill>
              <a:latin typeface="Times New Roman" pitchFamily="18" charset="0"/>
              <a:ea typeface="+mn-ea"/>
              <a:cs typeface="Times New Roman" pitchFamily="18" charset="0"/>
            </a:rPr>
            <a:t> : ۱۵-۹ د پر</a:t>
          </a:r>
          <a:r>
            <a:rPr lang="fa-IR" sz="1100" b="1" baseline="0">
              <a:solidFill>
                <a:schemeClr val="dk1"/>
              </a:solidFill>
              <a:latin typeface="Times New Roman" pitchFamily="18" charset="0"/>
              <a:ea typeface="+mn-ea"/>
              <a:cs typeface="Times New Roman" pitchFamily="18" charset="0"/>
            </a:rPr>
            <a:t>ا</a:t>
          </a:r>
          <a:r>
            <a:rPr lang="ps-AF" sz="1100" b="1" baseline="0">
              <a:solidFill>
                <a:schemeClr val="dk1"/>
              </a:solidFill>
              <a:latin typeface="Times New Roman" pitchFamily="18" charset="0"/>
              <a:ea typeface="+mn-ea"/>
              <a:cs typeface="Times New Roman" pitchFamily="18" charset="0"/>
            </a:rPr>
            <a:t>ختیا</a:t>
          </a:r>
          <a:r>
            <a:rPr lang="fa-IR" sz="1100" b="1" baseline="0">
              <a:solidFill>
                <a:schemeClr val="dk1"/>
              </a:solidFill>
              <a:latin typeface="Times New Roman" pitchFamily="18" charset="0"/>
              <a:ea typeface="+mn-ea"/>
              <a:cs typeface="Times New Roman" pitchFamily="18" charset="0"/>
            </a:rPr>
            <a:t>ئی پروژو ل</a:t>
          </a:r>
          <a:r>
            <a:rPr lang="ps-AF" sz="1100" b="1" baseline="0">
              <a:solidFill>
                <a:schemeClr val="dk1"/>
              </a:solidFill>
              <a:latin typeface="Times New Roman" pitchFamily="18" charset="0"/>
              <a:ea typeface="+mn-ea"/>
              <a:cs typeface="Times New Roman" pitchFamily="18" charset="0"/>
            </a:rPr>
            <a:t>ګښت دکودنیو اوبهرنیوسرچینوڅخه </a:t>
          </a:r>
          <a:r>
            <a:rPr lang="fa-IR" sz="1100" b="0" baseline="0">
              <a:solidFill>
                <a:schemeClr val="dk1"/>
              </a:solidFill>
              <a:latin typeface="Times New Roman" pitchFamily="18" charset="0"/>
              <a:ea typeface="+mn-ea"/>
              <a:cs typeface="Times New Roman" pitchFamily="18" charset="0"/>
            </a:rPr>
            <a:t>ـ</a:t>
          </a:r>
          <a:r>
            <a:rPr lang="fa-IR" sz="1100" b="1" baseline="0">
              <a:solidFill>
                <a:schemeClr val="dk1"/>
              </a:solidFill>
              <a:latin typeface="Times New Roman" pitchFamily="18" charset="0"/>
              <a:ea typeface="+mn-ea"/>
              <a:cs typeface="Times New Roman" pitchFamily="18" charset="0"/>
            </a:rPr>
            <a:t> </a:t>
          </a:r>
          <a:r>
            <a:rPr lang="ps-AF" sz="1100" b="1" baseline="0">
              <a:solidFill>
                <a:schemeClr val="dk1"/>
              </a:solidFill>
              <a:latin typeface="Times New Roman" pitchFamily="18" charset="0"/>
              <a:ea typeface="+mn-ea"/>
              <a:cs typeface="Times New Roman" pitchFamily="18" charset="0"/>
            </a:rPr>
            <a:t>۱۳۹۶</a:t>
          </a:r>
          <a:endParaRPr lang="fa-IR" sz="1100" b="1" baseline="0">
            <a:solidFill>
              <a:schemeClr val="dk1"/>
            </a:solidFill>
            <a:latin typeface="Times New Roman" pitchFamily="18" charset="0"/>
            <a:ea typeface="+mn-ea"/>
            <a:cs typeface="Times New Roman" pitchFamily="18"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100" b="1">
              <a:solidFill>
                <a:schemeClr val="dk1"/>
              </a:solidFill>
              <a:latin typeface="Times New Roman" pitchFamily="18" charset="0"/>
              <a:ea typeface="+mn-ea"/>
              <a:cs typeface="Times New Roman" pitchFamily="18" charset="0"/>
            </a:rPr>
            <a:t>Graph:</a:t>
          </a:r>
          <a:r>
            <a:rPr lang="en-US" sz="1100" b="1" baseline="0">
              <a:solidFill>
                <a:schemeClr val="dk1"/>
              </a:solidFill>
              <a:latin typeface="Times New Roman" pitchFamily="18" charset="0"/>
              <a:ea typeface="+mn-ea"/>
              <a:cs typeface="Times New Roman" pitchFamily="18" charset="0"/>
            </a:rPr>
            <a:t> 9-1</a:t>
          </a:r>
          <a:r>
            <a:rPr lang="ps-AF" sz="1100" b="1" baseline="0">
              <a:solidFill>
                <a:schemeClr val="dk1"/>
              </a:solidFill>
              <a:latin typeface="Times New Roman" pitchFamily="18" charset="0"/>
              <a:ea typeface="+mn-ea"/>
              <a:cs typeface="Times New Roman" pitchFamily="18" charset="0"/>
            </a:rPr>
            <a:t>5</a:t>
          </a:r>
          <a:r>
            <a:rPr lang="en-US" sz="1100" b="1" baseline="0">
              <a:solidFill>
                <a:schemeClr val="dk1"/>
              </a:solidFill>
              <a:latin typeface="Times New Roman" pitchFamily="18" charset="0"/>
              <a:ea typeface="+mn-ea"/>
              <a:cs typeface="Times New Roman" pitchFamily="18" charset="0"/>
            </a:rPr>
            <a:t> Expenses from Internal and External Resources in Development Projects-</a:t>
          </a:r>
          <a:r>
            <a:rPr lang="ps-AF" sz="1100" b="1" baseline="0">
              <a:solidFill>
                <a:schemeClr val="dk1"/>
              </a:solidFill>
              <a:latin typeface="Times New Roman" pitchFamily="18" charset="0"/>
              <a:ea typeface="+mn-ea"/>
              <a:cs typeface="Times New Roman" pitchFamily="18" charset="0"/>
            </a:rPr>
            <a:t>201</a:t>
          </a:r>
          <a:r>
            <a:rPr lang="en-US" sz="1100" b="1" baseline="0">
              <a:solidFill>
                <a:schemeClr val="dk1"/>
              </a:solidFill>
              <a:latin typeface="Times New Roman" pitchFamily="18" charset="0"/>
              <a:ea typeface="+mn-ea"/>
              <a:cs typeface="Times New Roman" pitchFamily="18" charset="0"/>
            </a:rPr>
            <a:t>7</a:t>
          </a:r>
          <a:endParaRPr lang="en-US" sz="1100" b="1">
            <a:latin typeface="Times New Roman" pitchFamily="18" charset="0"/>
            <a:cs typeface="Times New Roman" pitchFamily="18" charset="0"/>
          </a:endParaRPr>
        </a:p>
      </xdr:txBody>
    </xdr:sp>
    <xdr:clientData/>
  </xdr:twoCellAnchor>
  <xdr:twoCellAnchor>
    <xdr:from>
      <xdr:col>15</xdr:col>
      <xdr:colOff>476724</xdr:colOff>
      <xdr:row>196</xdr:row>
      <xdr:rowOff>122123</xdr:rowOff>
    </xdr:from>
    <xdr:to>
      <xdr:col>20</xdr:col>
      <xdr:colOff>451492</xdr:colOff>
      <xdr:row>197</xdr:row>
      <xdr:rowOff>176509</xdr:rowOff>
    </xdr:to>
    <xdr:sp macro="" textlink="">
      <xdr:nvSpPr>
        <xdr:cNvPr id="6" name="TextBox 5"/>
        <xdr:cNvSpPr txBox="1"/>
      </xdr:nvSpPr>
      <xdr:spPr>
        <a:xfrm>
          <a:off x="14359738" y="57042479"/>
          <a:ext cx="3930905" cy="2840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r"/>
          <a:r>
            <a:rPr lang="ps-AF" sz="1100" b="1">
              <a:latin typeface="Times New Roman" pitchFamily="18" charset="0"/>
              <a:cs typeface="Times New Roman" pitchFamily="18" charset="0"/>
            </a:rPr>
            <a:t>ګراف</a:t>
          </a:r>
          <a:r>
            <a:rPr lang="ps-AF" sz="1100" b="1" baseline="0">
              <a:latin typeface="Times New Roman" pitchFamily="18" charset="0"/>
              <a:cs typeface="Times New Roman" pitchFamily="18" charset="0"/>
            </a:rPr>
            <a:t> : ۱۷-۹ دمختیا</a:t>
          </a:r>
          <a:r>
            <a:rPr lang="fa-IR" sz="1100" b="1" baseline="0">
              <a:latin typeface="Times New Roman" pitchFamily="18" charset="0"/>
              <a:cs typeface="Times New Roman" pitchFamily="18" charset="0"/>
            </a:rPr>
            <a:t>ئی پروژو ل</a:t>
          </a:r>
          <a:r>
            <a:rPr lang="ps-AF" sz="1100" b="1" baseline="0">
              <a:latin typeface="Times New Roman" pitchFamily="18" charset="0"/>
              <a:cs typeface="Times New Roman" pitchFamily="18" charset="0"/>
            </a:rPr>
            <a:t>ګښت دکودنیو اوبهرنیوسرچینوڅخه </a:t>
          </a:r>
          <a:r>
            <a:rPr lang="fa-IR" sz="1100" b="0" baseline="0">
              <a:latin typeface="Times New Roman" pitchFamily="18" charset="0"/>
              <a:cs typeface="Times New Roman" pitchFamily="18" charset="0"/>
            </a:rPr>
            <a:t>ـ</a:t>
          </a:r>
          <a:r>
            <a:rPr lang="fa-IR" sz="1100" b="1" baseline="0">
              <a:latin typeface="Times New Roman" pitchFamily="18" charset="0"/>
              <a:cs typeface="Times New Roman" pitchFamily="18" charset="0"/>
            </a:rPr>
            <a:t> </a:t>
          </a:r>
          <a:r>
            <a:rPr lang="ps-AF" sz="1100" b="1" baseline="0">
              <a:latin typeface="Times New Roman" pitchFamily="18" charset="0"/>
              <a:cs typeface="Times New Roman" pitchFamily="18" charset="0"/>
            </a:rPr>
            <a:t>۱۳۹۶  </a:t>
          </a:r>
          <a:endParaRPr lang="en-US" sz="1100" b="1">
            <a:latin typeface="Times New Roman" pitchFamily="18" charset="0"/>
            <a:cs typeface="Times New Roman" pitchFamily="18" charset="0"/>
          </a:endParaRPr>
        </a:p>
      </xdr:txBody>
    </xdr:sp>
    <xdr:clientData/>
  </xdr:twoCellAnchor>
  <xdr:twoCellAnchor>
    <xdr:from>
      <xdr:col>0</xdr:col>
      <xdr:colOff>1601853</xdr:colOff>
      <xdr:row>222</xdr:row>
      <xdr:rowOff>24882</xdr:rowOff>
    </xdr:from>
    <xdr:to>
      <xdr:col>7</xdr:col>
      <xdr:colOff>298584</xdr:colOff>
      <xdr:row>223</xdr:row>
      <xdr:rowOff>87415</xdr:rowOff>
    </xdr:to>
    <xdr:sp macro="" textlink="">
      <xdr:nvSpPr>
        <xdr:cNvPr id="7" name="TextBox 6"/>
        <xdr:cNvSpPr txBox="1"/>
      </xdr:nvSpPr>
      <xdr:spPr>
        <a:xfrm>
          <a:off x="1601853" y="62310553"/>
          <a:ext cx="5325087" cy="239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50" baseline="0">
              <a:solidFill>
                <a:schemeClr val="dk1"/>
              </a:solidFill>
              <a:latin typeface="Times New Roman" pitchFamily="18" charset="0"/>
              <a:ea typeface="+mn-ea"/>
              <a:cs typeface="Times New Roman" pitchFamily="18" charset="0"/>
            </a:rPr>
            <a:t>  </a:t>
          </a:r>
          <a:r>
            <a:rPr lang="en-US" sz="1050" baseline="0">
              <a:solidFill>
                <a:schemeClr val="tx2">
                  <a:lumMod val="60000"/>
                  <a:lumOff val="40000"/>
                </a:schemeClr>
              </a:solidFill>
              <a:latin typeface="Times New Roman" pitchFamily="18" charset="0"/>
              <a:ea typeface="+mn-ea"/>
              <a:cs typeface="Times New Roman" pitchFamily="18" charset="0"/>
            </a:rPr>
            <a:t>▄ </a:t>
          </a:r>
          <a:r>
            <a:rPr lang="en-US" sz="1050" baseline="0">
              <a:solidFill>
                <a:schemeClr val="dk1"/>
              </a:solidFill>
              <a:latin typeface="Times New Roman" pitchFamily="18" charset="0"/>
              <a:ea typeface="+mn-ea"/>
              <a:cs typeface="Times New Roman" pitchFamily="18" charset="0"/>
            </a:rPr>
            <a:t> Expenditure from external resources</a:t>
          </a:r>
          <a:r>
            <a:rPr lang="fa-IR" sz="1050">
              <a:latin typeface="Times New Roman" pitchFamily="18" charset="0"/>
              <a:cs typeface="Times New Roman" pitchFamily="18" charset="0"/>
            </a:rPr>
            <a:t>مصارف ازمنابع خارجی / ل</a:t>
          </a:r>
          <a:r>
            <a:rPr lang="ps-AF" sz="1050">
              <a:latin typeface="Times New Roman" pitchFamily="18" charset="0"/>
              <a:cs typeface="Times New Roman" pitchFamily="18" charset="0"/>
            </a:rPr>
            <a:t>ګښت</a:t>
          </a:r>
          <a:r>
            <a:rPr lang="ps-AF" sz="1050" baseline="0">
              <a:latin typeface="Times New Roman" pitchFamily="18" charset="0"/>
              <a:cs typeface="Times New Roman" pitchFamily="18" charset="0"/>
            </a:rPr>
            <a:t> دبهرنیو سر</a:t>
          </a:r>
          <a:r>
            <a:rPr lang="fa-IR" sz="1000" baseline="0">
              <a:latin typeface="Times New Roman" pitchFamily="18" charset="0"/>
              <a:cs typeface="Times New Roman" pitchFamily="18" charset="0"/>
            </a:rPr>
            <a:t>چینو</a:t>
          </a:r>
          <a:r>
            <a:rPr lang="fa-IR" sz="1050" baseline="0">
              <a:latin typeface="Times New Roman" pitchFamily="18" charset="0"/>
              <a:cs typeface="Times New Roman" pitchFamily="18" charset="0"/>
            </a:rPr>
            <a:t> </a:t>
          </a:r>
          <a:r>
            <a:rPr lang="ps-AF" sz="1050" baseline="0">
              <a:latin typeface="Times New Roman" pitchFamily="18" charset="0"/>
              <a:cs typeface="Times New Roman" pitchFamily="18" charset="0"/>
            </a:rPr>
            <a:t>څخه / </a:t>
          </a:r>
          <a:endParaRPr lang="en-US" sz="1050">
            <a:latin typeface="Times New Roman" pitchFamily="18" charset="0"/>
            <a:cs typeface="Times New Roman" pitchFamily="18" charset="0"/>
          </a:endParaRPr>
        </a:p>
      </xdr:txBody>
    </xdr:sp>
    <xdr:clientData/>
  </xdr:twoCellAnchor>
  <xdr:twoCellAnchor>
    <xdr:from>
      <xdr:col>9</xdr:col>
      <xdr:colOff>341424</xdr:colOff>
      <xdr:row>222</xdr:row>
      <xdr:rowOff>52311</xdr:rowOff>
    </xdr:from>
    <xdr:to>
      <xdr:col>14</xdr:col>
      <xdr:colOff>1913463</xdr:colOff>
      <xdr:row>223</xdr:row>
      <xdr:rowOff>123707</xdr:rowOff>
    </xdr:to>
    <xdr:sp macro="" textlink="">
      <xdr:nvSpPr>
        <xdr:cNvPr id="8" name="TextBox 7"/>
        <xdr:cNvSpPr txBox="1"/>
      </xdr:nvSpPr>
      <xdr:spPr>
        <a:xfrm>
          <a:off x="8264136" y="62337982"/>
          <a:ext cx="5006259" cy="2488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50" baseline="0">
              <a:solidFill>
                <a:srgbClr val="C00000"/>
              </a:solidFill>
              <a:latin typeface="Times New Roman" pitchFamily="18" charset="0"/>
              <a:ea typeface="+mn-ea"/>
              <a:cs typeface="Times New Roman" pitchFamily="18" charset="0"/>
            </a:rPr>
            <a:t>▄ </a:t>
          </a:r>
          <a:r>
            <a:rPr lang="en-US" sz="1050" baseline="0">
              <a:solidFill>
                <a:schemeClr val="dk1"/>
              </a:solidFill>
              <a:latin typeface="Times New Roman" pitchFamily="18" charset="0"/>
              <a:ea typeface="+mn-ea"/>
              <a:cs typeface="Times New Roman" pitchFamily="18" charset="0"/>
            </a:rPr>
            <a:t> Expenditure from internal resources</a:t>
          </a:r>
          <a:r>
            <a:rPr lang="fa-IR" sz="1050">
              <a:latin typeface="Times New Roman" pitchFamily="18" charset="0"/>
              <a:cs typeface="Times New Roman" pitchFamily="18" charset="0"/>
            </a:rPr>
            <a:t>مصارف ازمنابع داخلی / ل</a:t>
          </a:r>
          <a:r>
            <a:rPr lang="ps-AF" sz="1050">
              <a:latin typeface="Times New Roman" pitchFamily="18" charset="0"/>
              <a:cs typeface="Times New Roman" pitchFamily="18" charset="0"/>
            </a:rPr>
            <a:t>ګښت</a:t>
          </a:r>
          <a:r>
            <a:rPr lang="ps-AF" sz="1050" baseline="0">
              <a:latin typeface="Times New Roman" pitchFamily="18" charset="0"/>
              <a:cs typeface="Times New Roman" pitchFamily="18" charset="0"/>
            </a:rPr>
            <a:t> د</a:t>
          </a:r>
          <a:r>
            <a:rPr lang="fa-IR" sz="1050" baseline="0">
              <a:latin typeface="Times New Roman" pitchFamily="18" charset="0"/>
              <a:cs typeface="Times New Roman" pitchFamily="18" charset="0"/>
            </a:rPr>
            <a:t>کورنیو</a:t>
          </a:r>
          <a:r>
            <a:rPr lang="ps-AF" sz="1050" baseline="0">
              <a:latin typeface="Times New Roman" pitchFamily="18" charset="0"/>
              <a:cs typeface="Times New Roman" pitchFamily="18" charset="0"/>
            </a:rPr>
            <a:t> سر</a:t>
          </a:r>
          <a:r>
            <a:rPr lang="fa-IR" sz="1000" baseline="0">
              <a:latin typeface="Times New Roman" pitchFamily="18" charset="0"/>
              <a:cs typeface="Times New Roman" pitchFamily="18" charset="0"/>
            </a:rPr>
            <a:t>چینو</a:t>
          </a:r>
          <a:r>
            <a:rPr lang="ps-AF" sz="1100" baseline="0">
              <a:solidFill>
                <a:schemeClr val="dk1"/>
              </a:solidFill>
              <a:latin typeface="+mn-lt"/>
              <a:ea typeface="+mn-ea"/>
              <a:cs typeface="+mn-cs"/>
            </a:rPr>
            <a:t>څخه / </a:t>
          </a:r>
          <a:r>
            <a:rPr lang="fa-IR" sz="1050" baseline="0">
              <a:latin typeface="Times New Roman" pitchFamily="18" charset="0"/>
              <a:cs typeface="Times New Roman" pitchFamily="18" charset="0"/>
            </a:rPr>
            <a:t> </a:t>
          </a:r>
          <a:endParaRPr lang="en-US" sz="1050">
            <a:latin typeface="Times New Roman" pitchFamily="18" charset="0"/>
            <a:cs typeface="Times New Roman" pitchFamily="18" charset="0"/>
          </a:endParaRPr>
        </a:p>
      </xdr:txBody>
    </xdr:sp>
    <xdr:clientData/>
  </xdr:twoCellAnchor>
  <xdr:oneCellAnchor>
    <xdr:from>
      <xdr:col>16</xdr:col>
      <xdr:colOff>114823</xdr:colOff>
      <xdr:row>198</xdr:row>
      <xdr:rowOff>177452</xdr:rowOff>
    </xdr:from>
    <xdr:ext cx="5594959" cy="436786"/>
    <xdr:sp macro="" textlink="">
      <xdr:nvSpPr>
        <xdr:cNvPr id="9" name="TextBox 8"/>
        <xdr:cNvSpPr txBox="1"/>
      </xdr:nvSpPr>
      <xdr:spPr>
        <a:xfrm>
          <a:off x="14749398" y="57557096"/>
          <a:ext cx="5594959" cy="436786"/>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latin typeface="+mn-lt"/>
              <a:ea typeface="+mn-ea"/>
              <a:cs typeface="+mn-cs"/>
            </a:rPr>
            <a:t>Graph:</a:t>
          </a:r>
          <a:r>
            <a:rPr lang="en-US" sz="1100" b="1" baseline="0">
              <a:solidFill>
                <a:schemeClr val="tx1"/>
              </a:solidFill>
              <a:latin typeface="+mn-lt"/>
              <a:ea typeface="+mn-ea"/>
              <a:cs typeface="+mn-cs"/>
            </a:rPr>
            <a:t> 9-17 Expenses from Internal and External R esources in Development Projects-</a:t>
          </a:r>
          <a:r>
            <a:rPr lang="ps-AF" sz="1100" b="1" baseline="0">
              <a:solidFill>
                <a:schemeClr val="tx1"/>
              </a:solidFill>
              <a:latin typeface="+mn-lt"/>
              <a:ea typeface="+mn-ea"/>
              <a:cs typeface="+mn-cs"/>
            </a:rPr>
            <a:t>201</a:t>
          </a:r>
          <a:r>
            <a:rPr lang="en-US" sz="1100" b="1" baseline="0">
              <a:solidFill>
                <a:schemeClr val="tx1"/>
              </a:solidFill>
              <a:latin typeface="+mn-lt"/>
              <a:ea typeface="+mn-ea"/>
              <a:cs typeface="+mn-cs"/>
            </a:rPr>
            <a:t>7</a:t>
          </a:r>
          <a:endParaRPr lang="en-US" sz="1100" b="1">
            <a:solidFill>
              <a:schemeClr val="tx1"/>
            </a:solidFill>
            <a:latin typeface="+mn-lt"/>
            <a:ea typeface="+mn-ea"/>
            <a:cs typeface="+mn-cs"/>
          </a:endParaRPr>
        </a:p>
        <a:p>
          <a:endParaRPr lang="en-US" sz="1100"/>
        </a:p>
      </xdr:txBody>
    </xdr:sp>
    <xdr:clientData/>
  </xdr:oneCellAnchor>
</xdr:wsDr>
</file>

<file path=xl/drawings/drawing3.xml><?xml version="1.0" encoding="utf-8"?>
<c:userShapes xmlns:c="http://schemas.openxmlformats.org/drawingml/2006/chart">
  <cdr:relSizeAnchor xmlns:cdr="http://schemas.openxmlformats.org/drawingml/2006/chartDrawing">
    <cdr:from>
      <cdr:x>0.03882</cdr:x>
      <cdr:y>0.52224</cdr:y>
    </cdr:from>
    <cdr:to>
      <cdr:x>0.06285</cdr:x>
      <cdr:y>0.70412</cdr:y>
    </cdr:to>
    <cdr:sp macro="" textlink="">
      <cdr:nvSpPr>
        <cdr:cNvPr id="2" name="TextBox 1"/>
        <cdr:cNvSpPr txBox="1"/>
      </cdr:nvSpPr>
      <cdr:spPr>
        <a:xfrm xmlns:a="http://schemas.openxmlformats.org/drawingml/2006/main">
          <a:off x="521803" y="2625587"/>
          <a:ext cx="323022"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0.00303</cdr:x>
      <cdr:y>0.20038</cdr:y>
    </cdr:from>
    <cdr:to>
      <cdr:x>0.02528</cdr:x>
      <cdr:y>0.77147</cdr:y>
    </cdr:to>
    <cdr:sp macro="" textlink="">
      <cdr:nvSpPr>
        <cdr:cNvPr id="3" name="TextBox 2"/>
        <cdr:cNvSpPr txBox="1"/>
      </cdr:nvSpPr>
      <cdr:spPr>
        <a:xfrm xmlns:a="http://schemas.openxmlformats.org/drawingml/2006/main" rot="16200000">
          <a:off x="-697200" y="1365254"/>
          <a:ext cx="1784962" cy="307056"/>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rtl="1"/>
          <a:r>
            <a:rPr lang="fa-IR" sz="1100">
              <a:cs typeface="+mj-cs"/>
            </a:rPr>
            <a:t>میلیون </a:t>
          </a:r>
          <a:r>
            <a:rPr lang="fa-IR" sz="1100">
              <a:latin typeface="Times New Roman" pitchFamily="18" charset="0"/>
              <a:cs typeface="Times New Roman" pitchFamily="18" charset="0"/>
            </a:rPr>
            <a:t>اقغانی</a:t>
          </a:r>
          <a:r>
            <a:rPr lang="en-US" sz="1100">
              <a:latin typeface="Times New Roman" pitchFamily="18" charset="0"/>
              <a:cs typeface="Times New Roman" pitchFamily="18" charset="0"/>
            </a:rPr>
            <a:t>   </a:t>
          </a:r>
          <a:r>
            <a:rPr lang="en-US" sz="1100" baseline="0">
              <a:latin typeface="Times New Roman" pitchFamily="18" charset="0"/>
              <a:cs typeface="Times New Roman" pitchFamily="18" charset="0"/>
            </a:rPr>
            <a:t> Million Afs</a:t>
          </a:r>
          <a:r>
            <a:rPr lang="en-US" sz="1100">
              <a:latin typeface="Times New Roman" pitchFamily="18" charset="0"/>
              <a:cs typeface="Times New Roman" pitchFamily="18" charset="0"/>
            </a:rPr>
            <a:t> </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S199"/>
  <sheetViews>
    <sheetView workbookViewId="0">
      <selection sqref="A1:P1"/>
    </sheetView>
  </sheetViews>
  <sheetFormatPr defaultColWidth="9.140625" defaultRowHeight="15"/>
  <cols>
    <col min="1" max="1" width="24.7109375" style="71" customWidth="1"/>
    <col min="2" max="2" width="11.85546875" style="71" customWidth="1"/>
    <col min="3" max="5" width="10.140625" style="71" bestFit="1" customWidth="1"/>
    <col min="6" max="6" width="11.28515625" style="113" customWidth="1"/>
    <col min="7" max="7" width="11.28515625" style="71" bestFit="1" customWidth="1"/>
    <col min="8" max="8" width="10.28515625" style="71" bestFit="1" customWidth="1"/>
    <col min="9" max="9" width="11.28515625" style="113" bestFit="1" customWidth="1"/>
    <col min="10" max="10" width="11.28515625" style="71" bestFit="1" customWidth="1"/>
    <col min="11" max="11" width="10.28515625" style="71" bestFit="1" customWidth="1"/>
    <col min="12" max="12" width="8" style="113" customWidth="1"/>
    <col min="13" max="13" width="7.7109375" style="71" customWidth="1"/>
    <col min="14" max="14" width="9.28515625" style="71" customWidth="1"/>
    <col min="15" max="15" width="25.140625" style="71" customWidth="1"/>
    <col min="16" max="16" width="27.28515625" style="71" customWidth="1"/>
    <col min="17" max="18" width="9.140625" style="71"/>
    <col min="19" max="19" width="10" style="71" bestFit="1" customWidth="1"/>
    <col min="20" max="16384" width="9.140625" style="71"/>
  </cols>
  <sheetData>
    <row r="1" spans="1:19" ht="18.75">
      <c r="A1" s="394" t="s">
        <v>0</v>
      </c>
      <c r="B1" s="394"/>
      <c r="C1" s="394"/>
      <c r="D1" s="394"/>
      <c r="E1" s="394"/>
      <c r="F1" s="394"/>
      <c r="G1" s="394"/>
      <c r="H1" s="394"/>
      <c r="I1" s="394"/>
      <c r="J1" s="394"/>
      <c r="K1" s="394"/>
      <c r="L1" s="394"/>
      <c r="M1" s="394"/>
      <c r="N1" s="394"/>
      <c r="O1" s="394"/>
      <c r="P1" s="394"/>
    </row>
    <row r="2" spans="1:19" ht="18.75">
      <c r="A2" s="395" t="s">
        <v>133</v>
      </c>
      <c r="B2" s="395"/>
      <c r="C2" s="395"/>
      <c r="D2" s="395"/>
      <c r="E2" s="395"/>
      <c r="F2" s="395"/>
      <c r="G2" s="395"/>
      <c r="H2" s="395"/>
      <c r="I2" s="395"/>
      <c r="J2" s="395"/>
      <c r="K2" s="395"/>
      <c r="L2" s="395"/>
      <c r="M2" s="395"/>
      <c r="N2" s="395"/>
      <c r="O2" s="395"/>
      <c r="P2" s="395"/>
    </row>
    <row r="3" spans="1:19" ht="18.75">
      <c r="A3" s="394" t="s">
        <v>1</v>
      </c>
      <c r="B3" s="394"/>
      <c r="C3" s="394"/>
      <c r="D3" s="394"/>
      <c r="E3" s="394"/>
      <c r="F3" s="394"/>
      <c r="G3" s="394"/>
      <c r="H3" s="394"/>
      <c r="I3" s="394"/>
      <c r="J3" s="394"/>
      <c r="K3" s="394"/>
      <c r="L3" s="394"/>
      <c r="M3" s="394"/>
      <c r="N3" s="394"/>
      <c r="O3" s="394"/>
      <c r="P3" s="394"/>
    </row>
    <row r="4" spans="1:19" ht="18.75" customHeight="1" thickBot="1">
      <c r="A4" s="23" t="s">
        <v>2</v>
      </c>
      <c r="B4" s="76"/>
      <c r="C4" s="2"/>
      <c r="D4" s="77"/>
      <c r="E4" s="76"/>
      <c r="F4" s="106"/>
      <c r="G4" s="76"/>
      <c r="H4" s="77"/>
      <c r="I4" s="106"/>
      <c r="J4" s="77"/>
      <c r="K4" s="77"/>
      <c r="L4" s="106"/>
      <c r="M4" s="76"/>
      <c r="N4" s="76"/>
      <c r="O4" s="396" t="s">
        <v>195</v>
      </c>
      <c r="P4" s="396"/>
      <c r="R4" s="105"/>
    </row>
    <row r="5" spans="1:19">
      <c r="A5" s="369" t="s">
        <v>3</v>
      </c>
      <c r="B5" s="372" t="s">
        <v>219</v>
      </c>
      <c r="C5" s="397" t="s">
        <v>4</v>
      </c>
      <c r="D5" s="397"/>
      <c r="E5" s="398"/>
      <c r="F5" s="399" t="s">
        <v>5</v>
      </c>
      <c r="G5" s="400"/>
      <c r="H5" s="401"/>
      <c r="I5" s="402" t="s">
        <v>6</v>
      </c>
      <c r="J5" s="397"/>
      <c r="K5" s="398"/>
      <c r="L5" s="402" t="s">
        <v>7</v>
      </c>
      <c r="M5" s="397"/>
      <c r="N5" s="398"/>
      <c r="O5" s="392" t="s">
        <v>8</v>
      </c>
      <c r="P5" s="380"/>
    </row>
    <row r="6" spans="1:19">
      <c r="A6" s="370"/>
      <c r="B6" s="373"/>
      <c r="C6" s="385" t="s">
        <v>9</v>
      </c>
      <c r="D6" s="385"/>
      <c r="E6" s="386"/>
      <c r="F6" s="387" t="s">
        <v>132</v>
      </c>
      <c r="G6" s="385"/>
      <c r="H6" s="386"/>
      <c r="I6" s="387" t="s">
        <v>131</v>
      </c>
      <c r="J6" s="385"/>
      <c r="K6" s="386"/>
      <c r="L6" s="387" t="s">
        <v>134</v>
      </c>
      <c r="M6" s="385"/>
      <c r="N6" s="386"/>
      <c r="O6" s="393"/>
      <c r="P6" s="382"/>
    </row>
    <row r="7" spans="1:19" ht="24.75" thickBot="1">
      <c r="A7" s="370"/>
      <c r="B7" s="85" t="s">
        <v>220</v>
      </c>
      <c r="C7" s="364" t="s">
        <v>11</v>
      </c>
      <c r="D7" s="364"/>
      <c r="E7" s="365"/>
      <c r="F7" s="360" t="s">
        <v>12</v>
      </c>
      <c r="G7" s="361"/>
      <c r="H7" s="362"/>
      <c r="I7" s="360" t="s">
        <v>13</v>
      </c>
      <c r="J7" s="361"/>
      <c r="K7" s="362"/>
      <c r="L7" s="363" t="s">
        <v>14</v>
      </c>
      <c r="M7" s="364"/>
      <c r="N7" s="365"/>
      <c r="O7" s="393"/>
      <c r="P7" s="382"/>
    </row>
    <row r="8" spans="1:19">
      <c r="A8" s="370"/>
      <c r="B8" s="99" t="s">
        <v>128</v>
      </c>
      <c r="C8" s="352" t="s">
        <v>218</v>
      </c>
      <c r="D8" s="352" t="s">
        <v>194</v>
      </c>
      <c r="E8" s="354" t="s">
        <v>15</v>
      </c>
      <c r="F8" s="350" t="s">
        <v>218</v>
      </c>
      <c r="G8" s="352" t="s">
        <v>194</v>
      </c>
      <c r="H8" s="354" t="s">
        <v>15</v>
      </c>
      <c r="I8" s="350" t="s">
        <v>218</v>
      </c>
      <c r="J8" s="352" t="s">
        <v>194</v>
      </c>
      <c r="K8" s="354" t="s">
        <v>15</v>
      </c>
      <c r="L8" s="356" t="s">
        <v>217</v>
      </c>
      <c r="M8" s="358" t="s">
        <v>192</v>
      </c>
      <c r="N8" s="352" t="s">
        <v>193</v>
      </c>
      <c r="O8" s="381"/>
      <c r="P8" s="382"/>
      <c r="Q8" s="105">
        <f>I11-945827</f>
        <v>0</v>
      </c>
    </row>
    <row r="9" spans="1:19" ht="15.75" thickBot="1">
      <c r="A9" s="371"/>
      <c r="B9" s="16">
        <v>2014</v>
      </c>
      <c r="C9" s="353"/>
      <c r="D9" s="353"/>
      <c r="E9" s="355"/>
      <c r="F9" s="351"/>
      <c r="G9" s="353"/>
      <c r="H9" s="355"/>
      <c r="I9" s="351"/>
      <c r="J9" s="353"/>
      <c r="K9" s="355"/>
      <c r="L9" s="357"/>
      <c r="M9" s="359"/>
      <c r="N9" s="353"/>
      <c r="O9" s="383"/>
      <c r="P9" s="384"/>
      <c r="Q9" s="105">
        <f>I12-11559903</f>
        <v>0</v>
      </c>
    </row>
    <row r="10" spans="1:19">
      <c r="A10" s="20" t="s">
        <v>11</v>
      </c>
      <c r="B10" s="98">
        <v>100</v>
      </c>
      <c r="C10" s="95">
        <f>F10+I10</f>
        <v>77321091</v>
      </c>
      <c r="D10" s="96">
        <v>74524982</v>
      </c>
      <c r="E10" s="97">
        <v>52590763</v>
      </c>
      <c r="F10" s="158">
        <f>F11+F12+F13+F14</f>
        <v>63289605</v>
      </c>
      <c r="G10" s="96">
        <v>54080227</v>
      </c>
      <c r="H10" s="97">
        <v>36987484</v>
      </c>
      <c r="I10" s="107">
        <f>I11+I12+I13+I14</f>
        <v>14031486</v>
      </c>
      <c r="J10" s="96">
        <v>20444755</v>
      </c>
      <c r="K10" s="97">
        <v>15603279</v>
      </c>
      <c r="L10" s="107">
        <f>L11+L12+L13+L14</f>
        <v>13484</v>
      </c>
      <c r="M10" s="97">
        <f>M11+M12+M13+M14</f>
        <v>13959</v>
      </c>
      <c r="N10" s="97">
        <f>N11+N12+N13+N14</f>
        <v>9482</v>
      </c>
      <c r="O10" s="19" t="s">
        <v>9</v>
      </c>
      <c r="P10" s="18" t="s">
        <v>4</v>
      </c>
    </row>
    <row r="11" spans="1:19">
      <c r="A11" s="21" t="s">
        <v>207</v>
      </c>
      <c r="B11" s="53">
        <f>C11/C10*100</f>
        <v>10.56630848625765</v>
      </c>
      <c r="C11" s="95">
        <f t="shared" ref="C11:C40" si="0">F11+I11</f>
        <v>8169985</v>
      </c>
      <c r="D11" s="54">
        <v>5176592</v>
      </c>
      <c r="E11" s="55">
        <v>2881524</v>
      </c>
      <c r="F11" s="108">
        <f>F50+F64+F95+F108+F187+F59</f>
        <v>7224158</v>
      </c>
      <c r="G11" s="54">
        <v>4428170</v>
      </c>
      <c r="H11" s="55">
        <v>2461703</v>
      </c>
      <c r="I11" s="108">
        <f>I28+I35+I50+I54+I64+I73+I88+I95</f>
        <v>945827</v>
      </c>
      <c r="J11" s="54">
        <v>748422</v>
      </c>
      <c r="K11" s="55">
        <v>419821</v>
      </c>
      <c r="L11" s="108">
        <f>L28+L35+L50+L54+L59+L64+L73+L88+L95+L108+L187</f>
        <v>1202</v>
      </c>
      <c r="M11" s="54">
        <v>1226</v>
      </c>
      <c r="N11" s="55">
        <v>670</v>
      </c>
      <c r="O11" s="78" t="s">
        <v>135</v>
      </c>
      <c r="P11" s="15" t="s">
        <v>16</v>
      </c>
      <c r="R11" s="105"/>
    </row>
    <row r="12" spans="1:19">
      <c r="A12" s="21" t="s">
        <v>201</v>
      </c>
      <c r="B12" s="53">
        <f>C12/C10*100</f>
        <v>70.381316787162248</v>
      </c>
      <c r="C12" s="95">
        <f t="shared" si="0"/>
        <v>54419602</v>
      </c>
      <c r="D12" s="54">
        <v>52082500</v>
      </c>
      <c r="E12" s="55">
        <v>47181298</v>
      </c>
      <c r="F12" s="108">
        <f>F29+F32+F36+F55+F60+F65+F70+F74+F78+F81+F84+F89+F92+F102+F109+F112+F119+F133+F138+F157+F164+F167+F170+F188+F191</f>
        <v>42859699</v>
      </c>
      <c r="G12" s="54">
        <v>35561370</v>
      </c>
      <c r="H12" s="55">
        <v>34028370</v>
      </c>
      <c r="I12" s="108">
        <f>I21+I25+I29+I32+I36+I51+I55+I60+I65+I70+I74+I78+I81+I86+I84+I89+I92+I96+I99+I102+I105+I109+I116+I123+I126+I130+I128+I133+I136+I138+I141+I143+I150+I157+I164+I167+I180+I191+I198</f>
        <v>11559903</v>
      </c>
      <c r="J12" s="54">
        <v>16521130</v>
      </c>
      <c r="K12" s="55">
        <v>13152928</v>
      </c>
      <c r="L12" s="108">
        <f>L21+L25+L29+L32+L36+L51+L55+L60+L65+L74+L70+L78+L81+L84+L86+L89+L92+L96+L99+L102+L105+L109+L112+L116+L119+L123+L126+L128+L130+L133+L136+L138+L141+L143+L150+L157+L164+L167+L170+L180+L188+L191+L198</f>
        <v>3089</v>
      </c>
      <c r="M12" s="54">
        <f>M17+M21+M25+M29+M32+M36+M39+M51+M55+M60+M65+M70+M74+M78+M81+M84+M86+M92+M96+M102+M105+M109+M116+M126+M128+M130+M133+M136+M138+M141+M153+M157+M161+M167+M170+M173+M175+M177+M182+M188</f>
        <v>11474</v>
      </c>
      <c r="N12" s="55">
        <f>N17+N25+N29+N32+N36+N39+N51+N55+N60+N65+N70+N74+N78+N81+N84+N92+N86+N96+N99+N102+N105+N109+N116+N119+N126+N128+N130+N133+N136+N138+N141+N143+N146+N153+N161+N167+N175+N177+N180+N182+N188+N191</f>
        <v>8066</v>
      </c>
      <c r="O12" s="78" t="s">
        <v>17</v>
      </c>
      <c r="P12" s="15" t="s">
        <v>18</v>
      </c>
      <c r="R12" s="105"/>
    </row>
    <row r="13" spans="1:19">
      <c r="A13" s="21" t="s">
        <v>129</v>
      </c>
      <c r="B13" s="53">
        <f>C13/C10*100</f>
        <v>17.322952672770743</v>
      </c>
      <c r="C13" s="95">
        <f t="shared" si="0"/>
        <v>13394296</v>
      </c>
      <c r="D13" s="54">
        <v>15347146</v>
      </c>
      <c r="E13" s="55">
        <v>642631</v>
      </c>
      <c r="F13" s="108">
        <f>F71+F93+F110+F113+F131+F66</f>
        <v>13022751</v>
      </c>
      <c r="G13" s="54">
        <v>13802680</v>
      </c>
      <c r="H13" s="55">
        <v>413611</v>
      </c>
      <c r="I13" s="108">
        <f>I82+I90+I113</f>
        <v>371545</v>
      </c>
      <c r="J13" s="54">
        <v>1544466</v>
      </c>
      <c r="K13" s="55">
        <v>229020</v>
      </c>
      <c r="L13" s="108">
        <f>L66+L73+L82+L90+L93+L110+L113+L131</f>
        <v>9168</v>
      </c>
      <c r="M13" s="54">
        <f>M37+M66+M71+M75+M82+M93+M97+M106+M110+M117+M120+M131+M134+M139+M147+M162+M165+M168+M183+M189</f>
        <v>1222</v>
      </c>
      <c r="N13" s="55">
        <f>N18+N30+N40+N52+N61+N97+N106+N110+N117+N131+N134+N139+N144+N147+N154+N162+N165+N183+N168+N189</f>
        <v>704</v>
      </c>
      <c r="O13" s="78" t="s">
        <v>27</v>
      </c>
      <c r="P13" s="15" t="s">
        <v>19</v>
      </c>
      <c r="R13" s="105"/>
    </row>
    <row r="14" spans="1:19">
      <c r="A14" s="21" t="s">
        <v>215</v>
      </c>
      <c r="B14" s="53">
        <f>C14/C10*100</f>
        <v>1.7294220538093545</v>
      </c>
      <c r="C14" s="95">
        <f t="shared" si="0"/>
        <v>1337208</v>
      </c>
      <c r="D14" s="54">
        <v>1918744</v>
      </c>
      <c r="E14" s="55">
        <v>1885310</v>
      </c>
      <c r="F14" s="108">
        <f>F76+F192</f>
        <v>182997</v>
      </c>
      <c r="G14" s="54">
        <v>288007</v>
      </c>
      <c r="H14" s="55">
        <v>83800</v>
      </c>
      <c r="I14" s="108">
        <f>I57+I76+I103+I185</f>
        <v>1154211</v>
      </c>
      <c r="J14" s="54">
        <v>1630737</v>
      </c>
      <c r="K14" s="55">
        <v>1801510</v>
      </c>
      <c r="L14" s="108">
        <f>L57+L103+L185+L192+L76</f>
        <v>25</v>
      </c>
      <c r="M14" s="54">
        <f>M22+M57+M62+M67+M103+M121+M148</f>
        <v>37</v>
      </c>
      <c r="N14" s="55">
        <f>N19+N33+N57+N62+N67+N103+N148+N185</f>
        <v>42</v>
      </c>
      <c r="O14" s="78" t="s">
        <v>137</v>
      </c>
      <c r="P14" s="15" t="s">
        <v>20</v>
      </c>
    </row>
    <row r="15" spans="1:19" ht="18.75">
      <c r="A15" s="86" t="s">
        <v>21</v>
      </c>
      <c r="B15" s="25"/>
      <c r="C15" s="3">
        <f t="shared" si="0"/>
        <v>0</v>
      </c>
      <c r="D15" s="102">
        <v>161351</v>
      </c>
      <c r="E15" s="11">
        <v>138390</v>
      </c>
      <c r="F15" s="159"/>
      <c r="G15" s="123" t="s">
        <v>221</v>
      </c>
      <c r="H15" s="123" t="s">
        <v>221</v>
      </c>
      <c r="I15" s="152"/>
      <c r="J15" s="124">
        <v>161351</v>
      </c>
      <c r="K15" s="125">
        <v>138390</v>
      </c>
      <c r="L15" s="149"/>
      <c r="M15" s="125">
        <f>M16+M17</f>
        <v>10</v>
      </c>
      <c r="N15" s="125">
        <f>N16+N17+N18++N19</f>
        <v>9</v>
      </c>
      <c r="O15" s="126" t="s">
        <v>138</v>
      </c>
      <c r="P15" s="127" t="s">
        <v>22</v>
      </c>
      <c r="Q15" s="105"/>
    </row>
    <row r="16" spans="1:19">
      <c r="A16" s="22" t="s">
        <v>203</v>
      </c>
      <c r="B16" s="24"/>
      <c r="C16" s="3">
        <f t="shared" si="0"/>
        <v>0</v>
      </c>
      <c r="D16" s="39">
        <v>32630</v>
      </c>
      <c r="E16" s="5">
        <v>88975</v>
      </c>
      <c r="F16" s="160"/>
      <c r="G16" s="39" t="s">
        <v>221</v>
      </c>
      <c r="H16" s="39" t="s">
        <v>221</v>
      </c>
      <c r="I16" s="109"/>
      <c r="J16" s="12">
        <v>32630</v>
      </c>
      <c r="K16" s="5">
        <v>88975</v>
      </c>
      <c r="L16" s="110"/>
      <c r="M16" s="39">
        <v>3</v>
      </c>
      <c r="N16" s="5">
        <v>3</v>
      </c>
      <c r="O16" s="79" t="s">
        <v>136</v>
      </c>
      <c r="P16" s="14" t="s">
        <v>23</v>
      </c>
      <c r="S16" s="105">
        <f>F10-62019417</f>
        <v>1270188</v>
      </c>
    </row>
    <row r="17" spans="1:18">
      <c r="A17" s="22" t="s">
        <v>202</v>
      </c>
      <c r="B17" s="24"/>
      <c r="C17" s="3">
        <f t="shared" si="0"/>
        <v>0</v>
      </c>
      <c r="D17" s="39">
        <v>128721</v>
      </c>
      <c r="E17" s="5">
        <v>10908</v>
      </c>
      <c r="F17" s="160"/>
      <c r="G17" s="39" t="s">
        <v>221</v>
      </c>
      <c r="H17" s="39" t="s">
        <v>221</v>
      </c>
      <c r="I17" s="109"/>
      <c r="J17" s="12">
        <v>128721</v>
      </c>
      <c r="K17" s="5">
        <v>10908</v>
      </c>
      <c r="L17" s="110"/>
      <c r="M17" s="39">
        <v>7</v>
      </c>
      <c r="N17" s="5">
        <v>3</v>
      </c>
      <c r="O17" s="79" t="s">
        <v>24</v>
      </c>
      <c r="P17" s="14" t="s">
        <v>25</v>
      </c>
    </row>
    <row r="18" spans="1:18">
      <c r="A18" s="22" t="s">
        <v>26</v>
      </c>
      <c r="B18" s="49"/>
      <c r="C18" s="3">
        <f t="shared" si="0"/>
        <v>0</v>
      </c>
      <c r="D18" s="39" t="s">
        <v>221</v>
      </c>
      <c r="E18" s="5">
        <v>33592</v>
      </c>
      <c r="F18" s="160"/>
      <c r="G18" s="39" t="s">
        <v>221</v>
      </c>
      <c r="H18" s="39" t="s">
        <v>221</v>
      </c>
      <c r="I18" s="109"/>
      <c r="J18" s="12" t="s">
        <v>221</v>
      </c>
      <c r="K18" s="5">
        <v>33592</v>
      </c>
      <c r="L18" s="110"/>
      <c r="M18" s="5" t="s">
        <v>130</v>
      </c>
      <c r="N18" s="5">
        <v>2</v>
      </c>
      <c r="O18" s="79" t="s">
        <v>27</v>
      </c>
      <c r="P18" s="14" t="s">
        <v>28</v>
      </c>
    </row>
    <row r="19" spans="1:18">
      <c r="A19" s="22" t="s">
        <v>216</v>
      </c>
      <c r="B19" s="49"/>
      <c r="C19" s="3">
        <f t="shared" si="0"/>
        <v>0</v>
      </c>
      <c r="D19" s="39" t="s">
        <v>221</v>
      </c>
      <c r="E19" s="5">
        <v>4915</v>
      </c>
      <c r="F19" s="160"/>
      <c r="G19" s="39" t="s">
        <v>221</v>
      </c>
      <c r="H19" s="39" t="s">
        <v>221</v>
      </c>
      <c r="I19" s="109"/>
      <c r="J19" s="12" t="s">
        <v>221</v>
      </c>
      <c r="K19" s="5">
        <v>4915</v>
      </c>
      <c r="L19" s="112"/>
      <c r="M19" s="5" t="s">
        <v>130</v>
      </c>
      <c r="N19" s="5">
        <v>1</v>
      </c>
      <c r="O19" s="79" t="s">
        <v>137</v>
      </c>
      <c r="P19" s="14" t="s">
        <v>29</v>
      </c>
      <c r="R19" s="105"/>
    </row>
    <row r="20" spans="1:18" ht="56.25">
      <c r="A20" s="21" t="s">
        <v>208</v>
      </c>
      <c r="B20" s="32">
        <v>100</v>
      </c>
      <c r="C20" s="70">
        <f t="shared" si="0"/>
        <v>193644</v>
      </c>
      <c r="D20" s="102">
        <v>201049</v>
      </c>
      <c r="E20" s="39" t="s">
        <v>221</v>
      </c>
      <c r="F20" s="161"/>
      <c r="G20" s="123" t="s">
        <v>221</v>
      </c>
      <c r="H20" s="123" t="s">
        <v>221</v>
      </c>
      <c r="I20" s="152">
        <f>I21</f>
        <v>193644</v>
      </c>
      <c r="J20" s="124">
        <v>201049</v>
      </c>
      <c r="K20" s="123" t="s">
        <v>221</v>
      </c>
      <c r="L20" s="149">
        <f>L21</f>
        <v>4</v>
      </c>
      <c r="M20" s="124">
        <f>M21+M22</f>
        <v>3</v>
      </c>
      <c r="N20" s="128" t="s">
        <v>130</v>
      </c>
      <c r="O20" s="129" t="s">
        <v>206</v>
      </c>
      <c r="P20" s="127" t="s">
        <v>205</v>
      </c>
    </row>
    <row r="21" spans="1:18">
      <c r="A21" s="22" t="s">
        <v>202</v>
      </c>
      <c r="B21" s="32">
        <f>C21/C20*100</f>
        <v>100</v>
      </c>
      <c r="C21" s="3">
        <f t="shared" si="0"/>
        <v>193644</v>
      </c>
      <c r="D21" s="39">
        <v>148115</v>
      </c>
      <c r="E21" s="39" t="s">
        <v>221</v>
      </c>
      <c r="F21" s="162"/>
      <c r="G21" s="39" t="s">
        <v>221</v>
      </c>
      <c r="H21" s="39" t="s">
        <v>221</v>
      </c>
      <c r="I21" s="109">
        <v>193644</v>
      </c>
      <c r="J21" s="12">
        <v>148115</v>
      </c>
      <c r="K21" s="39" t="s">
        <v>221</v>
      </c>
      <c r="L21" s="110">
        <v>4</v>
      </c>
      <c r="M21" s="39">
        <v>2</v>
      </c>
      <c r="N21" s="5" t="s">
        <v>130</v>
      </c>
      <c r="O21" s="79" t="s">
        <v>24</v>
      </c>
      <c r="P21" s="14" t="s">
        <v>25</v>
      </c>
    </row>
    <row r="22" spans="1:18">
      <c r="A22" s="22" t="s">
        <v>216</v>
      </c>
      <c r="B22" s="32"/>
      <c r="C22" s="3">
        <f t="shared" si="0"/>
        <v>0</v>
      </c>
      <c r="D22" s="39">
        <v>52934</v>
      </c>
      <c r="E22" s="39" t="s">
        <v>221</v>
      </c>
      <c r="F22" s="162"/>
      <c r="G22" s="39" t="s">
        <v>221</v>
      </c>
      <c r="H22" s="39" t="s">
        <v>221</v>
      </c>
      <c r="I22" s="109"/>
      <c r="J22" s="12">
        <v>52934</v>
      </c>
      <c r="K22" s="12" t="s">
        <v>221</v>
      </c>
      <c r="L22" s="112"/>
      <c r="M22" s="39">
        <v>1</v>
      </c>
      <c r="N22" s="5" t="s">
        <v>130</v>
      </c>
      <c r="O22" s="79" t="s">
        <v>137</v>
      </c>
      <c r="P22" s="14" t="s">
        <v>29</v>
      </c>
    </row>
    <row r="23" spans="1:18" ht="18.75">
      <c r="A23" s="21" t="s">
        <v>30</v>
      </c>
      <c r="B23" s="25">
        <v>100</v>
      </c>
      <c r="C23" s="70">
        <f t="shared" si="0"/>
        <v>215584</v>
      </c>
      <c r="D23" s="102">
        <v>385913</v>
      </c>
      <c r="E23" s="11">
        <v>264040</v>
      </c>
      <c r="F23" s="163"/>
      <c r="G23" s="124">
        <v>156199</v>
      </c>
      <c r="H23" s="123" t="s">
        <v>221</v>
      </c>
      <c r="I23" s="150">
        <f>I25</f>
        <v>215584</v>
      </c>
      <c r="J23" s="124">
        <v>229714</v>
      </c>
      <c r="K23" s="125">
        <v>264040</v>
      </c>
      <c r="L23" s="149">
        <f>L25</f>
        <v>13</v>
      </c>
      <c r="M23" s="125">
        <f>M24+M25</f>
        <v>14</v>
      </c>
      <c r="N23" s="125">
        <f>N24+N25</f>
        <v>11</v>
      </c>
      <c r="O23" s="126" t="s">
        <v>31</v>
      </c>
      <c r="P23" s="127" t="s">
        <v>32</v>
      </c>
    </row>
    <row r="24" spans="1:18">
      <c r="A24" s="22" t="s">
        <v>203</v>
      </c>
      <c r="B24" s="87"/>
      <c r="C24" s="3">
        <f t="shared" si="0"/>
        <v>0</v>
      </c>
      <c r="D24" s="39">
        <v>13123</v>
      </c>
      <c r="E24" s="5">
        <v>1284</v>
      </c>
      <c r="F24" s="162"/>
      <c r="G24" s="39" t="s">
        <v>221</v>
      </c>
      <c r="H24" s="39" t="s">
        <v>221</v>
      </c>
      <c r="I24" s="109"/>
      <c r="J24" s="12">
        <v>13123</v>
      </c>
      <c r="K24" s="5">
        <v>1284</v>
      </c>
      <c r="L24" s="110"/>
      <c r="M24" s="39">
        <v>1</v>
      </c>
      <c r="N24" s="5">
        <v>1</v>
      </c>
      <c r="O24" s="79" t="s">
        <v>136</v>
      </c>
      <c r="P24" s="14" t="s">
        <v>23</v>
      </c>
    </row>
    <row r="25" spans="1:18">
      <c r="A25" s="22" t="s">
        <v>202</v>
      </c>
      <c r="B25" s="87">
        <f>C25/C23*100</f>
        <v>100</v>
      </c>
      <c r="C25" s="3">
        <f t="shared" si="0"/>
        <v>215584</v>
      </c>
      <c r="D25" s="39">
        <v>372790</v>
      </c>
      <c r="E25" s="5">
        <v>262756</v>
      </c>
      <c r="F25" s="162"/>
      <c r="G25" s="39">
        <v>156199</v>
      </c>
      <c r="H25" s="39" t="s">
        <v>221</v>
      </c>
      <c r="I25" s="109">
        <v>215584</v>
      </c>
      <c r="J25" s="12">
        <v>216591</v>
      </c>
      <c r="K25" s="5">
        <v>262756</v>
      </c>
      <c r="L25" s="110">
        <v>13</v>
      </c>
      <c r="M25" s="39">
        <v>13</v>
      </c>
      <c r="N25" s="5">
        <v>10</v>
      </c>
      <c r="O25" s="79" t="s">
        <v>24</v>
      </c>
      <c r="P25" s="14" t="s">
        <v>25</v>
      </c>
    </row>
    <row r="26" spans="1:18">
      <c r="A26" s="22" t="s">
        <v>216</v>
      </c>
      <c r="B26" s="49"/>
      <c r="C26" s="3">
        <f t="shared" si="0"/>
        <v>0</v>
      </c>
      <c r="D26" s="39" t="s">
        <v>221</v>
      </c>
      <c r="E26" s="39" t="s">
        <v>221</v>
      </c>
      <c r="F26" s="162"/>
      <c r="G26" s="39" t="s">
        <v>221</v>
      </c>
      <c r="H26" s="39" t="s">
        <v>221</v>
      </c>
      <c r="I26" s="109"/>
      <c r="J26" s="12" t="s">
        <v>221</v>
      </c>
      <c r="K26" s="12" t="s">
        <v>221</v>
      </c>
      <c r="L26" s="110"/>
      <c r="M26" s="5" t="s">
        <v>130</v>
      </c>
      <c r="N26" s="5" t="s">
        <v>130</v>
      </c>
      <c r="O26" s="79" t="s">
        <v>137</v>
      </c>
      <c r="P26" s="14" t="s">
        <v>29</v>
      </c>
    </row>
    <row r="27" spans="1:18" ht="18.75">
      <c r="A27" s="21" t="s">
        <v>33</v>
      </c>
      <c r="B27" s="25">
        <v>100</v>
      </c>
      <c r="C27" s="70">
        <f t="shared" si="0"/>
        <v>679246</v>
      </c>
      <c r="D27" s="102">
        <v>252564</v>
      </c>
      <c r="E27" s="11">
        <v>378240</v>
      </c>
      <c r="F27" s="163">
        <f>F29</f>
        <v>544635</v>
      </c>
      <c r="G27" s="123" t="s">
        <v>221</v>
      </c>
      <c r="H27" s="125">
        <v>19217</v>
      </c>
      <c r="I27" s="152">
        <f>I28+I29</f>
        <v>134611</v>
      </c>
      <c r="J27" s="124">
        <v>252564</v>
      </c>
      <c r="K27" s="125">
        <v>359023</v>
      </c>
      <c r="L27" s="149">
        <f>L28+L29</f>
        <v>6</v>
      </c>
      <c r="M27" s="125">
        <f>M29</f>
        <v>3</v>
      </c>
      <c r="N27" s="125">
        <f>N29</f>
        <v>2</v>
      </c>
      <c r="O27" s="126" t="s">
        <v>34</v>
      </c>
      <c r="P27" s="127" t="s">
        <v>197</v>
      </c>
    </row>
    <row r="28" spans="1:18">
      <c r="A28" s="21"/>
      <c r="B28" s="25">
        <f>C28/C27*100</f>
        <v>6.2036434517096906</v>
      </c>
      <c r="C28" s="3">
        <f t="shared" si="0"/>
        <v>42138</v>
      </c>
      <c r="D28" s="102"/>
      <c r="E28" s="11"/>
      <c r="F28" s="162"/>
      <c r="G28" s="39"/>
      <c r="H28" s="11"/>
      <c r="I28" s="109">
        <v>42138</v>
      </c>
      <c r="J28" s="102"/>
      <c r="K28" s="11"/>
      <c r="L28" s="114">
        <v>1</v>
      </c>
      <c r="M28" s="102"/>
      <c r="N28" s="11"/>
      <c r="O28" s="79" t="s">
        <v>136</v>
      </c>
      <c r="P28" s="14" t="s">
        <v>23</v>
      </c>
    </row>
    <row r="29" spans="1:18">
      <c r="A29" s="22" t="s">
        <v>202</v>
      </c>
      <c r="B29" s="24">
        <f>C29/C27*100</f>
        <v>93.796356548290305</v>
      </c>
      <c r="C29" s="3">
        <f t="shared" si="0"/>
        <v>637108</v>
      </c>
      <c r="D29" s="39">
        <v>252564</v>
      </c>
      <c r="E29" s="5">
        <v>359023</v>
      </c>
      <c r="F29" s="162">
        <v>544635</v>
      </c>
      <c r="G29" s="39" t="s">
        <v>221</v>
      </c>
      <c r="H29" s="39" t="s">
        <v>221</v>
      </c>
      <c r="I29" s="109">
        <v>92473</v>
      </c>
      <c r="J29" s="12">
        <v>252564</v>
      </c>
      <c r="K29" s="5">
        <v>359023</v>
      </c>
      <c r="L29" s="110">
        <v>5</v>
      </c>
      <c r="M29" s="12">
        <v>3</v>
      </c>
      <c r="N29" s="5">
        <v>2</v>
      </c>
      <c r="O29" s="79" t="s">
        <v>24</v>
      </c>
      <c r="P29" s="14" t="s">
        <v>25</v>
      </c>
    </row>
    <row r="30" spans="1:18">
      <c r="A30" s="22" t="s">
        <v>26</v>
      </c>
      <c r="B30" s="24"/>
      <c r="C30" s="3">
        <f t="shared" si="0"/>
        <v>0</v>
      </c>
      <c r="D30" s="39" t="s">
        <v>221</v>
      </c>
      <c r="E30" s="5">
        <v>19217</v>
      </c>
      <c r="F30" s="162"/>
      <c r="G30" s="39" t="s">
        <v>221</v>
      </c>
      <c r="H30" s="5">
        <v>19217</v>
      </c>
      <c r="I30" s="109"/>
      <c r="J30" s="12" t="s">
        <v>221</v>
      </c>
      <c r="K30" s="12" t="s">
        <v>221</v>
      </c>
      <c r="L30" s="112"/>
      <c r="M30" s="5" t="s">
        <v>130</v>
      </c>
      <c r="N30" s="5">
        <v>1</v>
      </c>
      <c r="O30" s="79" t="s">
        <v>27</v>
      </c>
      <c r="P30" s="14" t="s">
        <v>28</v>
      </c>
    </row>
    <row r="31" spans="1:18" ht="18.75">
      <c r="A31" s="21" t="s">
        <v>35</v>
      </c>
      <c r="B31" s="25">
        <v>100</v>
      </c>
      <c r="C31" s="70">
        <f t="shared" si="0"/>
        <v>91044</v>
      </c>
      <c r="D31" s="102">
        <v>90609</v>
      </c>
      <c r="E31" s="11">
        <v>55712</v>
      </c>
      <c r="F31" s="163">
        <f>F32</f>
        <v>77606</v>
      </c>
      <c r="G31" s="124">
        <v>16980</v>
      </c>
      <c r="H31" s="125">
        <v>49511</v>
      </c>
      <c r="I31" s="150">
        <f>I32</f>
        <v>13438</v>
      </c>
      <c r="J31" s="124">
        <v>73629</v>
      </c>
      <c r="K31" s="125">
        <v>6201</v>
      </c>
      <c r="L31" s="149">
        <f>L32</f>
        <v>36</v>
      </c>
      <c r="M31" s="124">
        <f>M32</f>
        <v>12</v>
      </c>
      <c r="N31" s="125">
        <f>N32+N33</f>
        <v>3</v>
      </c>
      <c r="O31" s="126" t="s">
        <v>139</v>
      </c>
      <c r="P31" s="127" t="s">
        <v>36</v>
      </c>
    </row>
    <row r="32" spans="1:18">
      <c r="A32" s="22" t="s">
        <v>202</v>
      </c>
      <c r="B32" s="24">
        <f>C32/C31*100</f>
        <v>100</v>
      </c>
      <c r="C32" s="3">
        <f t="shared" si="0"/>
        <v>91044</v>
      </c>
      <c r="D32" s="39">
        <v>90609</v>
      </c>
      <c r="E32" s="5">
        <v>52117</v>
      </c>
      <c r="F32" s="162">
        <v>77606</v>
      </c>
      <c r="G32" s="39">
        <v>16980</v>
      </c>
      <c r="H32" s="5">
        <v>49511</v>
      </c>
      <c r="I32" s="109">
        <v>13438</v>
      </c>
      <c r="J32" s="39">
        <v>73629</v>
      </c>
      <c r="K32" s="5">
        <v>2606</v>
      </c>
      <c r="L32" s="110">
        <v>36</v>
      </c>
      <c r="M32" s="39">
        <v>12</v>
      </c>
      <c r="N32" s="5">
        <v>2</v>
      </c>
      <c r="O32" s="79" t="s">
        <v>24</v>
      </c>
      <c r="P32" s="14" t="s">
        <v>25</v>
      </c>
    </row>
    <row r="33" spans="1:16">
      <c r="A33" s="22" t="s">
        <v>216</v>
      </c>
      <c r="B33" s="49"/>
      <c r="C33" s="3">
        <f t="shared" si="0"/>
        <v>0</v>
      </c>
      <c r="D33" s="39" t="s">
        <v>221</v>
      </c>
      <c r="E33" s="5">
        <v>3595</v>
      </c>
      <c r="F33" s="162"/>
      <c r="G33" s="39" t="s">
        <v>221</v>
      </c>
      <c r="H33" s="39" t="s">
        <v>221</v>
      </c>
      <c r="I33" s="109"/>
      <c r="J33" s="12" t="s">
        <v>221</v>
      </c>
      <c r="K33" s="5">
        <v>3595</v>
      </c>
      <c r="L33" s="109"/>
      <c r="M33" s="5" t="s">
        <v>130</v>
      </c>
      <c r="N33" s="5">
        <v>1</v>
      </c>
      <c r="O33" s="79" t="s">
        <v>137</v>
      </c>
      <c r="P33" s="14" t="s">
        <v>29</v>
      </c>
    </row>
    <row r="34" spans="1:16" ht="18.75">
      <c r="A34" s="21" t="s">
        <v>37</v>
      </c>
      <c r="B34" s="25">
        <v>100</v>
      </c>
      <c r="C34" s="3">
        <f t="shared" si="0"/>
        <v>2365630</v>
      </c>
      <c r="D34" s="102">
        <v>2524146</v>
      </c>
      <c r="E34" s="11">
        <v>2201277</v>
      </c>
      <c r="F34" s="163">
        <f>F36</f>
        <v>2054405</v>
      </c>
      <c r="G34" s="124">
        <v>1948953</v>
      </c>
      <c r="H34" s="125">
        <v>1383942</v>
      </c>
      <c r="I34" s="149">
        <f>I35+I36</f>
        <v>311225</v>
      </c>
      <c r="J34" s="124">
        <v>575193</v>
      </c>
      <c r="K34" s="125">
        <v>817335</v>
      </c>
      <c r="L34" s="149">
        <f>L36+L35</f>
        <v>32</v>
      </c>
      <c r="M34" s="124">
        <f>M36+M37</f>
        <v>44</v>
      </c>
      <c r="N34" s="125">
        <f>N35+N36</f>
        <v>42</v>
      </c>
      <c r="O34" s="126" t="s">
        <v>140</v>
      </c>
      <c r="P34" s="127" t="s">
        <v>38</v>
      </c>
    </row>
    <row r="35" spans="1:16">
      <c r="A35" s="22" t="s">
        <v>203</v>
      </c>
      <c r="B35" s="49">
        <f>C35/C34*100</f>
        <v>0.61928534893453335</v>
      </c>
      <c r="C35" s="3">
        <f t="shared" si="0"/>
        <v>14650</v>
      </c>
      <c r="D35" s="39" t="s">
        <v>221</v>
      </c>
      <c r="E35" s="5">
        <v>35686</v>
      </c>
      <c r="F35" s="162"/>
      <c r="G35" s="39" t="s">
        <v>221</v>
      </c>
      <c r="H35" s="39" t="s">
        <v>221</v>
      </c>
      <c r="I35" s="109">
        <v>14650</v>
      </c>
      <c r="J35" s="39" t="s">
        <v>221</v>
      </c>
      <c r="K35" s="5">
        <v>35686</v>
      </c>
      <c r="L35" s="110">
        <v>1</v>
      </c>
      <c r="M35" s="5" t="s">
        <v>130</v>
      </c>
      <c r="N35" s="5">
        <v>1</v>
      </c>
      <c r="O35" s="79" t="s">
        <v>136</v>
      </c>
      <c r="P35" s="14" t="s">
        <v>23</v>
      </c>
    </row>
    <row r="36" spans="1:16">
      <c r="A36" s="22" t="s">
        <v>202</v>
      </c>
      <c r="B36" s="24">
        <f>C36/C34*100</f>
        <v>99.380714651065475</v>
      </c>
      <c r="C36" s="3">
        <f t="shared" si="0"/>
        <v>2350980</v>
      </c>
      <c r="D36" s="39">
        <v>2509442</v>
      </c>
      <c r="E36" s="5">
        <v>2165591</v>
      </c>
      <c r="F36" s="162">
        <v>2054405</v>
      </c>
      <c r="G36" s="39">
        <v>1948953</v>
      </c>
      <c r="H36" s="5">
        <v>1383942</v>
      </c>
      <c r="I36" s="110">
        <v>296575</v>
      </c>
      <c r="J36" s="12">
        <v>560489</v>
      </c>
      <c r="K36" s="5">
        <v>781649</v>
      </c>
      <c r="L36" s="110">
        <v>31</v>
      </c>
      <c r="M36" s="39">
        <v>43</v>
      </c>
      <c r="N36" s="5">
        <v>41</v>
      </c>
      <c r="O36" s="79" t="s">
        <v>24</v>
      </c>
      <c r="P36" s="14" t="s">
        <v>25</v>
      </c>
    </row>
    <row r="37" spans="1:16">
      <c r="A37" s="22" t="s">
        <v>26</v>
      </c>
      <c r="B37" s="32"/>
      <c r="C37" s="3">
        <f t="shared" si="0"/>
        <v>0</v>
      </c>
      <c r="D37" s="39">
        <v>14704</v>
      </c>
      <c r="E37" s="39" t="s">
        <v>221</v>
      </c>
      <c r="F37" s="162"/>
      <c r="G37" s="39" t="s">
        <v>221</v>
      </c>
      <c r="H37" s="29"/>
      <c r="I37" s="109"/>
      <c r="J37" s="12">
        <v>14704</v>
      </c>
      <c r="K37" s="12" t="s">
        <v>221</v>
      </c>
      <c r="L37" s="112"/>
      <c r="M37" s="39">
        <v>1</v>
      </c>
      <c r="N37" s="12" t="s">
        <v>221</v>
      </c>
      <c r="O37" s="79" t="s">
        <v>27</v>
      </c>
      <c r="P37" s="14" t="s">
        <v>28</v>
      </c>
    </row>
    <row r="38" spans="1:16" ht="37.5">
      <c r="A38" s="21" t="s">
        <v>39</v>
      </c>
      <c r="B38" s="25"/>
      <c r="C38" s="3">
        <f t="shared" si="0"/>
        <v>0</v>
      </c>
      <c r="D38" s="102">
        <v>112189</v>
      </c>
      <c r="E38" s="11">
        <v>63948</v>
      </c>
      <c r="F38" s="163"/>
      <c r="G38" s="123" t="s">
        <v>221</v>
      </c>
      <c r="H38" s="125">
        <v>257</v>
      </c>
      <c r="I38" s="149"/>
      <c r="J38" s="124">
        <v>112189</v>
      </c>
      <c r="K38" s="125">
        <v>63691</v>
      </c>
      <c r="L38" s="149"/>
      <c r="M38" s="124">
        <f>M39</f>
        <v>8</v>
      </c>
      <c r="N38" s="125">
        <f>N39+N40</f>
        <v>6</v>
      </c>
      <c r="O38" s="129" t="s">
        <v>185</v>
      </c>
      <c r="P38" s="127" t="s">
        <v>186</v>
      </c>
    </row>
    <row r="39" spans="1:16">
      <c r="A39" s="22" t="s">
        <v>202</v>
      </c>
      <c r="B39" s="24"/>
      <c r="C39" s="3">
        <f t="shared" si="0"/>
        <v>0</v>
      </c>
      <c r="D39" s="39">
        <v>112189</v>
      </c>
      <c r="E39" s="5">
        <v>63691</v>
      </c>
      <c r="F39" s="162"/>
      <c r="G39" s="39" t="s">
        <v>221</v>
      </c>
      <c r="H39" s="39" t="s">
        <v>221</v>
      </c>
      <c r="I39" s="109"/>
      <c r="J39" s="12">
        <v>112189</v>
      </c>
      <c r="K39" s="5">
        <v>63691</v>
      </c>
      <c r="L39" s="110"/>
      <c r="M39" s="39">
        <v>8</v>
      </c>
      <c r="N39" s="5">
        <v>5</v>
      </c>
      <c r="O39" s="79" t="s">
        <v>24</v>
      </c>
      <c r="P39" s="14" t="s">
        <v>25</v>
      </c>
    </row>
    <row r="40" spans="1:16">
      <c r="A40" s="34" t="s">
        <v>26</v>
      </c>
      <c r="B40" s="51"/>
      <c r="C40" s="3">
        <f t="shared" si="0"/>
        <v>0</v>
      </c>
      <c r="D40" s="43" t="s">
        <v>221</v>
      </c>
      <c r="E40" s="35">
        <v>257</v>
      </c>
      <c r="F40" s="164"/>
      <c r="G40" s="43" t="s">
        <v>221</v>
      </c>
      <c r="H40" s="35">
        <v>257</v>
      </c>
      <c r="I40" s="111"/>
      <c r="J40" s="40" t="s">
        <v>221</v>
      </c>
      <c r="K40" s="40" t="s">
        <v>221</v>
      </c>
      <c r="L40" s="119"/>
      <c r="M40" s="35" t="s">
        <v>130</v>
      </c>
      <c r="N40" s="64">
        <v>1</v>
      </c>
      <c r="O40" s="80" t="s">
        <v>27</v>
      </c>
      <c r="P40" s="36" t="s">
        <v>28</v>
      </c>
    </row>
    <row r="41" spans="1:16" ht="18.75">
      <c r="A41" s="6"/>
      <c r="B41" s="39"/>
      <c r="C41" s="39"/>
      <c r="D41" s="5"/>
      <c r="E41" s="39"/>
      <c r="F41" s="391" t="s">
        <v>40</v>
      </c>
      <c r="G41" s="391"/>
      <c r="H41" s="391"/>
      <c r="I41" s="391"/>
      <c r="J41" s="391"/>
      <c r="K41" s="391"/>
      <c r="L41" s="391"/>
      <c r="M41" s="391"/>
      <c r="N41" s="391"/>
      <c r="O41" s="391"/>
      <c r="P41" s="391"/>
    </row>
    <row r="42" spans="1:16" ht="18.75">
      <c r="A42" s="366" t="s">
        <v>41</v>
      </c>
      <c r="B42" s="366"/>
      <c r="C42" s="366"/>
      <c r="D42" s="366"/>
      <c r="E42" s="101"/>
      <c r="F42" s="112"/>
      <c r="G42" s="4"/>
      <c r="H42" s="4"/>
      <c r="I42" s="112"/>
      <c r="J42" s="4"/>
      <c r="K42" s="367" t="s">
        <v>42</v>
      </c>
      <c r="L42" s="367"/>
      <c r="M42" s="367"/>
      <c r="N42" s="367"/>
      <c r="O42" s="367"/>
      <c r="P42" s="367"/>
    </row>
    <row r="43" spans="1:16" ht="19.5" thickBot="1">
      <c r="A43" s="23" t="s">
        <v>2</v>
      </c>
      <c r="B43" s="103"/>
      <c r="C43" s="8"/>
      <c r="D43" s="7"/>
      <c r="E43" s="103"/>
      <c r="F43" s="150"/>
      <c r="G43" s="130"/>
      <c r="H43" s="125"/>
      <c r="I43" s="150"/>
      <c r="J43" s="125"/>
      <c r="K43" s="125" t="s">
        <v>43</v>
      </c>
      <c r="L43" s="150"/>
      <c r="M43" s="130"/>
      <c r="N43" s="130"/>
      <c r="O43" s="368" t="s">
        <v>196</v>
      </c>
      <c r="P43" s="368"/>
    </row>
    <row r="44" spans="1:16">
      <c r="A44" s="369" t="s">
        <v>3</v>
      </c>
      <c r="B44" s="372" t="s">
        <v>219</v>
      </c>
      <c r="C44" s="374" t="s">
        <v>4</v>
      </c>
      <c r="D44" s="374"/>
      <c r="E44" s="375"/>
      <c r="F44" s="376" t="s">
        <v>5</v>
      </c>
      <c r="G44" s="377"/>
      <c r="H44" s="377"/>
      <c r="I44" s="378" t="s">
        <v>6</v>
      </c>
      <c r="J44" s="374"/>
      <c r="K44" s="375"/>
      <c r="L44" s="378" t="s">
        <v>7</v>
      </c>
      <c r="M44" s="374"/>
      <c r="N44" s="375"/>
      <c r="O44" s="379" t="s">
        <v>8</v>
      </c>
      <c r="P44" s="380"/>
    </row>
    <row r="45" spans="1:16">
      <c r="A45" s="370"/>
      <c r="B45" s="373"/>
      <c r="C45" s="385" t="s">
        <v>9</v>
      </c>
      <c r="D45" s="385"/>
      <c r="E45" s="386"/>
      <c r="F45" s="387" t="s">
        <v>132</v>
      </c>
      <c r="G45" s="385"/>
      <c r="H45" s="386"/>
      <c r="I45" s="387" t="s">
        <v>131</v>
      </c>
      <c r="J45" s="385"/>
      <c r="K45" s="386"/>
      <c r="L45" s="388" t="s">
        <v>10</v>
      </c>
      <c r="M45" s="389"/>
      <c r="N45" s="390"/>
      <c r="O45" s="381"/>
      <c r="P45" s="382"/>
    </row>
    <row r="46" spans="1:16" ht="24.75" thickBot="1">
      <c r="A46" s="370"/>
      <c r="B46" s="85" t="s">
        <v>220</v>
      </c>
      <c r="C46" s="364" t="s">
        <v>11</v>
      </c>
      <c r="D46" s="364"/>
      <c r="E46" s="365"/>
      <c r="F46" s="360" t="s">
        <v>44</v>
      </c>
      <c r="G46" s="361"/>
      <c r="H46" s="362"/>
      <c r="I46" s="360" t="s">
        <v>13</v>
      </c>
      <c r="J46" s="361"/>
      <c r="K46" s="362"/>
      <c r="L46" s="363" t="s">
        <v>14</v>
      </c>
      <c r="M46" s="364"/>
      <c r="N46" s="365"/>
      <c r="O46" s="381"/>
      <c r="P46" s="382"/>
    </row>
    <row r="47" spans="1:16">
      <c r="A47" s="370"/>
      <c r="B47" s="99" t="s">
        <v>128</v>
      </c>
      <c r="C47" s="352" t="s">
        <v>218</v>
      </c>
      <c r="D47" s="352" t="s">
        <v>194</v>
      </c>
      <c r="E47" s="354" t="s">
        <v>15</v>
      </c>
      <c r="F47" s="350" t="s">
        <v>218</v>
      </c>
      <c r="G47" s="352" t="s">
        <v>194</v>
      </c>
      <c r="H47" s="354" t="s">
        <v>15</v>
      </c>
      <c r="I47" s="350" t="s">
        <v>218</v>
      </c>
      <c r="J47" s="352" t="s">
        <v>194</v>
      </c>
      <c r="K47" s="354" t="s">
        <v>15</v>
      </c>
      <c r="L47" s="356" t="s">
        <v>217</v>
      </c>
      <c r="M47" s="358" t="s">
        <v>192</v>
      </c>
      <c r="N47" s="352" t="s">
        <v>193</v>
      </c>
      <c r="O47" s="381"/>
      <c r="P47" s="382"/>
    </row>
    <row r="48" spans="1:16" ht="15.75" thickBot="1">
      <c r="A48" s="371"/>
      <c r="B48" s="16">
        <v>2014</v>
      </c>
      <c r="C48" s="353"/>
      <c r="D48" s="353"/>
      <c r="E48" s="355"/>
      <c r="F48" s="351"/>
      <c r="G48" s="353"/>
      <c r="H48" s="355"/>
      <c r="I48" s="351"/>
      <c r="J48" s="353"/>
      <c r="K48" s="355"/>
      <c r="L48" s="357"/>
      <c r="M48" s="359"/>
      <c r="N48" s="353"/>
      <c r="O48" s="383"/>
      <c r="P48" s="384"/>
    </row>
    <row r="49" spans="1:18" ht="37.5">
      <c r="A49" s="45" t="s">
        <v>45</v>
      </c>
      <c r="B49" s="62">
        <v>100</v>
      </c>
      <c r="C49" s="72">
        <f>F49+I49</f>
        <v>616003</v>
      </c>
      <c r="D49" s="48">
        <v>1758044</v>
      </c>
      <c r="E49" s="9">
        <v>782175</v>
      </c>
      <c r="F49" s="151">
        <f>F50</f>
        <v>24820</v>
      </c>
      <c r="G49" s="132">
        <v>600281</v>
      </c>
      <c r="H49" s="131">
        <v>171465</v>
      </c>
      <c r="I49" s="151">
        <f>I50+I51</f>
        <v>591183</v>
      </c>
      <c r="J49" s="132">
        <v>1157763</v>
      </c>
      <c r="K49" s="131">
        <v>610710</v>
      </c>
      <c r="L49" s="151">
        <f>L50+L51</f>
        <v>19</v>
      </c>
      <c r="M49" s="132">
        <f>M50+M51</f>
        <v>19</v>
      </c>
      <c r="N49" s="131">
        <f>N50+N51+N52</f>
        <v>30</v>
      </c>
      <c r="O49" s="133" t="s">
        <v>141</v>
      </c>
      <c r="P49" s="134" t="s">
        <v>46</v>
      </c>
    </row>
    <row r="50" spans="1:18">
      <c r="A50" s="46" t="s">
        <v>203</v>
      </c>
      <c r="B50" s="24">
        <f>C50/C49*100</f>
        <v>22.970829687517753</v>
      </c>
      <c r="C50" s="4">
        <f t="shared" ref="C50:C110" si="1">F50+I50</f>
        <v>141501</v>
      </c>
      <c r="D50" s="12">
        <v>7943</v>
      </c>
      <c r="E50" s="29">
        <v>47702</v>
      </c>
      <c r="F50" s="110">
        <v>24820</v>
      </c>
      <c r="G50" s="39" t="s">
        <v>221</v>
      </c>
      <c r="H50" s="5">
        <v>16058</v>
      </c>
      <c r="I50" s="109">
        <v>116681</v>
      </c>
      <c r="J50" s="12">
        <v>7943</v>
      </c>
      <c r="K50" s="5">
        <v>31644</v>
      </c>
      <c r="L50" s="110">
        <v>8</v>
      </c>
      <c r="M50" s="12">
        <v>2</v>
      </c>
      <c r="N50" s="5">
        <v>2</v>
      </c>
      <c r="O50" s="79" t="s">
        <v>136</v>
      </c>
      <c r="P50" s="10" t="s">
        <v>23</v>
      </c>
    </row>
    <row r="51" spans="1:18">
      <c r="A51" s="46" t="s">
        <v>202</v>
      </c>
      <c r="B51" s="24">
        <f>C51/C49*100</f>
        <v>77.029170312482236</v>
      </c>
      <c r="C51" s="4">
        <f t="shared" si="1"/>
        <v>474502</v>
      </c>
      <c r="D51" s="12">
        <v>1750101</v>
      </c>
      <c r="E51" s="29">
        <v>720860</v>
      </c>
      <c r="F51" s="110"/>
      <c r="G51" s="12">
        <v>600281</v>
      </c>
      <c r="H51" s="5">
        <v>141794</v>
      </c>
      <c r="I51" s="110">
        <v>474502</v>
      </c>
      <c r="J51" s="12">
        <v>1149820</v>
      </c>
      <c r="K51" s="5">
        <v>579066</v>
      </c>
      <c r="L51" s="110">
        <v>11</v>
      </c>
      <c r="M51" s="12">
        <v>17</v>
      </c>
      <c r="N51" s="5">
        <v>24</v>
      </c>
      <c r="O51" s="79" t="s">
        <v>24</v>
      </c>
      <c r="P51" s="10" t="s">
        <v>25</v>
      </c>
    </row>
    <row r="52" spans="1:18">
      <c r="A52" s="46" t="s">
        <v>26</v>
      </c>
      <c r="B52" s="49"/>
      <c r="C52" s="4">
        <f t="shared" si="1"/>
        <v>0</v>
      </c>
      <c r="D52" s="39" t="s">
        <v>221</v>
      </c>
      <c r="E52" s="29">
        <v>13613</v>
      </c>
      <c r="F52" s="109"/>
      <c r="G52" s="39" t="s">
        <v>221</v>
      </c>
      <c r="H52" s="5">
        <v>13613</v>
      </c>
      <c r="I52" s="109"/>
      <c r="J52" s="39" t="s">
        <v>221</v>
      </c>
      <c r="K52" s="39" t="s">
        <v>221</v>
      </c>
      <c r="L52" s="109"/>
      <c r="M52" s="5" t="s">
        <v>130</v>
      </c>
      <c r="N52" s="5">
        <v>4</v>
      </c>
      <c r="O52" s="79" t="s">
        <v>27</v>
      </c>
      <c r="P52" s="10" t="s">
        <v>28</v>
      </c>
    </row>
    <row r="53" spans="1:18" ht="25.5">
      <c r="A53" s="88" t="s">
        <v>47</v>
      </c>
      <c r="B53" s="25">
        <v>100</v>
      </c>
      <c r="C53" s="72">
        <f t="shared" si="1"/>
        <v>6029110</v>
      </c>
      <c r="D53" s="17">
        <v>7618198</v>
      </c>
      <c r="E53" s="13">
        <v>4874020</v>
      </c>
      <c r="F53" s="149">
        <f>F55</f>
        <v>3261133</v>
      </c>
      <c r="G53" s="124">
        <v>4596451</v>
      </c>
      <c r="H53" s="125">
        <v>3263284</v>
      </c>
      <c r="I53" s="149">
        <f>I54+I55+I57</f>
        <v>2767977</v>
      </c>
      <c r="J53" s="124">
        <v>3021747</v>
      </c>
      <c r="K53" s="125">
        <v>1610736</v>
      </c>
      <c r="L53" s="149">
        <f>L54+L55+L57</f>
        <v>108</v>
      </c>
      <c r="M53" s="124">
        <f>M54+M55+M56+M57</f>
        <v>146</v>
      </c>
      <c r="N53" s="125">
        <f>N54+N55+N57</f>
        <v>112</v>
      </c>
      <c r="O53" s="126" t="s">
        <v>142</v>
      </c>
      <c r="P53" s="135" t="s">
        <v>48</v>
      </c>
    </row>
    <row r="54" spans="1:18">
      <c r="A54" s="46" t="s">
        <v>203</v>
      </c>
      <c r="B54" s="87">
        <f>C54/C53*100</f>
        <v>2.3410254581521981</v>
      </c>
      <c r="C54" s="4">
        <f t="shared" si="1"/>
        <v>141143</v>
      </c>
      <c r="D54" s="12">
        <v>1187685</v>
      </c>
      <c r="E54" s="29">
        <v>1252577</v>
      </c>
      <c r="F54" s="110"/>
      <c r="G54" s="12">
        <v>1184806</v>
      </c>
      <c r="H54" s="5">
        <v>1137374</v>
      </c>
      <c r="I54" s="110">
        <v>141143</v>
      </c>
      <c r="J54" s="12">
        <v>2879</v>
      </c>
      <c r="K54" s="5">
        <v>115203</v>
      </c>
      <c r="L54" s="110">
        <v>36</v>
      </c>
      <c r="M54" s="12">
        <v>39</v>
      </c>
      <c r="N54" s="5">
        <v>74</v>
      </c>
      <c r="O54" s="79" t="s">
        <v>136</v>
      </c>
      <c r="P54" s="10" t="s">
        <v>23</v>
      </c>
    </row>
    <row r="55" spans="1:18">
      <c r="A55" s="46" t="s">
        <v>202</v>
      </c>
      <c r="B55" s="87">
        <f>C55/C53*100</f>
        <v>83.934046650334793</v>
      </c>
      <c r="C55" s="4">
        <f t="shared" si="1"/>
        <v>5060476</v>
      </c>
      <c r="D55" s="12">
        <v>5403594</v>
      </c>
      <c r="E55" s="29">
        <v>2868816</v>
      </c>
      <c r="F55" s="110">
        <v>3261133</v>
      </c>
      <c r="G55" s="12">
        <v>3411645</v>
      </c>
      <c r="H55" s="5">
        <v>2045833</v>
      </c>
      <c r="I55" s="110">
        <v>1799343</v>
      </c>
      <c r="J55" s="12">
        <v>1991949</v>
      </c>
      <c r="K55" s="5">
        <v>822983</v>
      </c>
      <c r="L55" s="110">
        <v>63</v>
      </c>
      <c r="M55" s="12">
        <v>97</v>
      </c>
      <c r="N55" s="5">
        <v>28</v>
      </c>
      <c r="O55" s="79" t="s">
        <v>24</v>
      </c>
      <c r="P55" s="10" t="s">
        <v>25</v>
      </c>
    </row>
    <row r="56" spans="1:18">
      <c r="A56" s="46" t="s">
        <v>26</v>
      </c>
      <c r="B56" s="49"/>
      <c r="C56" s="4">
        <f t="shared" si="1"/>
        <v>0</v>
      </c>
      <c r="D56" s="39">
        <v>1316441</v>
      </c>
      <c r="E56" s="39">
        <v>1362052</v>
      </c>
      <c r="F56" s="109"/>
      <c r="G56" s="39"/>
      <c r="H56" s="39" t="s">
        <v>221</v>
      </c>
      <c r="J56" s="39"/>
      <c r="K56" s="39"/>
      <c r="L56" s="109"/>
      <c r="M56" s="5"/>
      <c r="N56" s="5"/>
      <c r="O56" s="79" t="s">
        <v>27</v>
      </c>
      <c r="P56" s="10" t="s">
        <v>28</v>
      </c>
    </row>
    <row r="57" spans="1:18">
      <c r="A57" s="46" t="s">
        <v>216</v>
      </c>
      <c r="B57" s="24">
        <f>C57/C53*100</f>
        <v>13.724927891513008</v>
      </c>
      <c r="C57" s="4">
        <f t="shared" si="1"/>
        <v>827491</v>
      </c>
      <c r="D57" s="12">
        <v>302710</v>
      </c>
      <c r="E57" s="29">
        <v>100338</v>
      </c>
      <c r="F57" s="110"/>
      <c r="G57" s="39"/>
      <c r="H57" s="5">
        <v>80077</v>
      </c>
      <c r="I57" s="109">
        <v>827491</v>
      </c>
      <c r="J57" s="12">
        <v>1026919</v>
      </c>
      <c r="K57" s="5">
        <v>672550</v>
      </c>
      <c r="L57" s="110">
        <v>9</v>
      </c>
      <c r="M57" s="12">
        <v>10</v>
      </c>
      <c r="N57" s="5">
        <v>10</v>
      </c>
      <c r="O57" s="79" t="s">
        <v>137</v>
      </c>
      <c r="P57" s="10" t="s">
        <v>29</v>
      </c>
    </row>
    <row r="58" spans="1:18" ht="37.5">
      <c r="A58" s="88" t="s">
        <v>200</v>
      </c>
      <c r="B58" s="25">
        <v>100</v>
      </c>
      <c r="C58" s="72">
        <f>F58+I58</f>
        <v>1556466</v>
      </c>
      <c r="D58" s="17">
        <v>881625</v>
      </c>
      <c r="E58" s="13">
        <v>878153</v>
      </c>
      <c r="F58" s="149">
        <f>F60+F59</f>
        <v>1169222</v>
      </c>
      <c r="G58" s="124">
        <v>533926</v>
      </c>
      <c r="H58" s="123" t="s">
        <v>221</v>
      </c>
      <c r="I58" s="149">
        <f>I60</f>
        <v>387244</v>
      </c>
      <c r="J58" s="136">
        <v>347699</v>
      </c>
      <c r="K58" s="125">
        <v>878153</v>
      </c>
      <c r="L58" s="149">
        <f>L60+L59</f>
        <v>16</v>
      </c>
      <c r="M58" s="124">
        <v>19</v>
      </c>
      <c r="N58" s="125">
        <v>7</v>
      </c>
      <c r="O58" s="126" t="s">
        <v>198</v>
      </c>
      <c r="P58" s="135" t="s">
        <v>199</v>
      </c>
    </row>
    <row r="59" spans="1:18">
      <c r="A59" s="46" t="s">
        <v>203</v>
      </c>
      <c r="B59" s="24">
        <f>C59/C58*100</f>
        <v>12.713159169554618</v>
      </c>
      <c r="C59" s="4">
        <f>F59+I59</f>
        <v>197876</v>
      </c>
      <c r="D59" s="12" t="s">
        <v>221</v>
      </c>
      <c r="E59" s="29">
        <v>32156</v>
      </c>
      <c r="F59" s="110">
        <v>197876</v>
      </c>
      <c r="G59" s="12">
        <v>302710</v>
      </c>
      <c r="H59" s="29" t="s">
        <v>221</v>
      </c>
      <c r="I59" s="110"/>
      <c r="J59" s="12" t="s">
        <v>221</v>
      </c>
      <c r="K59" s="5">
        <v>100338</v>
      </c>
      <c r="L59" s="110">
        <v>1</v>
      </c>
      <c r="M59" s="12">
        <v>1</v>
      </c>
      <c r="N59" s="5">
        <v>1</v>
      </c>
      <c r="O59" s="79" t="s">
        <v>136</v>
      </c>
      <c r="P59" s="10" t="s">
        <v>23</v>
      </c>
    </row>
    <row r="60" spans="1:18">
      <c r="A60" s="46" t="s">
        <v>202</v>
      </c>
      <c r="B60" s="24">
        <f>C60/C58*100</f>
        <v>87.286840830445385</v>
      </c>
      <c r="C60" s="4">
        <f>F60+I60</f>
        <v>1358590</v>
      </c>
      <c r="D60" s="12">
        <v>132106</v>
      </c>
      <c r="E60" s="29">
        <v>351405</v>
      </c>
      <c r="F60" s="110">
        <v>971346</v>
      </c>
      <c r="G60" s="12">
        <v>533926</v>
      </c>
      <c r="H60" s="39" t="s">
        <v>221</v>
      </c>
      <c r="I60" s="110">
        <v>387244</v>
      </c>
      <c r="J60" s="39">
        <v>347699</v>
      </c>
      <c r="K60" s="5">
        <v>878153</v>
      </c>
      <c r="L60" s="110">
        <v>15</v>
      </c>
      <c r="M60" s="12">
        <v>19</v>
      </c>
      <c r="N60" s="5">
        <v>7</v>
      </c>
      <c r="O60" s="79" t="s">
        <v>24</v>
      </c>
      <c r="P60" s="10" t="s">
        <v>25</v>
      </c>
    </row>
    <row r="61" spans="1:18">
      <c r="A61" s="46" t="s">
        <v>26</v>
      </c>
      <c r="B61" s="49"/>
      <c r="C61" s="4">
        <f t="shared" si="1"/>
        <v>0</v>
      </c>
      <c r="D61" s="39">
        <v>3555225</v>
      </c>
      <c r="E61" s="29">
        <v>3116813</v>
      </c>
      <c r="F61" s="110"/>
      <c r="G61" s="39"/>
      <c r="H61" s="39"/>
      <c r="I61" s="109"/>
      <c r="J61" s="39"/>
      <c r="K61" s="5">
        <v>32156</v>
      </c>
      <c r="L61" s="110"/>
      <c r="M61" s="5"/>
      <c r="N61" s="5">
        <v>3</v>
      </c>
      <c r="O61" s="79" t="s">
        <v>27</v>
      </c>
      <c r="P61" s="10" t="s">
        <v>28</v>
      </c>
    </row>
    <row r="62" spans="1:18">
      <c r="A62" s="46" t="s">
        <v>216</v>
      </c>
      <c r="B62" s="24"/>
      <c r="C62" s="4">
        <f t="shared" si="1"/>
        <v>0</v>
      </c>
      <c r="D62" s="12">
        <v>486352</v>
      </c>
      <c r="E62" s="29">
        <v>262550</v>
      </c>
      <c r="F62" s="110"/>
      <c r="G62" s="39"/>
      <c r="H62" s="39"/>
      <c r="I62" s="109"/>
      <c r="J62" s="39">
        <v>132106</v>
      </c>
      <c r="K62" s="5">
        <v>351405</v>
      </c>
      <c r="L62" s="110"/>
      <c r="M62" s="39">
        <v>3</v>
      </c>
      <c r="N62" s="5">
        <v>3</v>
      </c>
      <c r="O62" s="79" t="s">
        <v>137</v>
      </c>
      <c r="P62" s="10" t="s">
        <v>29</v>
      </c>
      <c r="R62" s="71">
        <v>239262</v>
      </c>
    </row>
    <row r="63" spans="1:18" ht="37.5">
      <c r="A63" s="88" t="s">
        <v>49</v>
      </c>
      <c r="B63" s="25">
        <v>100</v>
      </c>
      <c r="C63" s="72">
        <f t="shared" si="1"/>
        <v>1323986</v>
      </c>
      <c r="D63" s="17">
        <v>2749131</v>
      </c>
      <c r="E63" s="13">
        <v>2847114</v>
      </c>
      <c r="F63" s="149">
        <f>F65+F66</f>
        <v>891315</v>
      </c>
      <c r="G63" s="124">
        <v>1929430</v>
      </c>
      <c r="H63" s="125">
        <v>1914225</v>
      </c>
      <c r="I63" s="149">
        <f>I64+I65</f>
        <v>432671</v>
      </c>
      <c r="J63" s="124">
        <v>819701</v>
      </c>
      <c r="K63" s="125">
        <v>932889</v>
      </c>
      <c r="L63" s="149">
        <f>L64+L65+L66</f>
        <v>227</v>
      </c>
      <c r="M63" s="124">
        <v>247</v>
      </c>
      <c r="N63" s="125">
        <v>172</v>
      </c>
      <c r="O63" s="129" t="s">
        <v>143</v>
      </c>
      <c r="P63" s="135" t="s">
        <v>187</v>
      </c>
      <c r="R63" s="71">
        <v>2111</v>
      </c>
    </row>
    <row r="64" spans="1:18">
      <c r="A64" s="46" t="s">
        <v>203</v>
      </c>
      <c r="B64" s="24">
        <f>C64/C63*100</f>
        <v>4.5530692922734834</v>
      </c>
      <c r="C64" s="4">
        <f t="shared" si="1"/>
        <v>60282</v>
      </c>
      <c r="D64" s="12">
        <v>31735</v>
      </c>
      <c r="E64" s="29" t="s">
        <v>221</v>
      </c>
      <c r="F64" s="110"/>
      <c r="G64" s="12">
        <v>167529</v>
      </c>
      <c r="H64" s="5">
        <v>262550</v>
      </c>
      <c r="I64" s="110">
        <v>60282</v>
      </c>
      <c r="J64" s="12">
        <v>318823</v>
      </c>
      <c r="K64" s="29" t="s">
        <v>221</v>
      </c>
      <c r="L64" s="110">
        <v>39</v>
      </c>
      <c r="M64" s="12">
        <v>60</v>
      </c>
      <c r="N64" s="5">
        <v>6</v>
      </c>
      <c r="O64" s="79" t="s">
        <v>136</v>
      </c>
      <c r="P64" s="10" t="s">
        <v>23</v>
      </c>
      <c r="R64" s="71">
        <v>6676</v>
      </c>
    </row>
    <row r="65" spans="1:18">
      <c r="A65" s="46" t="s">
        <v>202</v>
      </c>
      <c r="B65" s="24">
        <f>C65/C63*100</f>
        <v>95.396477002022678</v>
      </c>
      <c r="C65" s="4">
        <f t="shared" si="1"/>
        <v>1263036</v>
      </c>
      <c r="D65" s="12">
        <v>288007</v>
      </c>
      <c r="E65" s="29">
        <v>7149</v>
      </c>
      <c r="F65" s="110">
        <v>890647</v>
      </c>
      <c r="G65" s="12">
        <v>1929430</v>
      </c>
      <c r="H65" s="5">
        <v>1914225</v>
      </c>
      <c r="I65" s="110">
        <v>372389</v>
      </c>
      <c r="J65" s="12">
        <v>819701</v>
      </c>
      <c r="K65" s="5">
        <v>932889</v>
      </c>
      <c r="L65" s="110">
        <v>186</v>
      </c>
      <c r="M65" s="12">
        <v>247</v>
      </c>
      <c r="N65" s="5">
        <v>172</v>
      </c>
      <c r="O65" s="79" t="s">
        <v>24</v>
      </c>
      <c r="P65" s="10" t="s">
        <v>25</v>
      </c>
      <c r="R65" s="71">
        <v>1285816</v>
      </c>
    </row>
    <row r="66" spans="1:18">
      <c r="A66" s="46" t="s">
        <v>26</v>
      </c>
      <c r="B66" s="32">
        <f>C66/C63*100</f>
        <v>5.0453705703836754E-2</v>
      </c>
      <c r="C66" s="4">
        <f t="shared" si="1"/>
        <v>668</v>
      </c>
      <c r="D66" s="12">
        <v>1251771</v>
      </c>
      <c r="E66" s="39">
        <v>1228233</v>
      </c>
      <c r="F66" s="110">
        <v>668</v>
      </c>
      <c r="G66" s="39"/>
      <c r="H66" s="39" t="s">
        <v>221</v>
      </c>
      <c r="I66" s="109"/>
      <c r="J66" s="12">
        <v>31735</v>
      </c>
      <c r="K66" s="39"/>
      <c r="L66" s="110">
        <v>2</v>
      </c>
      <c r="M66" s="12">
        <v>2</v>
      </c>
      <c r="N66" s="5"/>
      <c r="O66" s="79" t="s">
        <v>27</v>
      </c>
      <c r="P66" s="10" t="s">
        <v>28</v>
      </c>
    </row>
    <row r="67" spans="1:18">
      <c r="A67" s="46" t="s">
        <v>216</v>
      </c>
      <c r="B67" s="24"/>
      <c r="C67" s="4">
        <f>F67+I69</f>
        <v>0</v>
      </c>
      <c r="D67" s="12" t="s">
        <v>221</v>
      </c>
      <c r="E67" s="29">
        <v>42304</v>
      </c>
      <c r="F67" s="109"/>
      <c r="G67" s="12">
        <v>288007</v>
      </c>
      <c r="H67" s="39" t="s">
        <v>221</v>
      </c>
      <c r="K67" s="71">
        <v>7149</v>
      </c>
      <c r="M67" s="71">
        <v>4</v>
      </c>
      <c r="N67" s="71">
        <v>1</v>
      </c>
      <c r="O67" s="79" t="s">
        <v>137</v>
      </c>
      <c r="P67" s="10" t="s">
        <v>29</v>
      </c>
    </row>
    <row r="68" spans="1:18" ht="25.5">
      <c r="A68" s="88" t="s">
        <v>50</v>
      </c>
      <c r="B68" s="25">
        <v>100</v>
      </c>
      <c r="C68" s="72">
        <f>F68+I70</f>
        <v>2046464</v>
      </c>
      <c r="D68" s="17">
        <v>658848</v>
      </c>
      <c r="E68" s="11">
        <v>1185929</v>
      </c>
      <c r="F68" s="149">
        <f>F70+F71</f>
        <v>591371</v>
      </c>
      <c r="G68" s="124" t="s">
        <v>221</v>
      </c>
      <c r="H68" s="123" t="s">
        <v>221</v>
      </c>
      <c r="I68" s="167">
        <f>I70</f>
        <v>1455093</v>
      </c>
      <c r="J68" s="137"/>
      <c r="K68" s="137"/>
      <c r="L68" s="167">
        <f>L70+L71</f>
        <v>18</v>
      </c>
      <c r="M68" s="137"/>
      <c r="N68" s="137"/>
      <c r="O68" s="126" t="s">
        <v>188</v>
      </c>
      <c r="P68" s="135" t="s">
        <v>51</v>
      </c>
    </row>
    <row r="69" spans="1:18">
      <c r="A69" s="46" t="s">
        <v>203</v>
      </c>
      <c r="B69" s="50"/>
      <c r="C69" s="4">
        <f>F69+I71</f>
        <v>0</v>
      </c>
      <c r="D69" s="12">
        <v>592923</v>
      </c>
      <c r="E69" s="29" t="s">
        <v>221</v>
      </c>
      <c r="F69" s="112"/>
      <c r="G69" s="12"/>
      <c r="H69" s="12" t="s">
        <v>221</v>
      </c>
      <c r="I69" s="109"/>
      <c r="J69" s="39" t="s">
        <v>221</v>
      </c>
      <c r="K69" s="5">
        <v>42304</v>
      </c>
      <c r="L69" s="109"/>
      <c r="M69" s="12"/>
      <c r="N69" s="5">
        <v>3</v>
      </c>
      <c r="O69" s="79" t="s">
        <v>136</v>
      </c>
      <c r="P69" s="10" t="s">
        <v>23</v>
      </c>
    </row>
    <row r="70" spans="1:18">
      <c r="A70" s="46" t="s">
        <v>202</v>
      </c>
      <c r="B70" s="24">
        <f>C70/C68*100</f>
        <v>141.47720165123843</v>
      </c>
      <c r="C70" s="4">
        <f>F70+I72</f>
        <v>2895280</v>
      </c>
      <c r="D70" s="12">
        <v>14985803</v>
      </c>
      <c r="E70" s="29">
        <v>13022899</v>
      </c>
      <c r="F70" s="110">
        <v>591187</v>
      </c>
      <c r="G70" s="39"/>
      <c r="H70" s="39"/>
      <c r="I70" s="110">
        <v>1455093</v>
      </c>
      <c r="J70" s="39">
        <v>658848</v>
      </c>
      <c r="K70" s="5">
        <v>1185929</v>
      </c>
      <c r="L70" s="114">
        <v>17</v>
      </c>
      <c r="M70" s="39">
        <v>21</v>
      </c>
      <c r="N70" s="5">
        <v>20</v>
      </c>
      <c r="O70" s="79" t="s">
        <v>24</v>
      </c>
      <c r="P70" s="10" t="s">
        <v>25</v>
      </c>
      <c r="R70" s="71">
        <v>916</v>
      </c>
    </row>
    <row r="71" spans="1:18">
      <c r="A71" s="46" t="s">
        <v>26</v>
      </c>
      <c r="B71" s="32" t="e">
        <f>C71/C68*100</f>
        <v>#REF!</v>
      </c>
      <c r="C71" s="4" t="e">
        <f>F71+#REF!</f>
        <v>#REF!</v>
      </c>
      <c r="D71" s="12">
        <v>276466</v>
      </c>
      <c r="E71" s="39" t="s">
        <v>221</v>
      </c>
      <c r="F71" s="110">
        <v>184</v>
      </c>
      <c r="G71" s="12">
        <v>592923</v>
      </c>
      <c r="H71" s="39" t="s">
        <v>221</v>
      </c>
      <c r="I71" s="112"/>
      <c r="J71" s="12" t="s">
        <v>221</v>
      </c>
      <c r="K71" s="5" t="s">
        <v>221</v>
      </c>
      <c r="L71" s="120">
        <v>1</v>
      </c>
      <c r="M71" s="12">
        <v>10</v>
      </c>
      <c r="N71" s="5" t="s">
        <v>130</v>
      </c>
      <c r="O71" s="79" t="s">
        <v>27</v>
      </c>
      <c r="P71" s="10" t="s">
        <v>28</v>
      </c>
    </row>
    <row r="72" spans="1:18" ht="18.75">
      <c r="A72" s="88" t="s">
        <v>52</v>
      </c>
      <c r="B72" s="25">
        <v>100</v>
      </c>
      <c r="C72" s="72">
        <f>F72+I73</f>
        <v>10197574</v>
      </c>
      <c r="D72" s="17">
        <v>13085141</v>
      </c>
      <c r="E72" s="13">
        <v>12454083</v>
      </c>
      <c r="F72" s="149">
        <f>F74+F76</f>
        <v>9636600</v>
      </c>
      <c r="G72" s="124">
        <v>9307952</v>
      </c>
      <c r="H72" s="125">
        <v>9432262</v>
      </c>
      <c r="I72" s="149">
        <f>I73+I74+I75+I76</f>
        <v>2304093</v>
      </c>
      <c r="J72" s="136">
        <v>5336814</v>
      </c>
      <c r="K72" s="125">
        <v>3590637</v>
      </c>
      <c r="L72" s="149">
        <f>L73+L74+L75+L76</f>
        <v>71</v>
      </c>
      <c r="M72" s="136">
        <v>56</v>
      </c>
      <c r="N72" s="125">
        <v>48</v>
      </c>
      <c r="O72" s="126" t="s">
        <v>144</v>
      </c>
      <c r="P72" s="135" t="s">
        <v>53</v>
      </c>
    </row>
    <row r="73" spans="1:18">
      <c r="A73" s="46" t="s">
        <v>203</v>
      </c>
      <c r="B73" s="32">
        <f>C73/C72*100</f>
        <v>15.481103642886044</v>
      </c>
      <c r="C73" s="4">
        <f>F73+I74</f>
        <v>1578697</v>
      </c>
      <c r="D73" s="12">
        <v>1376456</v>
      </c>
      <c r="E73" s="12" t="s">
        <v>221</v>
      </c>
      <c r="F73" s="110"/>
      <c r="G73" s="12"/>
      <c r="H73" s="12" t="s">
        <v>221</v>
      </c>
      <c r="I73" s="110">
        <v>560974</v>
      </c>
      <c r="J73" s="39">
        <v>276466</v>
      </c>
      <c r="K73" s="39"/>
      <c r="L73" s="109">
        <v>1</v>
      </c>
      <c r="M73" s="39">
        <v>2</v>
      </c>
      <c r="N73" s="5"/>
      <c r="O73" s="79" t="s">
        <v>136</v>
      </c>
      <c r="P73" s="10" t="s">
        <v>23</v>
      </c>
    </row>
    <row r="74" spans="1:18">
      <c r="A74" s="46" t="s">
        <v>202</v>
      </c>
      <c r="B74" s="24">
        <f>C74/C72*100</f>
        <v>94.095291684080934</v>
      </c>
      <c r="C74" s="4">
        <f>F74+I75</f>
        <v>9595437</v>
      </c>
      <c r="D74" s="12">
        <v>247740</v>
      </c>
      <c r="E74" s="29">
        <v>568816</v>
      </c>
      <c r="F74" s="110">
        <v>9595437</v>
      </c>
      <c r="G74" s="12">
        <v>937952</v>
      </c>
      <c r="H74" s="5">
        <v>9432262</v>
      </c>
      <c r="I74" s="112">
        <v>1578697</v>
      </c>
      <c r="J74" s="39">
        <v>3777189</v>
      </c>
      <c r="K74" s="5">
        <v>3021821</v>
      </c>
      <c r="L74" s="110">
        <v>61</v>
      </c>
      <c r="M74" s="39">
        <v>40</v>
      </c>
      <c r="N74" s="5">
        <v>44</v>
      </c>
      <c r="O74" s="79" t="s">
        <v>24</v>
      </c>
      <c r="P74" s="10" t="s">
        <v>25</v>
      </c>
      <c r="R74" s="71">
        <v>122167</v>
      </c>
    </row>
    <row r="75" spans="1:18">
      <c r="A75" s="46" t="s">
        <v>26</v>
      </c>
      <c r="B75" s="32"/>
      <c r="C75" s="4" t="e">
        <f>F75+#REF!</f>
        <v>#REF!</v>
      </c>
      <c r="D75" s="12">
        <v>356594</v>
      </c>
      <c r="E75" s="39">
        <v>225161</v>
      </c>
      <c r="F75" s="109"/>
      <c r="G75" s="12">
        <v>341037</v>
      </c>
      <c r="H75" s="39"/>
      <c r="I75" s="110"/>
      <c r="J75" s="12">
        <v>1035419</v>
      </c>
      <c r="K75" s="29" t="s">
        <v>221</v>
      </c>
      <c r="L75" s="110"/>
      <c r="M75" s="12">
        <v>11</v>
      </c>
      <c r="N75" s="29" t="s">
        <v>130</v>
      </c>
      <c r="O75" s="79" t="s">
        <v>27</v>
      </c>
      <c r="P75" s="10" t="s">
        <v>28</v>
      </c>
    </row>
    <row r="76" spans="1:18">
      <c r="A76" s="47" t="s">
        <v>216</v>
      </c>
      <c r="B76" s="38">
        <f>C76/C72*100</f>
        <v>2.0160187119014776</v>
      </c>
      <c r="C76" s="73">
        <f>F76+I76</f>
        <v>205585</v>
      </c>
      <c r="D76" s="40">
        <v>356594</v>
      </c>
      <c r="E76" s="31">
        <v>225161</v>
      </c>
      <c r="F76" s="111">
        <v>41163</v>
      </c>
      <c r="G76" s="43"/>
      <c r="H76" s="43"/>
      <c r="I76" s="115">
        <v>164422</v>
      </c>
      <c r="J76" s="12"/>
      <c r="K76" s="5"/>
      <c r="L76" s="110">
        <v>9</v>
      </c>
      <c r="M76" s="12"/>
      <c r="N76" s="5"/>
      <c r="O76" s="79" t="s">
        <v>137</v>
      </c>
      <c r="P76" s="37" t="s">
        <v>29</v>
      </c>
    </row>
    <row r="77" spans="1:18" ht="37.5">
      <c r="A77" s="88" t="s">
        <v>54</v>
      </c>
      <c r="B77" s="25">
        <v>100</v>
      </c>
      <c r="C77" s="72">
        <f t="shared" si="1"/>
        <v>341791</v>
      </c>
      <c r="D77" s="17" t="s">
        <v>221</v>
      </c>
      <c r="E77" s="13" t="s">
        <v>221</v>
      </c>
      <c r="F77" s="149">
        <f>F78</f>
        <v>252677</v>
      </c>
      <c r="G77" s="124" t="s">
        <v>221</v>
      </c>
      <c r="H77" s="125" t="s">
        <v>221</v>
      </c>
      <c r="I77" s="149">
        <f>I78</f>
        <v>89114</v>
      </c>
      <c r="J77" s="124" t="s">
        <v>221</v>
      </c>
      <c r="K77" s="125" t="s">
        <v>221</v>
      </c>
      <c r="L77" s="149">
        <f>L78</f>
        <v>9</v>
      </c>
      <c r="M77" s="124" t="s">
        <v>130</v>
      </c>
      <c r="N77" s="125" t="s">
        <v>130</v>
      </c>
      <c r="O77" s="126" t="s">
        <v>146</v>
      </c>
      <c r="P77" s="135" t="s">
        <v>155</v>
      </c>
    </row>
    <row r="78" spans="1:18">
      <c r="A78" s="46" t="s">
        <v>202</v>
      </c>
      <c r="B78" s="24">
        <f>C78/C77*100</f>
        <v>100</v>
      </c>
      <c r="C78" s="4">
        <f t="shared" si="1"/>
        <v>341791</v>
      </c>
      <c r="D78" s="12">
        <v>7650141</v>
      </c>
      <c r="E78" s="29">
        <v>6194539</v>
      </c>
      <c r="F78" s="110">
        <v>252677</v>
      </c>
      <c r="G78" s="12">
        <v>137925</v>
      </c>
      <c r="H78" s="5">
        <v>73278</v>
      </c>
      <c r="I78" s="109">
        <v>89114</v>
      </c>
      <c r="J78" s="12">
        <v>218669</v>
      </c>
      <c r="K78" s="5">
        <v>151883</v>
      </c>
      <c r="L78" s="110">
        <v>9</v>
      </c>
      <c r="M78" s="12">
        <v>11</v>
      </c>
      <c r="N78" s="5">
        <v>8</v>
      </c>
      <c r="O78" s="79" t="s">
        <v>24</v>
      </c>
      <c r="P78" s="10" t="s">
        <v>25</v>
      </c>
      <c r="R78" s="71">
        <v>1326151</v>
      </c>
    </row>
    <row r="79" spans="1:18" ht="18.75">
      <c r="A79" s="88" t="s">
        <v>55</v>
      </c>
      <c r="B79" s="25">
        <v>100</v>
      </c>
      <c r="C79" s="72">
        <f t="shared" si="1"/>
        <v>9350580</v>
      </c>
      <c r="D79" s="17">
        <v>7581095</v>
      </c>
      <c r="E79" s="13">
        <v>6136166</v>
      </c>
      <c r="F79" s="149">
        <f>F81</f>
        <v>8778427</v>
      </c>
      <c r="G79" s="124">
        <v>7030606</v>
      </c>
      <c r="H79" s="125">
        <v>5773791</v>
      </c>
      <c r="I79" s="149">
        <f>I81+I82</f>
        <v>572153</v>
      </c>
      <c r="J79" s="124"/>
      <c r="K79" s="125"/>
      <c r="L79" s="149">
        <f>L81+L82</f>
        <v>213</v>
      </c>
      <c r="M79" s="124"/>
      <c r="N79" s="125"/>
      <c r="O79" s="126" t="s">
        <v>145</v>
      </c>
      <c r="P79" s="135" t="s">
        <v>56</v>
      </c>
    </row>
    <row r="80" spans="1:18">
      <c r="A80" s="46" t="s">
        <v>203</v>
      </c>
      <c r="B80" s="24"/>
      <c r="C80" s="4">
        <f t="shared" si="1"/>
        <v>0</v>
      </c>
      <c r="D80" s="12">
        <v>21705</v>
      </c>
      <c r="E80" s="29" t="s">
        <v>221</v>
      </c>
      <c r="F80" s="110"/>
      <c r="G80" s="12"/>
      <c r="H80" s="5">
        <v>56264</v>
      </c>
      <c r="I80" s="110"/>
      <c r="J80" s="12">
        <v>47341</v>
      </c>
      <c r="K80" s="5">
        <v>2109</v>
      </c>
      <c r="L80" s="109"/>
      <c r="M80" s="12">
        <v>3</v>
      </c>
      <c r="N80" s="5">
        <v>4</v>
      </c>
      <c r="O80" s="79" t="s">
        <v>136</v>
      </c>
      <c r="P80" s="10" t="s">
        <v>23</v>
      </c>
    </row>
    <row r="81" spans="1:18">
      <c r="A81" s="46" t="s">
        <v>202</v>
      </c>
      <c r="B81" s="24">
        <f>C81/C79*100</f>
        <v>99.982835289361731</v>
      </c>
      <c r="C81" s="4">
        <f t="shared" si="1"/>
        <v>9348975</v>
      </c>
      <c r="D81" s="12">
        <v>806376</v>
      </c>
      <c r="E81" s="29">
        <v>1834303</v>
      </c>
      <c r="F81" s="110">
        <v>8778427</v>
      </c>
      <c r="G81" s="12">
        <v>7030606</v>
      </c>
      <c r="H81" s="5">
        <v>5773791</v>
      </c>
      <c r="I81" s="110">
        <v>570548</v>
      </c>
      <c r="J81" s="12">
        <v>550489</v>
      </c>
      <c r="K81" s="5">
        <v>362375</v>
      </c>
      <c r="L81" s="110">
        <v>212</v>
      </c>
      <c r="M81" s="12">
        <v>303</v>
      </c>
      <c r="N81" s="5">
        <v>309</v>
      </c>
      <c r="O81" s="79" t="s">
        <v>24</v>
      </c>
      <c r="P81" s="10" t="s">
        <v>25</v>
      </c>
      <c r="R81" s="71">
        <v>186653</v>
      </c>
    </row>
    <row r="82" spans="1:18">
      <c r="A82" s="46" t="s">
        <v>26</v>
      </c>
      <c r="B82" s="32">
        <f>C82/C79*100</f>
        <v>1.7164710638270568E-2</v>
      </c>
      <c r="C82" s="4">
        <f t="shared" si="1"/>
        <v>1605</v>
      </c>
      <c r="D82" s="12">
        <v>806376</v>
      </c>
      <c r="E82" s="39">
        <v>1834303</v>
      </c>
      <c r="F82" s="110"/>
      <c r="G82" s="39"/>
      <c r="H82" s="39"/>
      <c r="I82" s="109">
        <v>1605</v>
      </c>
      <c r="J82" s="12">
        <v>21705</v>
      </c>
      <c r="K82" s="39"/>
      <c r="L82" s="110">
        <v>1</v>
      </c>
      <c r="M82" s="12">
        <v>1</v>
      </c>
      <c r="N82" s="5"/>
      <c r="O82" s="79" t="s">
        <v>27</v>
      </c>
      <c r="P82" s="10" t="s">
        <v>28</v>
      </c>
    </row>
    <row r="83" spans="1:18" ht="38.25">
      <c r="A83" s="88" t="s">
        <v>57</v>
      </c>
      <c r="B83" s="25">
        <v>100</v>
      </c>
      <c r="C83" s="72">
        <f t="shared" si="1"/>
        <v>1191604</v>
      </c>
      <c r="D83" s="17">
        <v>156933</v>
      </c>
      <c r="E83" s="11">
        <v>93669</v>
      </c>
      <c r="F83" s="149">
        <f>F84</f>
        <v>209598</v>
      </c>
      <c r="G83" s="124">
        <v>609</v>
      </c>
      <c r="H83" s="125" t="s">
        <v>221</v>
      </c>
      <c r="I83" s="152">
        <f>I84</f>
        <v>982006</v>
      </c>
      <c r="J83" s="124">
        <v>156324</v>
      </c>
      <c r="K83" s="125">
        <v>93669</v>
      </c>
      <c r="L83" s="149">
        <f>L84</f>
        <v>105</v>
      </c>
      <c r="M83" s="124">
        <v>98</v>
      </c>
      <c r="N83" s="125">
        <v>30</v>
      </c>
      <c r="O83" s="129" t="s">
        <v>147</v>
      </c>
      <c r="P83" s="135" t="s">
        <v>156</v>
      </c>
    </row>
    <row r="84" spans="1:18">
      <c r="A84" s="46" t="s">
        <v>202</v>
      </c>
      <c r="B84" s="24">
        <f>C84/C83*100</f>
        <v>100</v>
      </c>
      <c r="C84" s="4">
        <f t="shared" si="1"/>
        <v>1191604</v>
      </c>
      <c r="D84" s="12" t="s">
        <v>221</v>
      </c>
      <c r="E84" s="29"/>
      <c r="F84" s="110">
        <v>209598</v>
      </c>
      <c r="G84" s="12">
        <v>247892</v>
      </c>
      <c r="H84" s="5">
        <v>1000828</v>
      </c>
      <c r="I84" s="109">
        <v>982006</v>
      </c>
      <c r="J84" s="12">
        <v>558484</v>
      </c>
      <c r="K84" s="5">
        <v>833475</v>
      </c>
      <c r="L84" s="110">
        <v>105</v>
      </c>
      <c r="M84" s="12">
        <v>47</v>
      </c>
      <c r="N84" s="5">
        <v>51</v>
      </c>
      <c r="O84" s="79" t="s">
        <v>24</v>
      </c>
      <c r="P84" s="10" t="s">
        <v>25</v>
      </c>
      <c r="R84" s="71">
        <v>3537</v>
      </c>
    </row>
    <row r="85" spans="1:18" ht="25.5">
      <c r="A85" s="88" t="s">
        <v>58</v>
      </c>
      <c r="B85" s="25">
        <v>100</v>
      </c>
      <c r="C85" s="72">
        <f t="shared" si="1"/>
        <v>44548</v>
      </c>
      <c r="D85" s="17">
        <v>156933</v>
      </c>
      <c r="E85" s="13">
        <v>93669</v>
      </c>
      <c r="F85" s="149"/>
      <c r="G85" s="124">
        <v>609</v>
      </c>
      <c r="H85" s="123" t="s">
        <v>221</v>
      </c>
      <c r="I85" s="149">
        <f>I86</f>
        <v>44548</v>
      </c>
      <c r="J85" s="124">
        <v>156324</v>
      </c>
      <c r="K85" s="125">
        <v>93669</v>
      </c>
      <c r="L85" s="149">
        <f>L86</f>
        <v>35</v>
      </c>
      <c r="M85" s="136">
        <v>98</v>
      </c>
      <c r="N85" s="125">
        <v>30</v>
      </c>
      <c r="O85" s="126" t="s">
        <v>148</v>
      </c>
      <c r="P85" s="135" t="s">
        <v>151</v>
      </c>
    </row>
    <row r="86" spans="1:18">
      <c r="A86" s="46" t="s">
        <v>202</v>
      </c>
      <c r="B86" s="24">
        <f>C86/C85*100</f>
        <v>100</v>
      </c>
      <c r="C86" s="4">
        <f t="shared" si="1"/>
        <v>44548</v>
      </c>
      <c r="D86" s="12">
        <v>5617231</v>
      </c>
      <c r="E86" s="29">
        <v>344195</v>
      </c>
      <c r="F86" s="110"/>
      <c r="G86" s="12">
        <v>609</v>
      </c>
      <c r="H86" s="39"/>
      <c r="I86" s="109">
        <v>44548</v>
      </c>
      <c r="J86" s="12">
        <v>156324</v>
      </c>
      <c r="K86" s="5">
        <v>93669</v>
      </c>
      <c r="L86" s="110">
        <v>35</v>
      </c>
      <c r="M86" s="12">
        <v>98</v>
      </c>
      <c r="N86" s="5">
        <v>30</v>
      </c>
      <c r="O86" s="79" t="s">
        <v>24</v>
      </c>
      <c r="P86" s="10" t="s">
        <v>25</v>
      </c>
      <c r="R86" s="71">
        <v>527088</v>
      </c>
    </row>
    <row r="87" spans="1:18" ht="18.75">
      <c r="A87" s="88" t="s">
        <v>59</v>
      </c>
      <c r="B87" s="25">
        <v>100</v>
      </c>
      <c r="C87" s="72">
        <f t="shared" si="1"/>
        <v>4096567</v>
      </c>
      <c r="D87" s="102">
        <v>5279695</v>
      </c>
      <c r="E87" s="13">
        <v>315756</v>
      </c>
      <c r="F87" s="149">
        <f>F89</f>
        <v>2655979</v>
      </c>
      <c r="G87" s="124">
        <v>4036639</v>
      </c>
      <c r="H87" s="125">
        <v>98721</v>
      </c>
      <c r="I87" s="149">
        <f>I88+I89+I90</f>
        <v>1440588</v>
      </c>
      <c r="J87" s="136">
        <v>1243056</v>
      </c>
      <c r="K87" s="125">
        <v>217035</v>
      </c>
      <c r="L87" s="149">
        <f>L88+L89+L90</f>
        <v>278</v>
      </c>
      <c r="M87" s="124">
        <v>372</v>
      </c>
      <c r="N87" s="125">
        <v>65</v>
      </c>
      <c r="O87" s="126" t="s">
        <v>149</v>
      </c>
      <c r="P87" s="135" t="s">
        <v>60</v>
      </c>
    </row>
    <row r="88" spans="1:18">
      <c r="A88" s="46" t="s">
        <v>203</v>
      </c>
      <c r="B88" s="24">
        <f>C88/C87*100</f>
        <v>0.13994644784279128</v>
      </c>
      <c r="C88" s="4">
        <f t="shared" si="1"/>
        <v>5733</v>
      </c>
      <c r="D88" s="39">
        <v>310460</v>
      </c>
      <c r="E88" s="29">
        <v>22508</v>
      </c>
      <c r="F88" s="110"/>
      <c r="G88" s="12"/>
      <c r="H88" s="5"/>
      <c r="I88" s="110">
        <v>5733</v>
      </c>
      <c r="J88" s="12"/>
      <c r="K88" s="12"/>
      <c r="L88" s="110">
        <v>1</v>
      </c>
      <c r="M88" s="39"/>
      <c r="N88" s="5"/>
      <c r="O88" s="79" t="s">
        <v>136</v>
      </c>
      <c r="P88" s="10" t="s">
        <v>23</v>
      </c>
    </row>
    <row r="89" spans="1:18">
      <c r="A89" s="46" t="s">
        <v>202</v>
      </c>
      <c r="B89" s="24">
        <f>C89/C87*100</f>
        <v>90.944075856686837</v>
      </c>
      <c r="C89" s="4">
        <f t="shared" si="1"/>
        <v>3725585</v>
      </c>
      <c r="D89" s="39">
        <v>492185</v>
      </c>
      <c r="E89" s="29">
        <v>112713</v>
      </c>
      <c r="F89" s="110">
        <v>2655979</v>
      </c>
      <c r="G89" s="39"/>
      <c r="H89" s="5"/>
      <c r="I89" s="110">
        <v>1069606</v>
      </c>
      <c r="J89" s="39"/>
      <c r="K89" s="5"/>
      <c r="L89" s="110">
        <v>276</v>
      </c>
      <c r="M89" s="39"/>
      <c r="N89" s="5"/>
      <c r="O89" s="79" t="s">
        <v>24</v>
      </c>
      <c r="P89" s="10" t="s">
        <v>25</v>
      </c>
      <c r="R89" s="71">
        <f>SUBTOTAL(9,R65:R88)</f>
        <v>3452328</v>
      </c>
    </row>
    <row r="90" spans="1:18">
      <c r="A90" s="46" t="s">
        <v>26</v>
      </c>
      <c r="B90" s="24">
        <f>C90/C87*100</f>
        <v>8.915977695470378</v>
      </c>
      <c r="C90" s="4">
        <f t="shared" si="1"/>
        <v>365249</v>
      </c>
      <c r="D90" s="39">
        <v>492185</v>
      </c>
      <c r="E90" s="29">
        <v>112713</v>
      </c>
      <c r="F90" s="109"/>
      <c r="G90" s="39">
        <v>378842</v>
      </c>
      <c r="H90" s="5">
        <v>37584</v>
      </c>
      <c r="I90" s="109">
        <v>365249</v>
      </c>
      <c r="J90" s="39">
        <v>113343</v>
      </c>
      <c r="K90" s="39">
        <v>75129</v>
      </c>
      <c r="L90" s="109">
        <v>1</v>
      </c>
      <c r="M90" s="39"/>
      <c r="N90" s="5"/>
      <c r="O90" s="79" t="s">
        <v>27</v>
      </c>
      <c r="P90" s="10" t="s">
        <v>28</v>
      </c>
    </row>
    <row r="91" spans="1:18" ht="56.25">
      <c r="A91" s="88" t="s">
        <v>209</v>
      </c>
      <c r="B91" s="25">
        <v>100</v>
      </c>
      <c r="C91" s="72">
        <f t="shared" si="1"/>
        <v>486618</v>
      </c>
      <c r="D91" s="17" t="s">
        <v>221</v>
      </c>
      <c r="E91" s="13" t="s">
        <v>221</v>
      </c>
      <c r="F91" s="149">
        <f>F92+F93</f>
        <v>266642</v>
      </c>
      <c r="G91" s="124" t="s">
        <v>221</v>
      </c>
      <c r="H91" s="125" t="s">
        <v>221</v>
      </c>
      <c r="I91" s="149">
        <f>I92</f>
        <v>219976</v>
      </c>
      <c r="J91" s="124" t="s">
        <v>221</v>
      </c>
      <c r="K91" s="125" t="s">
        <v>221</v>
      </c>
      <c r="L91" s="149">
        <f>L92+L93</f>
        <v>71</v>
      </c>
      <c r="M91" s="124" t="s">
        <v>130</v>
      </c>
      <c r="N91" s="125" t="s">
        <v>130</v>
      </c>
      <c r="O91" s="129" t="s">
        <v>150</v>
      </c>
      <c r="P91" s="135" t="s">
        <v>61</v>
      </c>
    </row>
    <row r="92" spans="1:18">
      <c r="A92" s="46" t="s">
        <v>202</v>
      </c>
      <c r="B92" s="24">
        <f>C92/C91*100</f>
        <v>95.322819953228205</v>
      </c>
      <c r="C92" s="4">
        <f t="shared" si="1"/>
        <v>463858</v>
      </c>
      <c r="D92" s="12">
        <v>200640</v>
      </c>
      <c r="E92" s="29">
        <v>74585</v>
      </c>
      <c r="F92" s="109">
        <v>243882</v>
      </c>
      <c r="G92" s="12">
        <v>144328</v>
      </c>
      <c r="H92" s="5">
        <v>27550</v>
      </c>
      <c r="I92" s="110">
        <v>219976</v>
      </c>
      <c r="J92" s="12">
        <v>56312</v>
      </c>
      <c r="K92" s="5">
        <v>47035</v>
      </c>
      <c r="L92" s="110">
        <v>70</v>
      </c>
      <c r="M92" s="12">
        <v>41</v>
      </c>
      <c r="N92" s="5">
        <v>9</v>
      </c>
      <c r="O92" s="79" t="s">
        <v>24</v>
      </c>
      <c r="P92" s="10" t="s">
        <v>25</v>
      </c>
    </row>
    <row r="93" spans="1:18">
      <c r="A93" s="46" t="s">
        <v>26</v>
      </c>
      <c r="B93" s="49">
        <f>C93/C91*100</f>
        <v>4.6771800467718005</v>
      </c>
      <c r="C93" s="4">
        <f t="shared" si="1"/>
        <v>22760</v>
      </c>
      <c r="D93" s="39">
        <v>151816</v>
      </c>
      <c r="E93" s="39"/>
      <c r="F93" s="113">
        <v>22760</v>
      </c>
      <c r="G93" s="39">
        <v>144328</v>
      </c>
      <c r="H93" s="39" t="s">
        <v>221</v>
      </c>
      <c r="I93" s="109"/>
      <c r="J93" s="39">
        <v>7488</v>
      </c>
      <c r="K93" s="39" t="s">
        <v>221</v>
      </c>
      <c r="L93" s="109">
        <v>1</v>
      </c>
      <c r="M93" s="5">
        <v>29</v>
      </c>
      <c r="N93" s="5"/>
      <c r="O93" s="79" t="s">
        <v>27</v>
      </c>
      <c r="P93" s="10" t="s">
        <v>28</v>
      </c>
    </row>
    <row r="94" spans="1:18" ht="37.5">
      <c r="A94" s="88" t="s">
        <v>62</v>
      </c>
      <c r="B94" s="25">
        <v>100</v>
      </c>
      <c r="C94" s="72">
        <f t="shared" si="1"/>
        <v>24021</v>
      </c>
      <c r="D94" s="17">
        <v>48824</v>
      </c>
      <c r="E94" s="13">
        <v>74585</v>
      </c>
      <c r="F94" s="149">
        <f>F95</f>
        <v>18352</v>
      </c>
      <c r="G94" s="124" t="s">
        <v>221</v>
      </c>
      <c r="H94" s="125">
        <v>27550</v>
      </c>
      <c r="I94" s="152">
        <f>I95+I96</f>
        <v>5669</v>
      </c>
      <c r="J94" s="124">
        <v>48824</v>
      </c>
      <c r="K94" s="125">
        <v>47035</v>
      </c>
      <c r="L94" s="149">
        <f>L95+L96</f>
        <v>9</v>
      </c>
      <c r="M94" s="124">
        <v>12</v>
      </c>
      <c r="N94" s="125">
        <v>9</v>
      </c>
      <c r="O94" s="126" t="s">
        <v>152</v>
      </c>
      <c r="P94" s="135" t="s">
        <v>63</v>
      </c>
    </row>
    <row r="95" spans="1:18">
      <c r="A95" s="46" t="s">
        <v>203</v>
      </c>
      <c r="B95" s="32">
        <f>C95/C94*100</f>
        <v>93.992756338204074</v>
      </c>
      <c r="C95" s="4">
        <f t="shared" si="1"/>
        <v>22578</v>
      </c>
      <c r="D95" s="12" t="s">
        <v>221</v>
      </c>
      <c r="E95" s="29" t="s">
        <v>221</v>
      </c>
      <c r="F95" s="110">
        <v>18352</v>
      </c>
      <c r="G95" s="12" t="s">
        <v>221</v>
      </c>
      <c r="H95" s="12" t="s">
        <v>221</v>
      </c>
      <c r="I95" s="112">
        <v>4226</v>
      </c>
      <c r="J95" s="12" t="s">
        <v>221</v>
      </c>
      <c r="K95" s="12" t="s">
        <v>221</v>
      </c>
      <c r="L95" s="110">
        <v>8</v>
      </c>
      <c r="M95" s="12" t="s">
        <v>130</v>
      </c>
      <c r="N95" s="29" t="s">
        <v>130</v>
      </c>
      <c r="O95" s="79" t="s">
        <v>136</v>
      </c>
      <c r="P95" s="10" t="s">
        <v>23</v>
      </c>
    </row>
    <row r="96" spans="1:18">
      <c r="A96" s="46" t="s">
        <v>202</v>
      </c>
      <c r="B96" s="24">
        <f>C96/C94*100</f>
        <v>6.0072436617959291</v>
      </c>
      <c r="C96" s="4">
        <f t="shared" si="1"/>
        <v>1443</v>
      </c>
      <c r="D96" s="12">
        <v>15151</v>
      </c>
      <c r="E96" s="29">
        <v>94323</v>
      </c>
      <c r="F96" s="110"/>
      <c r="G96" s="39" t="s">
        <v>221</v>
      </c>
      <c r="H96" s="5" t="s">
        <v>221</v>
      </c>
      <c r="I96" s="109">
        <v>1443</v>
      </c>
      <c r="J96" s="12">
        <v>15151</v>
      </c>
      <c r="K96" s="5">
        <v>94323</v>
      </c>
      <c r="L96" s="110">
        <v>1</v>
      </c>
      <c r="M96" s="12">
        <v>3</v>
      </c>
      <c r="N96" s="5">
        <v>3</v>
      </c>
      <c r="O96" s="79" t="s">
        <v>24</v>
      </c>
      <c r="P96" s="10" t="s">
        <v>25</v>
      </c>
    </row>
    <row r="97" spans="1:16">
      <c r="A97" s="46" t="s">
        <v>26</v>
      </c>
      <c r="B97" s="32"/>
      <c r="C97" s="4">
        <f t="shared" si="1"/>
        <v>0</v>
      </c>
      <c r="D97" s="39">
        <v>15151</v>
      </c>
      <c r="E97" s="39">
        <v>94323</v>
      </c>
      <c r="F97" s="110"/>
      <c r="G97" s="39" t="s">
        <v>221</v>
      </c>
      <c r="H97" s="39" t="s">
        <v>221</v>
      </c>
      <c r="I97" s="110"/>
      <c r="J97" s="39">
        <v>15151</v>
      </c>
      <c r="K97" s="39">
        <v>94323</v>
      </c>
      <c r="L97" s="109"/>
      <c r="M97" s="5">
        <v>3</v>
      </c>
      <c r="N97" s="5">
        <v>3</v>
      </c>
      <c r="O97" s="79" t="s">
        <v>27</v>
      </c>
      <c r="P97" s="10" t="s">
        <v>28</v>
      </c>
    </row>
    <row r="98" spans="1:16" ht="37.5">
      <c r="A98" s="88" t="s">
        <v>64</v>
      </c>
      <c r="B98" s="25">
        <v>100</v>
      </c>
      <c r="C98" s="72">
        <f t="shared" si="1"/>
        <v>33421</v>
      </c>
      <c r="D98" s="17">
        <v>1089054</v>
      </c>
      <c r="E98" s="13">
        <v>705950</v>
      </c>
      <c r="F98" s="149"/>
      <c r="G98" s="123">
        <v>104968</v>
      </c>
      <c r="H98" s="123">
        <v>230196</v>
      </c>
      <c r="I98" s="152">
        <f>I99</f>
        <v>33421</v>
      </c>
      <c r="J98" s="124">
        <v>984086</v>
      </c>
      <c r="K98" s="125">
        <v>475754</v>
      </c>
      <c r="L98" s="149">
        <f>L99</f>
        <v>3</v>
      </c>
      <c r="M98" s="124">
        <v>14</v>
      </c>
      <c r="N98" s="125">
        <v>13</v>
      </c>
      <c r="O98" s="138" t="s">
        <v>153</v>
      </c>
      <c r="P98" s="135" t="s">
        <v>65</v>
      </c>
    </row>
    <row r="99" spans="1:16">
      <c r="A99" s="46" t="s">
        <v>202</v>
      </c>
      <c r="B99" s="24">
        <f>C99/C98*100</f>
        <v>100</v>
      </c>
      <c r="C99" s="4">
        <f t="shared" si="1"/>
        <v>33421</v>
      </c>
      <c r="D99" s="12" t="s">
        <v>221</v>
      </c>
      <c r="E99" s="29">
        <v>49911</v>
      </c>
      <c r="F99" s="110"/>
      <c r="G99" s="39" t="s">
        <v>221</v>
      </c>
      <c r="H99" s="39">
        <v>49911</v>
      </c>
      <c r="I99" s="109">
        <v>33421</v>
      </c>
      <c r="J99" s="12" t="s">
        <v>221</v>
      </c>
      <c r="K99" s="5" t="s">
        <v>221</v>
      </c>
      <c r="L99" s="110">
        <v>3</v>
      </c>
      <c r="M99" s="12" t="s">
        <v>130</v>
      </c>
      <c r="N99" s="5">
        <v>1</v>
      </c>
      <c r="O99" s="79" t="s">
        <v>24</v>
      </c>
      <c r="P99" s="10" t="s">
        <v>25</v>
      </c>
    </row>
    <row r="100" spans="1:16" ht="25.5">
      <c r="A100" s="88" t="s">
        <v>66</v>
      </c>
      <c r="B100" s="25">
        <v>100</v>
      </c>
      <c r="C100" s="72">
        <f t="shared" si="1"/>
        <v>226769</v>
      </c>
      <c r="D100" s="17">
        <v>1089054</v>
      </c>
      <c r="E100" s="13">
        <v>620232</v>
      </c>
      <c r="F100" s="149">
        <f>F102</f>
        <v>4013</v>
      </c>
      <c r="G100" s="124">
        <v>104968</v>
      </c>
      <c r="H100" s="125">
        <v>180285</v>
      </c>
      <c r="I100" s="149">
        <f>I102+I103</f>
        <v>222756</v>
      </c>
      <c r="J100" s="124">
        <v>984086</v>
      </c>
      <c r="K100" s="125">
        <v>439947</v>
      </c>
      <c r="L100" s="149">
        <f>L102+L103</f>
        <v>7</v>
      </c>
      <c r="M100" s="124">
        <v>14</v>
      </c>
      <c r="N100" s="125">
        <v>11</v>
      </c>
      <c r="O100" s="126" t="s">
        <v>154</v>
      </c>
      <c r="P100" s="135" t="s">
        <v>67</v>
      </c>
    </row>
    <row r="101" spans="1:16">
      <c r="A101" s="46" t="s">
        <v>203</v>
      </c>
      <c r="B101" s="49"/>
      <c r="C101" s="4">
        <f t="shared" si="1"/>
        <v>0</v>
      </c>
      <c r="D101" s="39" t="s">
        <v>221</v>
      </c>
      <c r="E101" s="29">
        <v>35807</v>
      </c>
      <c r="F101" s="110"/>
      <c r="G101" s="39" t="s">
        <v>221</v>
      </c>
      <c r="H101" s="5" t="s">
        <v>221</v>
      </c>
      <c r="I101" s="112"/>
      <c r="J101" s="12" t="s">
        <v>221</v>
      </c>
      <c r="K101" s="12">
        <v>35807</v>
      </c>
      <c r="L101" s="110"/>
      <c r="M101" s="5" t="s">
        <v>130</v>
      </c>
      <c r="N101" s="5">
        <v>1</v>
      </c>
      <c r="O101" s="79" t="s">
        <v>136</v>
      </c>
      <c r="P101" s="10" t="s">
        <v>23</v>
      </c>
    </row>
    <row r="102" spans="1:16">
      <c r="A102" s="46" t="s">
        <v>202</v>
      </c>
      <c r="B102" s="24">
        <f>C102/C100*100</f>
        <v>66.756479060188994</v>
      </c>
      <c r="C102" s="4">
        <f t="shared" si="1"/>
        <v>151383</v>
      </c>
      <c r="D102" s="12">
        <v>41120</v>
      </c>
      <c r="E102" s="29">
        <v>71988</v>
      </c>
      <c r="F102" s="110">
        <v>4013</v>
      </c>
      <c r="G102" s="12" t="s">
        <v>221</v>
      </c>
      <c r="H102" s="5" t="s">
        <v>221</v>
      </c>
      <c r="I102" s="110">
        <v>147370</v>
      </c>
      <c r="J102" s="12">
        <v>41120</v>
      </c>
      <c r="K102" s="5">
        <v>71988</v>
      </c>
      <c r="L102" s="110">
        <v>5</v>
      </c>
      <c r="M102" s="12">
        <v>16</v>
      </c>
      <c r="N102" s="5">
        <v>16</v>
      </c>
      <c r="O102" s="79" t="s">
        <v>24</v>
      </c>
      <c r="P102" s="10" t="s">
        <v>25</v>
      </c>
    </row>
    <row r="103" spans="1:16">
      <c r="A103" s="47" t="s">
        <v>216</v>
      </c>
      <c r="B103" s="51">
        <f>C103/C100*100</f>
        <v>33.243520939810999</v>
      </c>
      <c r="C103" s="73">
        <f t="shared" si="1"/>
        <v>75386</v>
      </c>
      <c r="D103" s="43">
        <v>37940</v>
      </c>
      <c r="E103" s="31">
        <v>71988</v>
      </c>
      <c r="F103" s="115"/>
      <c r="G103" s="43" t="s">
        <v>221</v>
      </c>
      <c r="H103" s="43" t="s">
        <v>221</v>
      </c>
      <c r="I103" s="115">
        <v>75386</v>
      </c>
      <c r="J103" s="43">
        <v>37940</v>
      </c>
      <c r="K103" s="35">
        <v>71988</v>
      </c>
      <c r="L103" s="115">
        <v>2</v>
      </c>
      <c r="M103" s="35">
        <v>14</v>
      </c>
      <c r="N103" s="64">
        <v>16</v>
      </c>
      <c r="O103" s="80" t="s">
        <v>137</v>
      </c>
      <c r="P103" s="37" t="s">
        <v>29</v>
      </c>
    </row>
    <row r="104" spans="1:16" ht="25.5">
      <c r="A104" s="88" t="s">
        <v>68</v>
      </c>
      <c r="B104" s="25">
        <v>100</v>
      </c>
      <c r="C104" s="72">
        <f t="shared" si="1"/>
        <v>4541</v>
      </c>
      <c r="D104" s="17">
        <v>3180</v>
      </c>
      <c r="E104" s="13" t="s">
        <v>221</v>
      </c>
      <c r="F104" s="149"/>
      <c r="G104" s="123" t="s">
        <v>221</v>
      </c>
      <c r="H104" s="123" t="s">
        <v>221</v>
      </c>
      <c r="I104" s="150">
        <f>I105</f>
        <v>4541</v>
      </c>
      <c r="J104" s="124">
        <v>3180</v>
      </c>
      <c r="K104" s="125" t="s">
        <v>221</v>
      </c>
      <c r="L104" s="149">
        <f>L105</f>
        <v>4</v>
      </c>
      <c r="M104" s="124">
        <v>2</v>
      </c>
      <c r="N104" s="125" t="s">
        <v>130</v>
      </c>
      <c r="O104" s="126" t="s">
        <v>157</v>
      </c>
      <c r="P104" s="135" t="s">
        <v>69</v>
      </c>
    </row>
    <row r="105" spans="1:16">
      <c r="A105" s="46" t="s">
        <v>202</v>
      </c>
      <c r="B105" s="24">
        <f>C105/C104*100</f>
        <v>100</v>
      </c>
      <c r="C105" s="4">
        <f t="shared" si="1"/>
        <v>4541</v>
      </c>
      <c r="D105" s="12">
        <v>17350943</v>
      </c>
      <c r="E105" s="29">
        <v>11615319</v>
      </c>
      <c r="F105" s="110"/>
      <c r="G105" s="39">
        <v>16995739</v>
      </c>
      <c r="H105" s="39">
        <v>11049592</v>
      </c>
      <c r="I105" s="109">
        <v>4541</v>
      </c>
      <c r="J105" s="12">
        <v>355204</v>
      </c>
      <c r="K105" s="5">
        <v>565727</v>
      </c>
      <c r="L105" s="110">
        <v>4</v>
      </c>
      <c r="M105" s="12">
        <v>10259</v>
      </c>
      <c r="N105" s="5">
        <v>7164</v>
      </c>
      <c r="O105" s="79" t="s">
        <v>24</v>
      </c>
      <c r="P105" s="10" t="s">
        <v>25</v>
      </c>
    </row>
    <row r="106" spans="1:16">
      <c r="A106" s="46" t="s">
        <v>26</v>
      </c>
      <c r="B106" s="24"/>
      <c r="C106" s="4">
        <f t="shared" si="1"/>
        <v>0</v>
      </c>
      <c r="D106" s="12">
        <v>2628797</v>
      </c>
      <c r="E106" s="39">
        <v>933615</v>
      </c>
      <c r="F106" s="109"/>
      <c r="G106" s="39">
        <v>2628797</v>
      </c>
      <c r="H106" s="39">
        <v>933615</v>
      </c>
      <c r="I106" s="109"/>
      <c r="J106" s="12" t="s">
        <v>221</v>
      </c>
      <c r="K106" s="39" t="s">
        <v>221</v>
      </c>
      <c r="L106" s="109"/>
      <c r="M106" s="12">
        <v>1050</v>
      </c>
      <c r="N106" s="5">
        <v>567</v>
      </c>
      <c r="O106" s="79" t="s">
        <v>27</v>
      </c>
      <c r="P106" s="10" t="s">
        <v>28</v>
      </c>
    </row>
    <row r="107" spans="1:16" ht="38.25">
      <c r="A107" s="88" t="s">
        <v>204</v>
      </c>
      <c r="B107" s="25">
        <v>100</v>
      </c>
      <c r="C107" s="72">
        <f t="shared" si="1"/>
        <v>22190092</v>
      </c>
      <c r="D107" s="17">
        <v>2050696</v>
      </c>
      <c r="E107" s="13">
        <v>10340138</v>
      </c>
      <c r="F107" s="149">
        <f>F108+F109+F110</f>
        <v>21710855</v>
      </c>
      <c r="G107" s="124">
        <v>1695492</v>
      </c>
      <c r="H107" s="125">
        <v>9774411</v>
      </c>
      <c r="I107" s="149">
        <f>I109</f>
        <v>479237</v>
      </c>
      <c r="J107" s="124">
        <v>355204</v>
      </c>
      <c r="K107" s="125">
        <v>565727</v>
      </c>
      <c r="L107" s="149">
        <f>L109+L108+L110</f>
        <v>11973</v>
      </c>
      <c r="M107" s="124">
        <v>1108</v>
      </c>
      <c r="N107" s="125">
        <v>5483</v>
      </c>
      <c r="O107" s="126" t="s">
        <v>158</v>
      </c>
      <c r="P107" s="135" t="s">
        <v>70</v>
      </c>
    </row>
    <row r="108" spans="1:16">
      <c r="A108" s="46" t="s">
        <v>203</v>
      </c>
      <c r="B108" s="24">
        <f>C108/C107*100</f>
        <v>23.756931697263806</v>
      </c>
      <c r="C108" s="4">
        <f t="shared" si="1"/>
        <v>5271685</v>
      </c>
      <c r="D108" s="12">
        <v>12671450</v>
      </c>
      <c r="E108" s="29">
        <v>341566</v>
      </c>
      <c r="F108" s="110">
        <v>5271685</v>
      </c>
      <c r="G108" s="12">
        <v>12671450</v>
      </c>
      <c r="H108" s="5">
        <v>341566</v>
      </c>
      <c r="I108" s="110"/>
      <c r="J108" s="12" t="s">
        <v>221</v>
      </c>
      <c r="K108" s="12" t="s">
        <v>221</v>
      </c>
      <c r="L108" s="112">
        <v>1103</v>
      </c>
      <c r="M108" s="12">
        <v>8101</v>
      </c>
      <c r="N108" s="5">
        <v>1114</v>
      </c>
      <c r="O108" s="79" t="s">
        <v>136</v>
      </c>
      <c r="P108" s="10" t="s">
        <v>23</v>
      </c>
    </row>
    <row r="109" spans="1:16">
      <c r="A109" s="46" t="s">
        <v>202</v>
      </c>
      <c r="B109" s="24">
        <f>C109/C107*100</f>
        <v>17.717659755534136</v>
      </c>
      <c r="C109" s="4">
        <f t="shared" si="1"/>
        <v>3931565</v>
      </c>
      <c r="D109" s="12">
        <v>4934</v>
      </c>
      <c r="E109" s="29">
        <v>15873</v>
      </c>
      <c r="F109" s="110">
        <v>3452328</v>
      </c>
      <c r="G109" s="12" t="s">
        <v>221</v>
      </c>
      <c r="H109" s="5" t="s">
        <v>221</v>
      </c>
      <c r="I109" s="110">
        <v>479237</v>
      </c>
      <c r="J109" s="12">
        <v>4934</v>
      </c>
      <c r="K109" s="5">
        <v>15873</v>
      </c>
      <c r="L109" s="110">
        <v>1711</v>
      </c>
      <c r="M109" s="12">
        <v>5</v>
      </c>
      <c r="N109" s="5">
        <v>7</v>
      </c>
      <c r="O109" s="79" t="s">
        <v>24</v>
      </c>
      <c r="P109" s="10" t="s">
        <v>25</v>
      </c>
    </row>
    <row r="110" spans="1:16">
      <c r="A110" s="46" t="s">
        <v>26</v>
      </c>
      <c r="B110" s="24">
        <f>C110/C107*100</f>
        <v>58.525408547202062</v>
      </c>
      <c r="C110" s="4">
        <f t="shared" si="1"/>
        <v>12986842</v>
      </c>
      <c r="D110" s="12">
        <v>4934</v>
      </c>
      <c r="E110" s="29">
        <v>15873</v>
      </c>
      <c r="F110" s="110">
        <v>12986842</v>
      </c>
      <c r="G110" s="12" t="s">
        <v>221</v>
      </c>
      <c r="H110" s="5" t="s">
        <v>221</v>
      </c>
      <c r="I110" s="110"/>
      <c r="J110" s="39">
        <v>4934</v>
      </c>
      <c r="K110" s="39">
        <v>15873</v>
      </c>
      <c r="L110" s="109">
        <v>9159</v>
      </c>
      <c r="M110" s="12">
        <v>5</v>
      </c>
      <c r="N110" s="5">
        <v>7</v>
      </c>
      <c r="O110" s="79" t="s">
        <v>27</v>
      </c>
      <c r="P110" s="10" t="s">
        <v>28</v>
      </c>
    </row>
    <row r="111" spans="1:16" ht="25.5">
      <c r="A111" s="88" t="s">
        <v>71</v>
      </c>
      <c r="B111" s="25">
        <v>100</v>
      </c>
      <c r="C111" s="72">
        <f t="shared" ref="C111:C170" si="2">F111+I111</f>
        <v>37617</v>
      </c>
      <c r="D111" s="17">
        <v>71000</v>
      </c>
      <c r="E111" s="13">
        <v>136241</v>
      </c>
      <c r="F111" s="150">
        <f>F112+F113</f>
        <v>32926</v>
      </c>
      <c r="G111" s="123">
        <v>71000</v>
      </c>
      <c r="H111" s="123" t="s">
        <v>221</v>
      </c>
      <c r="I111" s="150">
        <f>I113</f>
        <v>4691</v>
      </c>
      <c r="J111" s="124" t="s">
        <v>221</v>
      </c>
      <c r="K111" s="125">
        <v>136241</v>
      </c>
      <c r="L111" s="150">
        <f>L112+L113</f>
        <v>3</v>
      </c>
      <c r="M111" s="124">
        <v>1</v>
      </c>
      <c r="N111" s="125">
        <v>11</v>
      </c>
      <c r="O111" s="122" t="s">
        <v>159</v>
      </c>
      <c r="P111" s="135" t="s">
        <v>72</v>
      </c>
    </row>
    <row r="112" spans="1:16">
      <c r="A112" s="46" t="s">
        <v>202</v>
      </c>
      <c r="B112" s="24">
        <f>C112/C111*100</f>
        <v>65.465082276630255</v>
      </c>
      <c r="C112" s="4">
        <f t="shared" si="2"/>
        <v>24626</v>
      </c>
      <c r="D112" s="12" t="s">
        <v>221</v>
      </c>
      <c r="E112" s="29" t="s">
        <v>221</v>
      </c>
      <c r="F112" s="109">
        <v>24626</v>
      </c>
      <c r="G112" s="39" t="s">
        <v>221</v>
      </c>
      <c r="H112" s="39" t="s">
        <v>221</v>
      </c>
      <c r="I112" s="109"/>
      <c r="J112" s="12" t="s">
        <v>221</v>
      </c>
      <c r="K112" s="5" t="s">
        <v>221</v>
      </c>
      <c r="L112" s="109">
        <v>1</v>
      </c>
      <c r="M112" s="12" t="s">
        <v>130</v>
      </c>
      <c r="N112" s="5" t="s">
        <v>130</v>
      </c>
      <c r="O112" s="79" t="s">
        <v>24</v>
      </c>
      <c r="P112" s="10" t="s">
        <v>25</v>
      </c>
    </row>
    <row r="113" spans="1:16">
      <c r="A113" s="46" t="s">
        <v>26</v>
      </c>
      <c r="B113" s="32">
        <f>C113/C111*100</f>
        <v>34.534917723369752</v>
      </c>
      <c r="C113" s="4">
        <f t="shared" si="2"/>
        <v>12991</v>
      </c>
      <c r="D113" s="12"/>
      <c r="E113" s="29"/>
      <c r="F113" s="109">
        <v>8300</v>
      </c>
      <c r="G113" s="39"/>
      <c r="H113" s="39"/>
      <c r="I113" s="109">
        <v>4691</v>
      </c>
      <c r="J113" s="12"/>
      <c r="K113" s="5"/>
      <c r="L113" s="109">
        <v>2</v>
      </c>
      <c r="M113" s="12"/>
      <c r="N113" s="5"/>
      <c r="O113" s="79" t="s">
        <v>27</v>
      </c>
      <c r="P113" s="10" t="s">
        <v>28</v>
      </c>
    </row>
    <row r="114" spans="1:16" ht="25.5">
      <c r="A114" s="88" t="s">
        <v>73</v>
      </c>
      <c r="B114" s="25">
        <v>100</v>
      </c>
      <c r="C114" s="72">
        <f t="shared" si="2"/>
        <v>340331</v>
      </c>
      <c r="D114" s="17" t="s">
        <v>221</v>
      </c>
      <c r="E114" s="13">
        <v>136241</v>
      </c>
      <c r="F114" s="149"/>
      <c r="G114" s="124" t="s">
        <v>221</v>
      </c>
      <c r="H114" s="139" t="s">
        <v>221</v>
      </c>
      <c r="I114" s="149">
        <f>I116</f>
        <v>340331</v>
      </c>
      <c r="J114" s="139" t="s">
        <v>221</v>
      </c>
      <c r="K114" s="125">
        <v>136241</v>
      </c>
      <c r="L114" s="149">
        <f>L116</f>
        <v>3</v>
      </c>
      <c r="M114" s="124" t="s">
        <v>130</v>
      </c>
      <c r="N114" s="125">
        <v>11</v>
      </c>
      <c r="O114" s="126" t="s">
        <v>160</v>
      </c>
      <c r="P114" s="135" t="s">
        <v>74</v>
      </c>
    </row>
    <row r="115" spans="1:16">
      <c r="A115" s="46" t="s">
        <v>203</v>
      </c>
      <c r="B115" s="50"/>
      <c r="C115" s="4">
        <f t="shared" si="2"/>
        <v>0</v>
      </c>
      <c r="D115" s="12">
        <v>71000</v>
      </c>
      <c r="E115" s="12" t="s">
        <v>221</v>
      </c>
      <c r="F115" s="112"/>
      <c r="G115" s="12">
        <v>71000</v>
      </c>
      <c r="H115" s="12" t="s">
        <v>221</v>
      </c>
      <c r="I115" s="112"/>
      <c r="J115" s="12" t="s">
        <v>221</v>
      </c>
      <c r="K115" s="12" t="s">
        <v>221</v>
      </c>
      <c r="L115" s="112"/>
      <c r="M115" s="5">
        <v>1</v>
      </c>
      <c r="N115" s="5" t="s">
        <v>130</v>
      </c>
      <c r="O115" s="79" t="s">
        <v>136</v>
      </c>
      <c r="P115" s="10" t="s">
        <v>23</v>
      </c>
    </row>
    <row r="116" spans="1:16">
      <c r="A116" s="46" t="s">
        <v>202</v>
      </c>
      <c r="B116" s="50">
        <f>C116/C114*100</f>
        <v>100</v>
      </c>
      <c r="C116" s="4">
        <f t="shared" si="2"/>
        <v>340331</v>
      </c>
      <c r="D116" s="12">
        <v>741168</v>
      </c>
      <c r="E116" s="29">
        <v>393370</v>
      </c>
      <c r="F116" s="110"/>
      <c r="G116" s="39">
        <v>741168</v>
      </c>
      <c r="H116" s="39">
        <v>363286</v>
      </c>
      <c r="I116" s="110">
        <v>340331</v>
      </c>
      <c r="J116" s="39" t="s">
        <v>221</v>
      </c>
      <c r="K116" s="5">
        <v>30084</v>
      </c>
      <c r="L116" s="110">
        <v>3</v>
      </c>
      <c r="M116" s="5">
        <v>49</v>
      </c>
      <c r="N116" s="5">
        <v>35</v>
      </c>
      <c r="O116" s="79" t="s">
        <v>24</v>
      </c>
      <c r="P116" s="10" t="s">
        <v>25</v>
      </c>
    </row>
    <row r="117" spans="1:16">
      <c r="A117" s="46" t="s">
        <v>26</v>
      </c>
      <c r="B117" s="32"/>
      <c r="C117" s="4">
        <f t="shared" si="2"/>
        <v>0</v>
      </c>
      <c r="D117" s="12">
        <v>614898</v>
      </c>
      <c r="E117" s="39">
        <v>360264</v>
      </c>
      <c r="F117" s="110"/>
      <c r="G117" s="12">
        <v>614898</v>
      </c>
      <c r="H117" s="39">
        <v>360264</v>
      </c>
      <c r="I117" s="109"/>
      <c r="J117" s="39" t="s">
        <v>221</v>
      </c>
      <c r="K117" s="39" t="s">
        <v>221</v>
      </c>
      <c r="L117" s="110"/>
      <c r="M117" s="12">
        <v>40</v>
      </c>
      <c r="N117" s="5">
        <v>29</v>
      </c>
      <c r="O117" s="79" t="s">
        <v>27</v>
      </c>
      <c r="P117" s="10" t="s">
        <v>28</v>
      </c>
    </row>
    <row r="118" spans="1:16" ht="37.5">
      <c r="A118" s="88" t="s">
        <v>75</v>
      </c>
      <c r="B118" s="25">
        <v>100</v>
      </c>
      <c r="C118" s="72">
        <f t="shared" si="2"/>
        <v>1245103</v>
      </c>
      <c r="D118" s="17">
        <v>126270</v>
      </c>
      <c r="E118" s="13">
        <v>30084</v>
      </c>
      <c r="F118" s="149">
        <f>F119</f>
        <v>1245103</v>
      </c>
      <c r="G118" s="124">
        <v>126270</v>
      </c>
      <c r="H118" s="125" t="s">
        <v>221</v>
      </c>
      <c r="I118" s="149"/>
      <c r="J118" s="123" t="s">
        <v>221</v>
      </c>
      <c r="K118" s="125">
        <v>30084</v>
      </c>
      <c r="L118" s="152">
        <f>L119</f>
        <v>106</v>
      </c>
      <c r="M118" s="124">
        <v>9</v>
      </c>
      <c r="N118" s="125">
        <v>5</v>
      </c>
      <c r="O118" s="126" t="s">
        <v>161</v>
      </c>
      <c r="P118" s="135" t="s">
        <v>76</v>
      </c>
    </row>
    <row r="119" spans="1:16">
      <c r="A119" s="46" t="s">
        <v>202</v>
      </c>
      <c r="B119" s="24">
        <f>C119/C118*100</f>
        <v>100</v>
      </c>
      <c r="C119" s="4">
        <f t="shared" si="2"/>
        <v>1245103</v>
      </c>
      <c r="D119" s="12" t="s">
        <v>221</v>
      </c>
      <c r="E119" s="29">
        <v>3022</v>
      </c>
      <c r="F119" s="110">
        <v>1245103</v>
      </c>
      <c r="G119" s="12" t="s">
        <v>221</v>
      </c>
      <c r="H119" s="5">
        <v>3022</v>
      </c>
      <c r="I119" s="110"/>
      <c r="J119" s="39" t="s">
        <v>221</v>
      </c>
      <c r="K119" s="39" t="s">
        <v>221</v>
      </c>
      <c r="L119" s="109">
        <v>106</v>
      </c>
      <c r="M119" s="12" t="s">
        <v>130</v>
      </c>
      <c r="N119" s="5">
        <v>1</v>
      </c>
      <c r="O119" s="79" t="s">
        <v>24</v>
      </c>
      <c r="P119" s="10" t="s">
        <v>25</v>
      </c>
    </row>
    <row r="120" spans="1:16">
      <c r="A120" s="46" t="s">
        <v>26</v>
      </c>
      <c r="B120" s="24"/>
      <c r="C120" s="4">
        <f t="shared" si="2"/>
        <v>0</v>
      </c>
      <c r="D120" s="12">
        <v>16925</v>
      </c>
      <c r="E120" s="29" t="s">
        <v>221</v>
      </c>
      <c r="F120" s="109"/>
      <c r="G120" s="12" t="s">
        <v>221</v>
      </c>
      <c r="H120" s="39" t="s">
        <v>221</v>
      </c>
      <c r="I120" s="109"/>
      <c r="J120" s="39">
        <v>16925</v>
      </c>
      <c r="K120" s="5" t="s">
        <v>221</v>
      </c>
      <c r="L120" s="109"/>
      <c r="M120" s="12">
        <v>1</v>
      </c>
      <c r="N120" s="5" t="s">
        <v>130</v>
      </c>
      <c r="O120" s="79" t="s">
        <v>27</v>
      </c>
      <c r="P120" s="10" t="s">
        <v>28</v>
      </c>
    </row>
    <row r="121" spans="1:16">
      <c r="A121" s="46" t="s">
        <v>216</v>
      </c>
      <c r="B121" s="49"/>
      <c r="C121" s="4">
        <f t="shared" si="2"/>
        <v>0</v>
      </c>
      <c r="D121" s="39">
        <v>16925</v>
      </c>
      <c r="E121" s="29" t="s">
        <v>221</v>
      </c>
      <c r="F121" s="109"/>
      <c r="G121" s="39" t="s">
        <v>221</v>
      </c>
      <c r="H121" s="5" t="s">
        <v>221</v>
      </c>
      <c r="I121" s="109"/>
      <c r="J121" s="39">
        <v>16925</v>
      </c>
      <c r="K121" s="39" t="s">
        <v>221</v>
      </c>
      <c r="L121" s="109"/>
      <c r="M121" s="5">
        <v>1</v>
      </c>
      <c r="N121" s="5" t="s">
        <v>130</v>
      </c>
      <c r="O121" s="79" t="s">
        <v>137</v>
      </c>
      <c r="P121" s="10" t="s">
        <v>29</v>
      </c>
    </row>
    <row r="122" spans="1:16" ht="37.5">
      <c r="A122" s="88" t="s">
        <v>78</v>
      </c>
      <c r="B122" s="52">
        <v>100</v>
      </c>
      <c r="C122" s="72">
        <f t="shared" si="2"/>
        <v>585</v>
      </c>
      <c r="D122" s="17">
        <v>24706</v>
      </c>
      <c r="E122" s="39">
        <v>29279</v>
      </c>
      <c r="F122" s="152"/>
      <c r="G122" s="123" t="s">
        <v>221</v>
      </c>
      <c r="H122" s="123" t="s">
        <v>221</v>
      </c>
      <c r="I122" s="150">
        <f>I123</f>
        <v>585</v>
      </c>
      <c r="J122" s="136">
        <v>24706</v>
      </c>
      <c r="K122" s="124">
        <v>29279</v>
      </c>
      <c r="L122" s="150">
        <f>L123</f>
        <v>1</v>
      </c>
      <c r="M122" s="136">
        <v>5</v>
      </c>
      <c r="N122" s="125">
        <v>6</v>
      </c>
      <c r="O122" s="126" t="s">
        <v>162</v>
      </c>
      <c r="P122" s="135" t="s">
        <v>79</v>
      </c>
    </row>
    <row r="123" spans="1:16">
      <c r="A123" s="46" t="s">
        <v>202</v>
      </c>
      <c r="B123" s="32">
        <f>C123/C122*100</f>
        <v>100</v>
      </c>
      <c r="C123" s="4">
        <f t="shared" si="2"/>
        <v>585</v>
      </c>
      <c r="D123" s="12" t="s">
        <v>221</v>
      </c>
      <c r="E123" s="39" t="s">
        <v>221</v>
      </c>
      <c r="F123" s="109"/>
      <c r="G123" s="39" t="s">
        <v>221</v>
      </c>
      <c r="H123" s="39" t="s">
        <v>221</v>
      </c>
      <c r="I123" s="109">
        <v>585</v>
      </c>
      <c r="J123" s="12" t="s">
        <v>221</v>
      </c>
      <c r="K123" s="39" t="s">
        <v>221</v>
      </c>
      <c r="L123" s="109">
        <v>1</v>
      </c>
      <c r="M123" s="12" t="s">
        <v>130</v>
      </c>
      <c r="N123" s="5" t="s">
        <v>130</v>
      </c>
      <c r="O123" s="79" t="s">
        <v>24</v>
      </c>
      <c r="P123" s="10" t="s">
        <v>25</v>
      </c>
    </row>
    <row r="124" spans="1:16" ht="18.75">
      <c r="A124" s="88" t="s">
        <v>80</v>
      </c>
      <c r="B124" s="25">
        <v>100</v>
      </c>
      <c r="C124" s="72">
        <f t="shared" si="2"/>
        <v>5699</v>
      </c>
      <c r="D124" s="17">
        <v>24706</v>
      </c>
      <c r="E124" s="13">
        <v>29279</v>
      </c>
      <c r="F124" s="149"/>
      <c r="G124" s="139" t="s">
        <v>221</v>
      </c>
      <c r="H124" s="139" t="s">
        <v>221</v>
      </c>
      <c r="I124" s="157">
        <f>I126</f>
        <v>5699</v>
      </c>
      <c r="J124" s="124">
        <v>24706</v>
      </c>
      <c r="K124" s="125">
        <v>29279</v>
      </c>
      <c r="L124" s="149">
        <f>L126</f>
        <v>3</v>
      </c>
      <c r="M124" s="124">
        <v>5</v>
      </c>
      <c r="N124" s="125">
        <v>6</v>
      </c>
      <c r="O124" s="126" t="s">
        <v>189</v>
      </c>
      <c r="P124" s="135" t="s">
        <v>81</v>
      </c>
    </row>
    <row r="125" spans="1:16">
      <c r="A125" s="46" t="s">
        <v>203</v>
      </c>
      <c r="B125" s="50"/>
      <c r="C125" s="4">
        <f t="shared" si="2"/>
        <v>0</v>
      </c>
      <c r="D125" s="12">
        <v>58298</v>
      </c>
      <c r="E125" s="12">
        <v>72992</v>
      </c>
      <c r="F125" s="112"/>
      <c r="G125" s="12" t="s">
        <v>221</v>
      </c>
      <c r="H125" s="12" t="s">
        <v>221</v>
      </c>
      <c r="I125" s="112"/>
      <c r="J125" s="12">
        <v>58298</v>
      </c>
      <c r="K125" s="12">
        <v>72992</v>
      </c>
      <c r="L125" s="112"/>
      <c r="M125" s="5">
        <v>1</v>
      </c>
      <c r="N125" s="5">
        <v>1</v>
      </c>
      <c r="O125" s="79" t="s">
        <v>136</v>
      </c>
      <c r="P125" s="10" t="s">
        <v>23</v>
      </c>
    </row>
    <row r="126" spans="1:16">
      <c r="A126" s="46" t="s">
        <v>202</v>
      </c>
      <c r="B126" s="24">
        <f>C126/C124*100</f>
        <v>100</v>
      </c>
      <c r="C126" s="4">
        <f t="shared" si="2"/>
        <v>5699</v>
      </c>
      <c r="D126" s="12">
        <v>58298</v>
      </c>
      <c r="E126" s="29">
        <v>72992</v>
      </c>
      <c r="F126" s="110"/>
      <c r="G126" s="39" t="s">
        <v>221</v>
      </c>
      <c r="H126" s="39" t="s">
        <v>221</v>
      </c>
      <c r="I126" s="109">
        <v>5699</v>
      </c>
      <c r="J126" s="12">
        <v>58298</v>
      </c>
      <c r="K126" s="5">
        <v>72992</v>
      </c>
      <c r="L126" s="110">
        <v>3</v>
      </c>
      <c r="M126" s="12">
        <v>1</v>
      </c>
      <c r="N126" s="5">
        <v>1</v>
      </c>
      <c r="O126" s="79" t="s">
        <v>24</v>
      </c>
      <c r="P126" s="10" t="s">
        <v>25</v>
      </c>
    </row>
    <row r="127" spans="1:16" ht="37.5">
      <c r="A127" s="88" t="s">
        <v>82</v>
      </c>
      <c r="B127" s="24">
        <v>100</v>
      </c>
      <c r="C127" s="72">
        <f t="shared" si="2"/>
        <v>7046</v>
      </c>
      <c r="D127" s="17">
        <v>53498</v>
      </c>
      <c r="E127" s="13">
        <v>28089</v>
      </c>
      <c r="F127" s="152"/>
      <c r="G127" s="123">
        <v>53498</v>
      </c>
      <c r="H127" s="123">
        <v>17482</v>
      </c>
      <c r="I127" s="152">
        <f>I128</f>
        <v>7046</v>
      </c>
      <c r="J127" s="124">
        <v>31301</v>
      </c>
      <c r="K127" s="125">
        <v>10607</v>
      </c>
      <c r="L127" s="153">
        <f>L128</f>
        <v>2</v>
      </c>
      <c r="M127" s="124">
        <v>4</v>
      </c>
      <c r="N127" s="125">
        <v>4</v>
      </c>
      <c r="O127" s="126" t="s">
        <v>163</v>
      </c>
      <c r="P127" s="135" t="s">
        <v>83</v>
      </c>
    </row>
    <row r="128" spans="1:16">
      <c r="A128" s="46" t="s">
        <v>202</v>
      </c>
      <c r="B128" s="24">
        <f>C128/C127*100</f>
        <v>100</v>
      </c>
      <c r="C128" s="4">
        <f t="shared" si="2"/>
        <v>7046</v>
      </c>
      <c r="D128" s="12">
        <v>84799</v>
      </c>
      <c r="E128" s="29">
        <v>28089</v>
      </c>
      <c r="F128" s="109"/>
      <c r="G128" s="39">
        <v>53498</v>
      </c>
      <c r="H128" s="39">
        <v>17482</v>
      </c>
      <c r="I128" s="109">
        <v>7046</v>
      </c>
      <c r="J128" s="12">
        <v>31301</v>
      </c>
      <c r="K128" s="5">
        <v>10607</v>
      </c>
      <c r="L128" s="110">
        <v>2</v>
      </c>
      <c r="M128" s="12">
        <v>4</v>
      </c>
      <c r="N128" s="5">
        <v>4</v>
      </c>
      <c r="O128" s="79" t="s">
        <v>24</v>
      </c>
      <c r="P128" s="10" t="s">
        <v>25</v>
      </c>
    </row>
    <row r="129" spans="1:16" ht="18.75">
      <c r="A129" s="88" t="s">
        <v>84</v>
      </c>
      <c r="B129" s="25">
        <v>100</v>
      </c>
      <c r="C129" s="72">
        <f t="shared" si="2"/>
        <v>5330</v>
      </c>
      <c r="D129" s="17" t="s">
        <v>221</v>
      </c>
      <c r="E129" s="13" t="s">
        <v>221</v>
      </c>
      <c r="F129" s="149">
        <f>F131</f>
        <v>3997</v>
      </c>
      <c r="G129" s="124" t="s">
        <v>221</v>
      </c>
      <c r="H129" s="125" t="s">
        <v>221</v>
      </c>
      <c r="I129" s="150">
        <f>I130</f>
        <v>1333</v>
      </c>
      <c r="J129" s="124" t="s">
        <v>221</v>
      </c>
      <c r="K129" s="125" t="s">
        <v>221</v>
      </c>
      <c r="L129" s="149">
        <f>L130+L131</f>
        <v>2</v>
      </c>
      <c r="M129" s="124" t="s">
        <v>130</v>
      </c>
      <c r="N129" s="125" t="s">
        <v>130</v>
      </c>
      <c r="O129" s="126" t="s">
        <v>164</v>
      </c>
      <c r="P129" s="135" t="s">
        <v>85</v>
      </c>
    </row>
    <row r="130" spans="1:16">
      <c r="A130" s="46" t="s">
        <v>202</v>
      </c>
      <c r="B130" s="24">
        <f>C130/C129*100</f>
        <v>25.0093808630394</v>
      </c>
      <c r="C130" s="4">
        <f t="shared" si="2"/>
        <v>1333</v>
      </c>
      <c r="D130" s="12">
        <v>5132</v>
      </c>
      <c r="E130" s="29">
        <v>13343</v>
      </c>
      <c r="F130" s="110"/>
      <c r="G130" s="12">
        <v>1898</v>
      </c>
      <c r="H130" s="5">
        <v>3351</v>
      </c>
      <c r="I130" s="109">
        <v>1333</v>
      </c>
      <c r="J130" s="12">
        <v>3234</v>
      </c>
      <c r="K130" s="5">
        <v>9992</v>
      </c>
      <c r="L130" s="110">
        <v>1</v>
      </c>
      <c r="M130" s="12">
        <v>37</v>
      </c>
      <c r="N130" s="5">
        <v>7</v>
      </c>
      <c r="O130" s="79" t="s">
        <v>24</v>
      </c>
      <c r="P130" s="10" t="s">
        <v>25</v>
      </c>
    </row>
    <row r="131" spans="1:16">
      <c r="A131" s="46" t="s">
        <v>216</v>
      </c>
      <c r="B131" s="49">
        <f>C131/C129*100</f>
        <v>74.990619136960603</v>
      </c>
      <c r="C131" s="4">
        <f t="shared" si="2"/>
        <v>3997</v>
      </c>
      <c r="D131" s="39">
        <v>5132</v>
      </c>
      <c r="E131" s="39">
        <v>13343</v>
      </c>
      <c r="F131" s="110">
        <v>3997</v>
      </c>
      <c r="G131" s="39">
        <v>1898</v>
      </c>
      <c r="H131" s="39">
        <v>3351</v>
      </c>
      <c r="I131" s="109"/>
      <c r="J131" s="39">
        <v>3234</v>
      </c>
      <c r="K131" s="39">
        <v>9992</v>
      </c>
      <c r="L131" s="110">
        <v>1</v>
      </c>
      <c r="M131" s="5">
        <v>37</v>
      </c>
      <c r="N131" s="5">
        <v>7</v>
      </c>
      <c r="O131" s="79" t="s">
        <v>27</v>
      </c>
      <c r="P131" s="10" t="s">
        <v>28</v>
      </c>
    </row>
    <row r="132" spans="1:16" ht="25.5">
      <c r="A132" s="88" t="s">
        <v>86</v>
      </c>
      <c r="B132" s="25">
        <v>100</v>
      </c>
      <c r="C132" s="72">
        <f t="shared" si="2"/>
        <v>29523</v>
      </c>
      <c r="D132" s="17" t="s">
        <v>221</v>
      </c>
      <c r="E132" s="13" t="s">
        <v>221</v>
      </c>
      <c r="F132" s="149">
        <f>F133</f>
        <v>28205</v>
      </c>
      <c r="G132" s="124" t="s">
        <v>221</v>
      </c>
      <c r="H132" s="125" t="s">
        <v>221</v>
      </c>
      <c r="I132" s="149">
        <f>I133</f>
        <v>1318</v>
      </c>
      <c r="J132" s="124" t="s">
        <v>221</v>
      </c>
      <c r="K132" s="125" t="s">
        <v>221</v>
      </c>
      <c r="L132" s="149">
        <f>L133</f>
        <v>4</v>
      </c>
      <c r="M132" s="124" t="s">
        <v>130</v>
      </c>
      <c r="N132" s="125" t="s">
        <v>130</v>
      </c>
      <c r="O132" s="126" t="s">
        <v>165</v>
      </c>
      <c r="P132" s="135" t="s">
        <v>87</v>
      </c>
    </row>
    <row r="133" spans="1:16">
      <c r="A133" s="46" t="s">
        <v>202</v>
      </c>
      <c r="B133" s="24">
        <f>C133/C132*100</f>
        <v>100</v>
      </c>
      <c r="C133" s="4">
        <f t="shared" si="2"/>
        <v>29523</v>
      </c>
      <c r="D133" s="12">
        <v>34253</v>
      </c>
      <c r="E133" s="29">
        <v>41166</v>
      </c>
      <c r="F133" s="110">
        <v>28205</v>
      </c>
      <c r="G133" s="39" t="s">
        <v>221</v>
      </c>
      <c r="H133" s="5" t="s">
        <v>221</v>
      </c>
      <c r="I133" s="110">
        <v>1318</v>
      </c>
      <c r="J133" s="12">
        <v>34253</v>
      </c>
      <c r="K133" s="5">
        <v>41166</v>
      </c>
      <c r="L133" s="110">
        <v>4</v>
      </c>
      <c r="M133" s="12">
        <v>1</v>
      </c>
      <c r="N133" s="5">
        <v>1</v>
      </c>
      <c r="O133" s="79" t="s">
        <v>24</v>
      </c>
      <c r="P133" s="10" t="s">
        <v>25</v>
      </c>
    </row>
    <row r="134" spans="1:16">
      <c r="A134" s="47" t="s">
        <v>26</v>
      </c>
      <c r="B134" s="51"/>
      <c r="C134" s="4">
        <f t="shared" si="2"/>
        <v>0</v>
      </c>
      <c r="D134" s="43">
        <v>34253</v>
      </c>
      <c r="E134" s="43">
        <v>41166</v>
      </c>
      <c r="F134" s="111"/>
      <c r="G134" s="43" t="s">
        <v>221</v>
      </c>
      <c r="H134" s="43" t="s">
        <v>221</v>
      </c>
      <c r="I134" s="111"/>
      <c r="J134" s="43">
        <v>34253</v>
      </c>
      <c r="K134" s="43">
        <v>41166</v>
      </c>
      <c r="L134" s="115"/>
      <c r="M134" s="35">
        <v>1</v>
      </c>
      <c r="N134" s="64">
        <v>1</v>
      </c>
      <c r="O134" s="80" t="s">
        <v>27</v>
      </c>
      <c r="P134" s="37" t="s">
        <v>28</v>
      </c>
    </row>
    <row r="135" spans="1:16" ht="75">
      <c r="A135" s="88" t="s">
        <v>88</v>
      </c>
      <c r="B135" s="25">
        <v>100</v>
      </c>
      <c r="C135" s="72">
        <f t="shared" si="2"/>
        <v>28288</v>
      </c>
      <c r="D135" s="17">
        <v>225908</v>
      </c>
      <c r="E135" s="13">
        <v>254535</v>
      </c>
      <c r="F135" s="149"/>
      <c r="G135" s="123">
        <v>156794</v>
      </c>
      <c r="H135" s="123">
        <v>233317</v>
      </c>
      <c r="I135" s="150">
        <f>I136</f>
        <v>28288</v>
      </c>
      <c r="J135" s="124">
        <v>69114</v>
      </c>
      <c r="K135" s="125">
        <v>21218</v>
      </c>
      <c r="L135" s="149">
        <f>L136</f>
        <v>1</v>
      </c>
      <c r="M135" s="124">
        <v>3</v>
      </c>
      <c r="N135" s="125">
        <v>3</v>
      </c>
      <c r="O135" s="140" t="s">
        <v>166</v>
      </c>
      <c r="P135" s="141" t="s">
        <v>89</v>
      </c>
    </row>
    <row r="136" spans="1:16">
      <c r="A136" s="46" t="s">
        <v>202</v>
      </c>
      <c r="B136" s="24">
        <f>C136/C135*100</f>
        <v>100</v>
      </c>
      <c r="C136" s="4">
        <f t="shared" si="2"/>
        <v>28288</v>
      </c>
      <c r="D136" s="12">
        <v>225908</v>
      </c>
      <c r="E136" s="29">
        <v>254535</v>
      </c>
      <c r="F136" s="110"/>
      <c r="G136" s="39">
        <v>156794</v>
      </c>
      <c r="H136" s="39">
        <v>233317</v>
      </c>
      <c r="I136" s="109">
        <v>28288</v>
      </c>
      <c r="J136" s="12">
        <v>69114</v>
      </c>
      <c r="K136" s="5">
        <v>21218</v>
      </c>
      <c r="L136" s="110">
        <v>1</v>
      </c>
      <c r="M136" s="12">
        <v>3</v>
      </c>
      <c r="N136" s="5">
        <v>3</v>
      </c>
      <c r="O136" s="79" t="s">
        <v>24</v>
      </c>
      <c r="P136" s="10" t="s">
        <v>25</v>
      </c>
    </row>
    <row r="137" spans="1:16" ht="56.25">
      <c r="A137" s="88" t="s">
        <v>90</v>
      </c>
      <c r="B137" s="25">
        <v>100</v>
      </c>
      <c r="C137" s="72">
        <f t="shared" si="2"/>
        <v>308455</v>
      </c>
      <c r="D137" s="17" t="s">
        <v>221</v>
      </c>
      <c r="E137" s="13" t="s">
        <v>221</v>
      </c>
      <c r="F137" s="149">
        <f>F138</f>
        <v>282187</v>
      </c>
      <c r="G137" s="124" t="s">
        <v>221</v>
      </c>
      <c r="H137" s="125" t="s">
        <v>221</v>
      </c>
      <c r="I137" s="149">
        <f>I138</f>
        <v>26268</v>
      </c>
      <c r="J137" s="124" t="s">
        <v>221</v>
      </c>
      <c r="K137" s="125" t="s">
        <v>221</v>
      </c>
      <c r="L137" s="154">
        <f>L138</f>
        <v>2</v>
      </c>
      <c r="M137" s="124" t="s">
        <v>130</v>
      </c>
      <c r="N137" s="125" t="s">
        <v>130</v>
      </c>
      <c r="O137" s="129" t="s">
        <v>167</v>
      </c>
      <c r="P137" s="135" t="s">
        <v>91</v>
      </c>
    </row>
    <row r="138" spans="1:16">
      <c r="A138" s="46" t="s">
        <v>202</v>
      </c>
      <c r="B138" s="24">
        <f>C138/C137*100</f>
        <v>100</v>
      </c>
      <c r="C138" s="4">
        <f t="shared" si="2"/>
        <v>308455</v>
      </c>
      <c r="D138" s="12">
        <v>31200</v>
      </c>
      <c r="E138" s="29">
        <v>19409</v>
      </c>
      <c r="F138" s="110">
        <v>282187</v>
      </c>
      <c r="G138" s="12" t="s">
        <v>221</v>
      </c>
      <c r="H138" s="5" t="s">
        <v>221</v>
      </c>
      <c r="I138" s="110">
        <v>26268</v>
      </c>
      <c r="J138" s="12">
        <v>31200</v>
      </c>
      <c r="K138" s="5">
        <v>19409</v>
      </c>
      <c r="L138" s="109">
        <v>2</v>
      </c>
      <c r="M138" s="12">
        <v>1</v>
      </c>
      <c r="N138" s="5">
        <v>4</v>
      </c>
      <c r="O138" s="79" t="s">
        <v>24</v>
      </c>
      <c r="P138" s="10" t="s">
        <v>25</v>
      </c>
    </row>
    <row r="139" spans="1:16">
      <c r="A139" s="46" t="s">
        <v>26</v>
      </c>
      <c r="B139" s="49"/>
      <c r="C139" s="4">
        <f t="shared" si="2"/>
        <v>0</v>
      </c>
      <c r="D139" s="39">
        <v>31200</v>
      </c>
      <c r="E139" s="39">
        <v>19409</v>
      </c>
      <c r="F139" s="110"/>
      <c r="G139" s="39" t="s">
        <v>221</v>
      </c>
      <c r="H139" s="39" t="s">
        <v>221</v>
      </c>
      <c r="I139" s="110"/>
      <c r="J139" s="39">
        <v>31200</v>
      </c>
      <c r="K139" s="39">
        <v>19409</v>
      </c>
      <c r="L139" s="109"/>
      <c r="M139" s="5">
        <v>1</v>
      </c>
      <c r="N139" s="5">
        <v>4</v>
      </c>
      <c r="O139" s="79" t="s">
        <v>27</v>
      </c>
      <c r="P139" s="10" t="s">
        <v>28</v>
      </c>
    </row>
    <row r="140" spans="1:16" ht="37.5">
      <c r="A140" s="89" t="s">
        <v>92</v>
      </c>
      <c r="B140" s="25">
        <v>100</v>
      </c>
      <c r="C140" s="17">
        <f t="shared" ref="C140:D140" si="3">I140</f>
        <v>2355</v>
      </c>
      <c r="D140" s="17">
        <f t="shared" si="3"/>
        <v>19040</v>
      </c>
      <c r="E140" s="17">
        <f>K140</f>
        <v>142560</v>
      </c>
      <c r="F140" s="149"/>
      <c r="G140" s="123">
        <v>182417</v>
      </c>
      <c r="H140" s="123" t="s">
        <v>221</v>
      </c>
      <c r="I140" s="150">
        <f>I141</f>
        <v>2355</v>
      </c>
      <c r="J140" s="124">
        <v>19040</v>
      </c>
      <c r="K140" s="125">
        <v>142560</v>
      </c>
      <c r="L140" s="149">
        <f>L141</f>
        <v>3</v>
      </c>
      <c r="M140" s="124">
        <v>5</v>
      </c>
      <c r="N140" s="125">
        <v>4</v>
      </c>
      <c r="O140" s="126" t="s">
        <v>168</v>
      </c>
      <c r="P140" s="135" t="s">
        <v>93</v>
      </c>
    </row>
    <row r="141" spans="1:16">
      <c r="A141" s="46" t="s">
        <v>202</v>
      </c>
      <c r="B141" s="24">
        <f>C141/C140*100</f>
        <v>100</v>
      </c>
      <c r="C141" s="12">
        <f t="shared" ref="C141" si="4">I141</f>
        <v>2355</v>
      </c>
      <c r="D141" s="12">
        <f t="shared" ref="D141" si="5">J141</f>
        <v>19040</v>
      </c>
      <c r="E141" s="12">
        <f t="shared" ref="E141:E144" si="6">K141</f>
        <v>142560</v>
      </c>
      <c r="F141" s="110"/>
      <c r="G141" s="39">
        <v>182417</v>
      </c>
      <c r="H141" s="39" t="s">
        <v>221</v>
      </c>
      <c r="I141" s="109">
        <v>2355</v>
      </c>
      <c r="J141" s="12">
        <v>19040</v>
      </c>
      <c r="K141" s="5">
        <v>142560</v>
      </c>
      <c r="L141" s="110">
        <v>3</v>
      </c>
      <c r="M141" s="12">
        <v>5</v>
      </c>
      <c r="N141" s="5">
        <v>4</v>
      </c>
      <c r="O141" s="79" t="s">
        <v>24</v>
      </c>
      <c r="P141" s="10" t="s">
        <v>25</v>
      </c>
    </row>
    <row r="142" spans="1:16" ht="18.75">
      <c r="A142" s="88" t="s">
        <v>94</v>
      </c>
      <c r="B142" s="25">
        <v>100</v>
      </c>
      <c r="C142" s="72">
        <f t="shared" si="2"/>
        <v>101213</v>
      </c>
      <c r="D142" s="72" t="e">
        <f t="shared" ref="D142" si="7">G142+J142</f>
        <v>#VALUE!</v>
      </c>
      <c r="E142" s="72"/>
      <c r="F142" s="149"/>
      <c r="G142" s="124" t="s">
        <v>221</v>
      </c>
      <c r="H142" s="123" t="s">
        <v>221</v>
      </c>
      <c r="I142" s="150">
        <f>I143</f>
        <v>101213</v>
      </c>
      <c r="J142" s="124" t="s">
        <v>221</v>
      </c>
      <c r="K142" s="125" t="s">
        <v>221</v>
      </c>
      <c r="L142" s="149">
        <f>L143</f>
        <v>4</v>
      </c>
      <c r="M142" s="124" t="s">
        <v>130</v>
      </c>
      <c r="N142" s="125" t="s">
        <v>130</v>
      </c>
      <c r="O142" s="126" t="s">
        <v>169</v>
      </c>
      <c r="P142" s="135" t="s">
        <v>95</v>
      </c>
    </row>
    <row r="143" spans="1:16">
      <c r="A143" s="46" t="s">
        <v>202</v>
      </c>
      <c r="B143" s="24">
        <f>C143/C142*100</f>
        <v>100</v>
      </c>
      <c r="C143" s="4">
        <f t="shared" si="2"/>
        <v>101213</v>
      </c>
      <c r="D143" s="12" t="s">
        <v>221</v>
      </c>
      <c r="E143" s="17">
        <f t="shared" si="6"/>
        <v>37438</v>
      </c>
      <c r="F143" s="110"/>
      <c r="G143" s="12" t="s">
        <v>221</v>
      </c>
      <c r="H143" s="39"/>
      <c r="I143" s="109">
        <v>101213</v>
      </c>
      <c r="J143" s="12" t="s">
        <v>221</v>
      </c>
      <c r="K143" s="5">
        <v>37438</v>
      </c>
      <c r="L143" s="110">
        <v>4</v>
      </c>
      <c r="M143" s="12" t="s">
        <v>130</v>
      </c>
      <c r="N143" s="5">
        <v>4</v>
      </c>
      <c r="O143" s="79" t="s">
        <v>24</v>
      </c>
      <c r="P143" s="10" t="s">
        <v>25</v>
      </c>
    </row>
    <row r="144" spans="1:16">
      <c r="A144" s="46" t="s">
        <v>26</v>
      </c>
      <c r="B144" s="49"/>
      <c r="C144" s="4">
        <f t="shared" si="2"/>
        <v>0</v>
      </c>
      <c r="D144" s="39" t="s">
        <v>221</v>
      </c>
      <c r="E144" s="17">
        <f t="shared" si="6"/>
        <v>37438</v>
      </c>
      <c r="F144" s="110"/>
      <c r="G144" s="39" t="s">
        <v>221</v>
      </c>
      <c r="H144" s="39" t="s">
        <v>221</v>
      </c>
      <c r="I144" s="109"/>
      <c r="J144" s="39" t="s">
        <v>221</v>
      </c>
      <c r="K144" s="39">
        <v>37438</v>
      </c>
      <c r="L144" s="110"/>
      <c r="M144" s="5" t="s">
        <v>130</v>
      </c>
      <c r="N144" s="5">
        <v>3</v>
      </c>
      <c r="O144" s="79" t="s">
        <v>27</v>
      </c>
      <c r="P144" s="10" t="s">
        <v>28</v>
      </c>
    </row>
    <row r="145" spans="1:16" ht="37.5">
      <c r="A145" s="25" t="s">
        <v>96</v>
      </c>
      <c r="B145" s="49"/>
      <c r="C145" s="4">
        <f t="shared" si="2"/>
        <v>0</v>
      </c>
      <c r="D145" s="39" t="s">
        <v>221</v>
      </c>
      <c r="E145" s="13">
        <f>E146</f>
        <v>701</v>
      </c>
      <c r="F145" s="149"/>
      <c r="G145" s="123" t="s">
        <v>221</v>
      </c>
      <c r="H145" s="125">
        <f>H146</f>
        <v>701</v>
      </c>
      <c r="I145" s="152"/>
      <c r="J145" s="123">
        <f>J147+J148</f>
        <v>209468</v>
      </c>
      <c r="K145" s="125">
        <f>K147+K148</f>
        <v>110368</v>
      </c>
      <c r="L145" s="149"/>
      <c r="M145" s="128">
        <f>M147+M148</f>
        <v>8</v>
      </c>
      <c r="N145" s="125">
        <f>N146+N148</f>
        <v>10</v>
      </c>
      <c r="O145" s="126" t="s">
        <v>170</v>
      </c>
      <c r="P145" s="135" t="s">
        <v>97</v>
      </c>
    </row>
    <row r="146" spans="1:16">
      <c r="A146" s="46" t="s">
        <v>202</v>
      </c>
      <c r="B146" s="49"/>
      <c r="C146" s="4">
        <f t="shared" si="2"/>
        <v>0</v>
      </c>
      <c r="D146" s="39" t="s">
        <v>221</v>
      </c>
      <c r="E146" s="29">
        <v>701</v>
      </c>
      <c r="F146" s="110"/>
      <c r="G146" s="39" t="s">
        <v>221</v>
      </c>
      <c r="H146" s="39">
        <v>701</v>
      </c>
      <c r="I146" s="109"/>
      <c r="J146" s="39" t="s">
        <v>221</v>
      </c>
      <c r="K146" s="5" t="s">
        <v>221</v>
      </c>
      <c r="L146" s="110"/>
      <c r="M146" s="5" t="s">
        <v>130</v>
      </c>
      <c r="N146" s="5">
        <v>1</v>
      </c>
      <c r="O146" s="79" t="s">
        <v>24</v>
      </c>
      <c r="P146" s="10" t="s">
        <v>25</v>
      </c>
    </row>
    <row r="147" spans="1:16">
      <c r="A147" s="46" t="s">
        <v>26</v>
      </c>
      <c r="B147" s="32"/>
      <c r="C147" s="4">
        <f t="shared" si="2"/>
        <v>0</v>
      </c>
      <c r="D147" s="39">
        <v>104734</v>
      </c>
      <c r="E147" s="39">
        <v>55184</v>
      </c>
      <c r="F147" s="109"/>
      <c r="G147" s="39" t="s">
        <v>221</v>
      </c>
      <c r="H147" s="39" t="s">
        <v>221</v>
      </c>
      <c r="I147" s="109"/>
      <c r="J147" s="39">
        <v>104734</v>
      </c>
      <c r="K147" s="39">
        <v>55184</v>
      </c>
      <c r="L147" s="109"/>
      <c r="M147" s="5">
        <v>4</v>
      </c>
      <c r="N147" s="5">
        <v>9</v>
      </c>
      <c r="O147" s="79" t="s">
        <v>27</v>
      </c>
      <c r="P147" s="10" t="s">
        <v>28</v>
      </c>
    </row>
    <row r="148" spans="1:16">
      <c r="A148" s="46" t="s">
        <v>216</v>
      </c>
      <c r="B148" s="49"/>
      <c r="C148" s="4">
        <f t="shared" si="2"/>
        <v>0</v>
      </c>
      <c r="D148" s="39">
        <v>104734</v>
      </c>
      <c r="E148" s="29">
        <v>55184</v>
      </c>
      <c r="F148" s="165"/>
      <c r="G148" s="42" t="s">
        <v>221</v>
      </c>
      <c r="H148" s="5" t="s">
        <v>221</v>
      </c>
      <c r="I148" s="109"/>
      <c r="J148" s="39">
        <v>104734</v>
      </c>
      <c r="K148" s="39">
        <v>55184</v>
      </c>
      <c r="L148" s="109"/>
      <c r="M148" s="5">
        <v>4</v>
      </c>
      <c r="N148" s="5">
        <v>9</v>
      </c>
      <c r="O148" s="79" t="s">
        <v>137</v>
      </c>
      <c r="P148" s="10" t="s">
        <v>29</v>
      </c>
    </row>
    <row r="149" spans="1:16" ht="37.5">
      <c r="A149" s="88" t="s">
        <v>98</v>
      </c>
      <c r="B149" s="25">
        <v>100</v>
      </c>
      <c r="C149" s="72">
        <f t="shared" si="2"/>
        <v>12067</v>
      </c>
      <c r="D149" s="17" t="s">
        <v>221</v>
      </c>
      <c r="E149" s="13" t="s">
        <v>221</v>
      </c>
      <c r="F149" s="149"/>
      <c r="G149" s="143" t="s">
        <v>221</v>
      </c>
      <c r="H149" s="123" t="s">
        <v>221</v>
      </c>
      <c r="I149" s="149">
        <f>I150</f>
        <v>12067</v>
      </c>
      <c r="J149" s="124" t="s">
        <v>221</v>
      </c>
      <c r="K149" s="125" t="s">
        <v>221</v>
      </c>
      <c r="L149" s="149">
        <f>L150</f>
        <v>1</v>
      </c>
      <c r="M149" s="124" t="s">
        <v>130</v>
      </c>
      <c r="N149" s="125" t="s">
        <v>130</v>
      </c>
      <c r="O149" s="126" t="s">
        <v>171</v>
      </c>
      <c r="P149" s="135" t="s">
        <v>190</v>
      </c>
    </row>
    <row r="150" spans="1:16">
      <c r="A150" s="46" t="s">
        <v>202</v>
      </c>
      <c r="B150" s="24">
        <f>C150/C149*100</f>
        <v>100</v>
      </c>
      <c r="C150" s="4">
        <f t="shared" si="2"/>
        <v>12067</v>
      </c>
      <c r="D150" s="12" t="s">
        <v>221</v>
      </c>
      <c r="E150" s="29" t="s">
        <v>221</v>
      </c>
      <c r="F150" s="110"/>
      <c r="G150" s="39" t="s">
        <v>221</v>
      </c>
      <c r="H150" s="39" t="s">
        <v>221</v>
      </c>
      <c r="I150" s="109">
        <v>12067</v>
      </c>
      <c r="J150" s="12" t="s">
        <v>221</v>
      </c>
      <c r="K150" s="5" t="s">
        <v>221</v>
      </c>
      <c r="L150" s="110">
        <v>1</v>
      </c>
      <c r="M150" s="12" t="s">
        <v>130</v>
      </c>
      <c r="N150" s="5" t="s">
        <v>130</v>
      </c>
      <c r="O150" s="79" t="s">
        <v>24</v>
      </c>
      <c r="P150" s="10" t="s">
        <v>25</v>
      </c>
    </row>
    <row r="151" spans="1:16">
      <c r="A151" s="46" t="s">
        <v>26</v>
      </c>
      <c r="B151" s="49"/>
      <c r="C151" s="4">
        <f t="shared" si="2"/>
        <v>0</v>
      </c>
      <c r="D151" s="39" t="s">
        <v>221</v>
      </c>
      <c r="E151" s="39" t="s">
        <v>221</v>
      </c>
      <c r="F151" s="110"/>
      <c r="G151" s="39" t="s">
        <v>221</v>
      </c>
      <c r="H151" s="39" t="s">
        <v>221</v>
      </c>
      <c r="I151" s="110"/>
      <c r="J151" s="39" t="s">
        <v>221</v>
      </c>
      <c r="K151" s="39" t="s">
        <v>221</v>
      </c>
      <c r="L151" s="109"/>
      <c r="M151" s="5" t="s">
        <v>130</v>
      </c>
      <c r="N151" s="5" t="s">
        <v>130</v>
      </c>
      <c r="O151" s="79" t="s">
        <v>27</v>
      </c>
      <c r="P151" s="10" t="s">
        <v>28</v>
      </c>
    </row>
    <row r="152" spans="1:16" ht="18.75">
      <c r="A152" s="88" t="s">
        <v>99</v>
      </c>
      <c r="B152" s="49"/>
      <c r="C152" s="4">
        <f t="shared" si="2"/>
        <v>0</v>
      </c>
      <c r="D152" s="39" t="s">
        <v>221</v>
      </c>
      <c r="E152" s="39" t="s">
        <v>221</v>
      </c>
      <c r="F152" s="149"/>
      <c r="G152" s="123" t="s">
        <v>221</v>
      </c>
      <c r="H152" s="123" t="s">
        <v>221</v>
      </c>
      <c r="I152" s="152"/>
      <c r="J152" s="123" t="s">
        <v>221</v>
      </c>
      <c r="K152" s="123" t="s">
        <v>221</v>
      </c>
      <c r="L152" s="149"/>
      <c r="M152" s="128" t="s">
        <v>130</v>
      </c>
      <c r="N152" s="128" t="s">
        <v>130</v>
      </c>
      <c r="O152" s="126" t="s">
        <v>100</v>
      </c>
      <c r="P152" s="135" t="s">
        <v>101</v>
      </c>
    </row>
    <row r="153" spans="1:16">
      <c r="A153" s="46" t="s">
        <v>202</v>
      </c>
      <c r="B153" s="49"/>
      <c r="C153" s="4">
        <f t="shared" si="2"/>
        <v>0</v>
      </c>
      <c r="D153" s="39">
        <v>905894</v>
      </c>
      <c r="E153" s="39">
        <v>441835</v>
      </c>
      <c r="F153" s="110"/>
      <c r="G153" s="39">
        <v>346561</v>
      </c>
      <c r="H153" s="39">
        <v>233081</v>
      </c>
      <c r="I153" s="109"/>
      <c r="J153" s="39">
        <v>559333</v>
      </c>
      <c r="K153" s="39">
        <v>208754</v>
      </c>
      <c r="L153" s="114"/>
      <c r="M153" s="5">
        <v>11</v>
      </c>
      <c r="N153" s="5">
        <v>8</v>
      </c>
      <c r="O153" s="79" t="s">
        <v>24</v>
      </c>
      <c r="P153" s="10" t="s">
        <v>25</v>
      </c>
    </row>
    <row r="154" spans="1:16">
      <c r="A154" s="46" t="s">
        <v>26</v>
      </c>
      <c r="B154" s="49"/>
      <c r="C154" s="4">
        <f t="shared" si="2"/>
        <v>0</v>
      </c>
      <c r="D154" s="39" t="s">
        <v>221</v>
      </c>
      <c r="E154" s="39">
        <v>1543</v>
      </c>
      <c r="F154" s="109"/>
      <c r="G154" s="39" t="s">
        <v>221</v>
      </c>
      <c r="H154" s="39" t="s">
        <v>221</v>
      </c>
      <c r="I154" s="109"/>
      <c r="J154" s="39" t="s">
        <v>221</v>
      </c>
      <c r="K154" s="39">
        <v>1543</v>
      </c>
      <c r="L154" s="109"/>
      <c r="M154" s="5" t="s">
        <v>130</v>
      </c>
      <c r="N154" s="5">
        <v>1</v>
      </c>
      <c r="O154" s="79" t="s">
        <v>27</v>
      </c>
      <c r="P154" s="10" t="s">
        <v>28</v>
      </c>
    </row>
    <row r="155" spans="1:16" ht="18.75">
      <c r="A155" s="88" t="s">
        <v>102</v>
      </c>
      <c r="B155" s="25">
        <v>100</v>
      </c>
      <c r="C155" s="72">
        <f>F155+I155</f>
        <v>1904503</v>
      </c>
      <c r="D155" s="17">
        <v>905894</v>
      </c>
      <c r="E155" s="13">
        <v>440292</v>
      </c>
      <c r="F155" s="149">
        <f>F157</f>
        <v>1686018</v>
      </c>
      <c r="G155" s="124">
        <v>346561</v>
      </c>
      <c r="H155" s="125">
        <v>233081</v>
      </c>
      <c r="I155" s="150">
        <f>I157</f>
        <v>218485</v>
      </c>
      <c r="J155" s="124">
        <v>559333</v>
      </c>
      <c r="K155" s="125">
        <v>207211</v>
      </c>
      <c r="L155" s="149">
        <f>L157</f>
        <v>6</v>
      </c>
      <c r="M155" s="124">
        <v>11</v>
      </c>
      <c r="N155" s="125">
        <v>7</v>
      </c>
      <c r="O155" s="126" t="s">
        <v>172</v>
      </c>
      <c r="P155" s="135" t="s">
        <v>103</v>
      </c>
    </row>
    <row r="156" spans="1:16">
      <c r="A156" s="46" t="s">
        <v>203</v>
      </c>
      <c r="B156" s="50"/>
      <c r="C156" s="72">
        <f t="shared" ref="C156:C162" si="8">F156+I156</f>
        <v>0</v>
      </c>
      <c r="D156" s="12" t="s">
        <v>221</v>
      </c>
      <c r="E156" s="29" t="s">
        <v>221</v>
      </c>
      <c r="F156" s="110"/>
      <c r="G156" s="12" t="s">
        <v>221</v>
      </c>
      <c r="H156" s="12" t="s">
        <v>221</v>
      </c>
      <c r="I156" s="112"/>
      <c r="J156" s="12" t="s">
        <v>221</v>
      </c>
      <c r="K156" s="5" t="s">
        <v>221</v>
      </c>
      <c r="L156" s="110"/>
      <c r="M156" s="5" t="s">
        <v>130</v>
      </c>
      <c r="N156" s="5" t="s">
        <v>130</v>
      </c>
      <c r="O156" s="79" t="s">
        <v>136</v>
      </c>
      <c r="P156" s="10" t="s">
        <v>23</v>
      </c>
    </row>
    <row r="157" spans="1:16">
      <c r="A157" s="46" t="s">
        <v>202</v>
      </c>
      <c r="B157" s="24">
        <f>C157/C155*100</f>
        <v>100</v>
      </c>
      <c r="C157" s="72">
        <f>F157+I157</f>
        <v>1904503</v>
      </c>
      <c r="D157" s="12">
        <v>487094</v>
      </c>
      <c r="E157" s="29" t="s">
        <v>221</v>
      </c>
      <c r="F157" s="110">
        <v>1686018</v>
      </c>
      <c r="G157" s="12" t="s">
        <v>221</v>
      </c>
      <c r="H157" s="5" t="s">
        <v>221</v>
      </c>
      <c r="I157" s="109">
        <v>218485</v>
      </c>
      <c r="J157" s="12">
        <v>487094</v>
      </c>
      <c r="K157" s="5" t="s">
        <v>221</v>
      </c>
      <c r="L157" s="110">
        <v>6</v>
      </c>
      <c r="M157" s="12">
        <v>21</v>
      </c>
      <c r="N157" s="5" t="s">
        <v>130</v>
      </c>
      <c r="O157" s="79" t="s">
        <v>24</v>
      </c>
      <c r="P157" s="10" t="s">
        <v>25</v>
      </c>
    </row>
    <row r="158" spans="1:16">
      <c r="A158" s="46" t="s">
        <v>26</v>
      </c>
      <c r="B158" s="49"/>
      <c r="C158" s="72">
        <f t="shared" si="8"/>
        <v>0</v>
      </c>
      <c r="D158" s="39" t="s">
        <v>221</v>
      </c>
      <c r="E158" s="39" t="s">
        <v>221</v>
      </c>
      <c r="F158" s="109"/>
      <c r="G158" s="39" t="s">
        <v>221</v>
      </c>
      <c r="H158" s="39" t="s">
        <v>221</v>
      </c>
      <c r="I158" s="109"/>
      <c r="J158" s="39" t="s">
        <v>221</v>
      </c>
      <c r="K158" s="39" t="s">
        <v>221</v>
      </c>
      <c r="L158" s="109"/>
      <c r="M158" s="5" t="s">
        <v>130</v>
      </c>
      <c r="N158" s="5" t="s">
        <v>130</v>
      </c>
      <c r="O158" s="79" t="s">
        <v>27</v>
      </c>
      <c r="P158" s="10" t="s">
        <v>28</v>
      </c>
    </row>
    <row r="159" spans="1:16" ht="37.5">
      <c r="A159" s="88" t="s">
        <v>104</v>
      </c>
      <c r="B159" s="32"/>
      <c r="C159" s="72">
        <f t="shared" si="8"/>
        <v>0</v>
      </c>
      <c r="D159" s="17">
        <v>440673</v>
      </c>
      <c r="E159" s="12" t="s">
        <v>221</v>
      </c>
      <c r="F159" s="149"/>
      <c r="G159" s="139" t="s">
        <v>221</v>
      </c>
      <c r="H159" s="123" t="s">
        <v>221</v>
      </c>
      <c r="I159" s="149"/>
      <c r="J159" s="124">
        <v>440673</v>
      </c>
      <c r="K159" s="123" t="s">
        <v>221</v>
      </c>
      <c r="L159" s="149"/>
      <c r="M159" s="124">
        <v>10</v>
      </c>
      <c r="N159" s="128" t="s">
        <v>130</v>
      </c>
      <c r="O159" s="126" t="s">
        <v>173</v>
      </c>
      <c r="P159" s="135" t="s">
        <v>105</v>
      </c>
    </row>
    <row r="160" spans="1:16">
      <c r="A160" s="46" t="s">
        <v>203</v>
      </c>
      <c r="B160" s="50"/>
      <c r="C160" s="72">
        <f t="shared" si="8"/>
        <v>0</v>
      </c>
      <c r="D160" s="12">
        <v>46421</v>
      </c>
      <c r="E160" s="12" t="s">
        <v>221</v>
      </c>
      <c r="F160" s="112"/>
      <c r="G160" s="12" t="s">
        <v>221</v>
      </c>
      <c r="H160" s="12" t="s">
        <v>221</v>
      </c>
      <c r="I160" s="112"/>
      <c r="J160" s="12">
        <v>46421</v>
      </c>
      <c r="K160" s="12" t="s">
        <v>221</v>
      </c>
      <c r="L160" s="112"/>
      <c r="M160" s="5">
        <v>11</v>
      </c>
      <c r="N160" s="5" t="s">
        <v>221</v>
      </c>
      <c r="O160" s="79" t="s">
        <v>136</v>
      </c>
      <c r="P160" s="10" t="s">
        <v>23</v>
      </c>
    </row>
    <row r="161" spans="1:16">
      <c r="A161" s="46" t="s">
        <v>202</v>
      </c>
      <c r="B161" s="32"/>
      <c r="C161" s="72">
        <f t="shared" si="8"/>
        <v>0</v>
      </c>
      <c r="D161" s="12">
        <v>83511</v>
      </c>
      <c r="E161" s="39">
        <v>90944</v>
      </c>
      <c r="F161" s="110"/>
      <c r="G161" s="39">
        <v>67253</v>
      </c>
      <c r="H161" s="12">
        <v>54740</v>
      </c>
      <c r="I161" s="109"/>
      <c r="J161" s="12">
        <v>16258</v>
      </c>
      <c r="K161" s="12">
        <v>36204</v>
      </c>
      <c r="L161" s="114"/>
      <c r="M161" s="12">
        <v>4</v>
      </c>
      <c r="N161" s="5">
        <v>7</v>
      </c>
      <c r="O161" s="79" t="s">
        <v>24</v>
      </c>
      <c r="P161" s="10" t="s">
        <v>25</v>
      </c>
    </row>
    <row r="162" spans="1:16">
      <c r="A162" s="47" t="s">
        <v>26</v>
      </c>
      <c r="B162" s="33"/>
      <c r="C162" s="72">
        <f t="shared" si="8"/>
        <v>0</v>
      </c>
      <c r="D162" s="41">
        <v>14653</v>
      </c>
      <c r="E162" s="43">
        <v>735</v>
      </c>
      <c r="F162" s="111"/>
      <c r="G162" s="43" t="s">
        <v>221</v>
      </c>
      <c r="H162" s="43" t="s">
        <v>221</v>
      </c>
      <c r="I162" s="111"/>
      <c r="J162" s="40">
        <v>14653</v>
      </c>
      <c r="K162" s="43">
        <v>735</v>
      </c>
      <c r="L162" s="115"/>
      <c r="M162" s="40">
        <v>2</v>
      </c>
      <c r="N162" s="65">
        <v>1</v>
      </c>
      <c r="O162" s="80" t="s">
        <v>27</v>
      </c>
      <c r="P162" s="37" t="s">
        <v>28</v>
      </c>
    </row>
    <row r="163" spans="1:16" ht="18.75">
      <c r="A163" s="88" t="s">
        <v>106</v>
      </c>
      <c r="B163" s="25">
        <v>100</v>
      </c>
      <c r="C163" s="72">
        <f>F163+I163</f>
        <v>138628</v>
      </c>
      <c r="D163" s="17">
        <v>68858</v>
      </c>
      <c r="E163" s="13">
        <v>90209</v>
      </c>
      <c r="F163" s="149">
        <f>F164</f>
        <v>117899</v>
      </c>
      <c r="G163" s="124">
        <v>67253</v>
      </c>
      <c r="H163" s="125">
        <v>54740</v>
      </c>
      <c r="I163" s="149">
        <f>I164</f>
        <v>20729</v>
      </c>
      <c r="J163" s="124">
        <v>1605</v>
      </c>
      <c r="K163" s="125">
        <v>35469</v>
      </c>
      <c r="L163" s="149">
        <f>L164</f>
        <v>9</v>
      </c>
      <c r="M163" s="124">
        <v>2</v>
      </c>
      <c r="N163" s="125">
        <v>6</v>
      </c>
      <c r="O163" s="126" t="s">
        <v>107</v>
      </c>
      <c r="P163" s="135" t="s">
        <v>107</v>
      </c>
    </row>
    <row r="164" spans="1:16">
      <c r="A164" s="46" t="s">
        <v>202</v>
      </c>
      <c r="B164" s="24">
        <f>C164/C163*100</f>
        <v>100</v>
      </c>
      <c r="C164" s="4">
        <f t="shared" si="2"/>
        <v>138628</v>
      </c>
      <c r="D164" s="12" t="s">
        <v>221</v>
      </c>
      <c r="E164" s="29" t="s">
        <v>221</v>
      </c>
      <c r="F164" s="110">
        <v>117899</v>
      </c>
      <c r="G164" s="12" t="s">
        <v>221</v>
      </c>
      <c r="H164" s="5" t="s">
        <v>221</v>
      </c>
      <c r="I164" s="109">
        <v>20729</v>
      </c>
      <c r="J164" s="12" t="s">
        <v>221</v>
      </c>
      <c r="K164" s="5" t="s">
        <v>221</v>
      </c>
      <c r="L164" s="110">
        <v>9</v>
      </c>
      <c r="M164" s="12" t="s">
        <v>130</v>
      </c>
      <c r="N164" s="5" t="s">
        <v>130</v>
      </c>
      <c r="O164" s="79" t="s">
        <v>24</v>
      </c>
      <c r="P164" s="10" t="s">
        <v>25</v>
      </c>
    </row>
    <row r="165" spans="1:16">
      <c r="A165" s="46" t="s">
        <v>26</v>
      </c>
      <c r="B165" s="49"/>
      <c r="C165" s="4">
        <f t="shared" si="2"/>
        <v>0</v>
      </c>
      <c r="D165" s="39">
        <v>539581</v>
      </c>
      <c r="E165" s="39">
        <v>191571</v>
      </c>
      <c r="F165" s="110"/>
      <c r="G165" s="39">
        <v>232277</v>
      </c>
      <c r="H165" s="39">
        <v>13432</v>
      </c>
      <c r="I165" s="110"/>
      <c r="J165" s="39">
        <v>307304</v>
      </c>
      <c r="K165" s="39">
        <v>178139</v>
      </c>
      <c r="L165" s="110"/>
      <c r="M165" s="5">
        <v>7</v>
      </c>
      <c r="N165" s="5">
        <v>14</v>
      </c>
      <c r="O165" s="79" t="s">
        <v>27</v>
      </c>
      <c r="P165" s="10" t="s">
        <v>28</v>
      </c>
    </row>
    <row r="166" spans="1:16" ht="37.5">
      <c r="A166" s="88" t="s">
        <v>108</v>
      </c>
      <c r="B166" s="49">
        <v>100</v>
      </c>
      <c r="C166" s="72">
        <f t="shared" si="2"/>
        <v>172678</v>
      </c>
      <c r="D166" s="102">
        <v>539581</v>
      </c>
      <c r="E166" s="13">
        <v>191571</v>
      </c>
      <c r="F166" s="149">
        <f>F167</f>
        <v>105315</v>
      </c>
      <c r="G166" s="136">
        <v>232277</v>
      </c>
      <c r="H166" s="125">
        <v>13432</v>
      </c>
      <c r="I166" s="149">
        <f>I167</f>
        <v>67363</v>
      </c>
      <c r="J166" s="136">
        <v>307304</v>
      </c>
      <c r="K166" s="125">
        <v>178139</v>
      </c>
      <c r="L166" s="149">
        <f>L167</f>
        <v>40</v>
      </c>
      <c r="M166" s="124">
        <v>7</v>
      </c>
      <c r="N166" s="125">
        <v>14</v>
      </c>
      <c r="O166" s="126" t="s">
        <v>174</v>
      </c>
      <c r="P166" s="135" t="s">
        <v>109</v>
      </c>
    </row>
    <row r="167" spans="1:16">
      <c r="A167" s="46" t="s">
        <v>202</v>
      </c>
      <c r="B167" s="49">
        <f>C167/C166*100</f>
        <v>100</v>
      </c>
      <c r="C167" s="4">
        <f t="shared" si="2"/>
        <v>172678</v>
      </c>
      <c r="D167" s="39">
        <v>250256</v>
      </c>
      <c r="E167" s="29">
        <v>307978</v>
      </c>
      <c r="F167" s="110">
        <v>105315</v>
      </c>
      <c r="G167" s="39">
        <v>118474</v>
      </c>
      <c r="H167" s="5">
        <v>115270</v>
      </c>
      <c r="I167" s="110">
        <v>67363</v>
      </c>
      <c r="J167" s="39">
        <v>131782</v>
      </c>
      <c r="K167" s="5">
        <v>192708</v>
      </c>
      <c r="L167" s="110">
        <v>40</v>
      </c>
      <c r="M167" s="39">
        <v>10</v>
      </c>
      <c r="N167" s="5">
        <v>6</v>
      </c>
      <c r="O167" s="79" t="s">
        <v>24</v>
      </c>
      <c r="P167" s="10" t="s">
        <v>25</v>
      </c>
    </row>
    <row r="168" spans="1:16">
      <c r="A168" s="46" t="s">
        <v>26</v>
      </c>
      <c r="B168" s="49"/>
      <c r="C168" s="4">
        <f t="shared" si="2"/>
        <v>0</v>
      </c>
      <c r="D168" s="39">
        <v>169414</v>
      </c>
      <c r="E168" s="39">
        <v>307978</v>
      </c>
      <c r="F168" s="110"/>
      <c r="G168" s="39">
        <v>118474</v>
      </c>
      <c r="H168" s="39">
        <v>115270</v>
      </c>
      <c r="I168" s="109"/>
      <c r="J168" s="39">
        <v>50940</v>
      </c>
      <c r="K168" s="39">
        <v>192708</v>
      </c>
      <c r="L168" s="110"/>
      <c r="M168" s="5">
        <v>3</v>
      </c>
      <c r="N168" s="5">
        <v>6</v>
      </c>
      <c r="O168" s="79" t="s">
        <v>27</v>
      </c>
      <c r="P168" s="10" t="s">
        <v>28</v>
      </c>
    </row>
    <row r="169" spans="1:16" ht="37.5">
      <c r="A169" s="89" t="s">
        <v>110</v>
      </c>
      <c r="B169" s="25">
        <v>100</v>
      </c>
      <c r="C169" s="72">
        <f t="shared" si="2"/>
        <v>936</v>
      </c>
      <c r="D169" s="17">
        <v>80842</v>
      </c>
      <c r="E169" s="13" t="s">
        <v>221</v>
      </c>
      <c r="F169" s="149">
        <f>F170</f>
        <v>936</v>
      </c>
      <c r="G169" s="124" t="s">
        <v>221</v>
      </c>
      <c r="H169" s="125" t="s">
        <v>221</v>
      </c>
      <c r="I169" s="149"/>
      <c r="J169" s="124">
        <v>80842</v>
      </c>
      <c r="K169" s="125" t="s">
        <v>221</v>
      </c>
      <c r="L169" s="149">
        <f>L170</f>
        <v>1</v>
      </c>
      <c r="M169" s="124">
        <v>7</v>
      </c>
      <c r="N169" s="125" t="s">
        <v>130</v>
      </c>
      <c r="O169" s="126" t="s">
        <v>175</v>
      </c>
      <c r="P169" s="135" t="s">
        <v>111</v>
      </c>
    </row>
    <row r="170" spans="1:16">
      <c r="A170" s="46" t="s">
        <v>202</v>
      </c>
      <c r="B170" s="24">
        <f>C170/C169*100</f>
        <v>100</v>
      </c>
      <c r="C170" s="4">
        <f t="shared" si="2"/>
        <v>936</v>
      </c>
      <c r="D170" s="12">
        <v>23059</v>
      </c>
      <c r="E170" s="29" t="s">
        <v>221</v>
      </c>
      <c r="F170" s="110">
        <v>936</v>
      </c>
      <c r="G170" s="12" t="s">
        <v>221</v>
      </c>
      <c r="H170" s="5" t="s">
        <v>221</v>
      </c>
      <c r="I170" s="110"/>
      <c r="J170" s="12">
        <v>23059</v>
      </c>
      <c r="K170" s="5"/>
      <c r="L170" s="110">
        <v>1</v>
      </c>
      <c r="M170" s="12">
        <v>1</v>
      </c>
      <c r="N170" s="5" t="s">
        <v>130</v>
      </c>
      <c r="O170" s="79" t="s">
        <v>24</v>
      </c>
      <c r="P170" s="10" t="s">
        <v>25</v>
      </c>
    </row>
    <row r="171" spans="1:16" ht="18.75">
      <c r="A171" s="88" t="s">
        <v>210</v>
      </c>
      <c r="B171" s="52"/>
      <c r="C171" s="4">
        <f t="shared" ref="C171:C198" si="9">F171+I171</f>
        <v>0</v>
      </c>
      <c r="D171" s="17">
        <v>23059</v>
      </c>
      <c r="E171" s="39" t="s">
        <v>221</v>
      </c>
      <c r="F171" s="149"/>
      <c r="G171" s="123" t="s">
        <v>221</v>
      </c>
      <c r="H171" s="123" t="s">
        <v>221</v>
      </c>
      <c r="I171" s="157"/>
      <c r="J171" s="124">
        <v>23059</v>
      </c>
      <c r="K171" s="125" t="s">
        <v>221</v>
      </c>
      <c r="L171" s="149"/>
      <c r="M171" s="124">
        <v>1</v>
      </c>
      <c r="N171" s="128" t="s">
        <v>130</v>
      </c>
      <c r="O171" s="126" t="s">
        <v>112</v>
      </c>
      <c r="P171" s="135" t="s">
        <v>113</v>
      </c>
    </row>
    <row r="172" spans="1:16">
      <c r="A172" s="46" t="s">
        <v>203</v>
      </c>
      <c r="B172" s="49"/>
      <c r="C172" s="4">
        <f t="shared" si="9"/>
        <v>0</v>
      </c>
      <c r="D172" s="102">
        <v>32196</v>
      </c>
      <c r="E172" s="39" t="s">
        <v>221</v>
      </c>
      <c r="F172" s="112"/>
      <c r="G172" s="12" t="s">
        <v>221</v>
      </c>
      <c r="H172" s="12" t="s">
        <v>221</v>
      </c>
      <c r="I172" s="112"/>
      <c r="J172" s="12">
        <v>32196</v>
      </c>
      <c r="K172" s="12" t="s">
        <v>221</v>
      </c>
      <c r="L172" s="112"/>
      <c r="M172" s="5">
        <v>4</v>
      </c>
      <c r="N172" s="5" t="s">
        <v>130</v>
      </c>
      <c r="O172" s="79" t="s">
        <v>136</v>
      </c>
      <c r="P172" s="10" t="s">
        <v>23</v>
      </c>
    </row>
    <row r="173" spans="1:16">
      <c r="A173" s="46" t="s">
        <v>202</v>
      </c>
      <c r="B173" s="32"/>
      <c r="C173" s="4">
        <f t="shared" si="9"/>
        <v>0</v>
      </c>
      <c r="D173" s="12">
        <v>32196</v>
      </c>
      <c r="E173" s="39" t="s">
        <v>221</v>
      </c>
      <c r="F173" s="110"/>
      <c r="G173" s="39" t="s">
        <v>221</v>
      </c>
      <c r="H173" s="39" t="s">
        <v>221</v>
      </c>
      <c r="I173" s="109"/>
      <c r="J173" s="12">
        <v>32196</v>
      </c>
      <c r="K173" s="39" t="s">
        <v>221</v>
      </c>
      <c r="L173" s="110"/>
      <c r="M173" s="12">
        <v>4</v>
      </c>
      <c r="N173" s="5" t="s">
        <v>130</v>
      </c>
      <c r="O173" s="79" t="s">
        <v>24</v>
      </c>
      <c r="P173" s="10" t="s">
        <v>25</v>
      </c>
    </row>
    <row r="174" spans="1:16" ht="18.75">
      <c r="A174" s="88" t="s">
        <v>211</v>
      </c>
      <c r="B174" s="52"/>
      <c r="C174" s="4">
        <f t="shared" si="9"/>
        <v>0</v>
      </c>
      <c r="D174" s="17">
        <v>21455</v>
      </c>
      <c r="E174" s="39">
        <v>6840</v>
      </c>
      <c r="F174" s="149"/>
      <c r="G174" s="123" t="s">
        <v>221</v>
      </c>
      <c r="H174" s="123" t="s">
        <v>221</v>
      </c>
      <c r="I174" s="152"/>
      <c r="J174" s="124">
        <v>21455</v>
      </c>
      <c r="K174" s="123">
        <v>6840</v>
      </c>
      <c r="L174" s="149"/>
      <c r="M174" s="124">
        <v>2</v>
      </c>
      <c r="N174" s="128">
        <v>2</v>
      </c>
      <c r="O174" s="144" t="s">
        <v>114</v>
      </c>
      <c r="P174" s="135" t="s">
        <v>114</v>
      </c>
    </row>
    <row r="175" spans="1:16">
      <c r="A175" s="46" t="s">
        <v>202</v>
      </c>
      <c r="B175" s="32"/>
      <c r="C175" s="4">
        <f t="shared" si="9"/>
        <v>0</v>
      </c>
      <c r="D175" s="12">
        <v>21455</v>
      </c>
      <c r="E175" s="39">
        <v>6840</v>
      </c>
      <c r="F175" s="110"/>
      <c r="G175" s="39" t="s">
        <v>221</v>
      </c>
      <c r="H175" s="39" t="s">
        <v>221</v>
      </c>
      <c r="I175" s="109"/>
      <c r="J175" s="12">
        <v>21455</v>
      </c>
      <c r="K175" s="39">
        <v>6840</v>
      </c>
      <c r="L175" s="110"/>
      <c r="M175" s="12">
        <v>2</v>
      </c>
      <c r="N175" s="5">
        <v>2</v>
      </c>
      <c r="O175" s="79" t="s">
        <v>24</v>
      </c>
      <c r="P175" s="10" t="s">
        <v>25</v>
      </c>
    </row>
    <row r="176" spans="1:16" ht="56.25">
      <c r="A176" s="89" t="s">
        <v>115</v>
      </c>
      <c r="B176" s="25"/>
      <c r="C176" s="4">
        <f t="shared" si="9"/>
        <v>0</v>
      </c>
      <c r="D176" s="17" t="s">
        <v>221</v>
      </c>
      <c r="E176" s="13" t="s">
        <v>221</v>
      </c>
      <c r="F176" s="149"/>
      <c r="G176" s="123" t="s">
        <v>221</v>
      </c>
      <c r="H176" s="123" t="s">
        <v>221</v>
      </c>
      <c r="I176" s="149"/>
      <c r="J176" s="124" t="s">
        <v>221</v>
      </c>
      <c r="K176" s="125" t="s">
        <v>221</v>
      </c>
      <c r="L176" s="149"/>
      <c r="M176" s="124" t="s">
        <v>130</v>
      </c>
      <c r="N176" s="125" t="s">
        <v>130</v>
      </c>
      <c r="O176" s="129" t="s">
        <v>176</v>
      </c>
      <c r="P176" s="135" t="s">
        <v>116</v>
      </c>
    </row>
    <row r="177" spans="1:19">
      <c r="A177" s="46" t="s">
        <v>202</v>
      </c>
      <c r="B177" s="24"/>
      <c r="C177" s="4">
        <f t="shared" si="9"/>
        <v>0</v>
      </c>
      <c r="D177" s="12">
        <v>103291</v>
      </c>
      <c r="E177" s="29">
        <v>38782</v>
      </c>
      <c r="F177" s="110"/>
      <c r="G177" s="39" t="s">
        <v>221</v>
      </c>
      <c r="H177" s="39" t="s">
        <v>221</v>
      </c>
      <c r="I177" s="109"/>
      <c r="J177" s="12">
        <v>103291</v>
      </c>
      <c r="K177" s="5">
        <v>38782</v>
      </c>
      <c r="L177" s="110"/>
      <c r="M177" s="12">
        <v>4</v>
      </c>
      <c r="N177" s="5">
        <v>2</v>
      </c>
      <c r="O177" s="79" t="s">
        <v>24</v>
      </c>
      <c r="P177" s="10" t="s">
        <v>25</v>
      </c>
    </row>
    <row r="178" spans="1:19" ht="37.5">
      <c r="A178" s="88" t="s">
        <v>117</v>
      </c>
      <c r="B178" s="25">
        <v>100</v>
      </c>
      <c r="C178" s="72">
        <f t="shared" si="9"/>
        <v>39991</v>
      </c>
      <c r="D178" s="17">
        <v>103291</v>
      </c>
      <c r="E178" s="13">
        <v>38782</v>
      </c>
      <c r="F178" s="149"/>
      <c r="G178" s="123" t="s">
        <v>221</v>
      </c>
      <c r="H178" s="123" t="s">
        <v>221</v>
      </c>
      <c r="I178" s="152">
        <f>I180</f>
        <v>39991</v>
      </c>
      <c r="J178" s="124">
        <v>103291</v>
      </c>
      <c r="K178" s="125">
        <v>38782</v>
      </c>
      <c r="L178" s="149">
        <f>L180</f>
        <v>11</v>
      </c>
      <c r="M178" s="125">
        <v>4</v>
      </c>
      <c r="N178" s="125">
        <v>2</v>
      </c>
      <c r="O178" s="126" t="s">
        <v>177</v>
      </c>
      <c r="P178" s="135" t="s">
        <v>118</v>
      </c>
    </row>
    <row r="179" spans="1:19">
      <c r="A179" s="46" t="s">
        <v>203</v>
      </c>
      <c r="B179" s="49"/>
      <c r="C179" s="4">
        <f t="shared" si="9"/>
        <v>0</v>
      </c>
      <c r="D179" s="102" t="s">
        <v>221</v>
      </c>
      <c r="E179" s="39">
        <v>1180</v>
      </c>
      <c r="F179" s="110"/>
      <c r="G179" s="12" t="s">
        <v>221</v>
      </c>
      <c r="H179" s="12">
        <v>1180</v>
      </c>
      <c r="I179" s="112"/>
      <c r="J179" s="12" t="s">
        <v>221</v>
      </c>
      <c r="K179" s="12" t="s">
        <v>221</v>
      </c>
      <c r="L179" s="110"/>
      <c r="M179" s="5" t="s">
        <v>130</v>
      </c>
      <c r="N179" s="5">
        <v>1</v>
      </c>
      <c r="O179" s="79" t="s">
        <v>136</v>
      </c>
      <c r="P179" s="10" t="s">
        <v>23</v>
      </c>
    </row>
    <row r="180" spans="1:19">
      <c r="A180" s="46" t="s">
        <v>202</v>
      </c>
      <c r="B180" s="24">
        <f>C180/C178*100</f>
        <v>100</v>
      </c>
      <c r="C180" s="4">
        <f t="shared" si="9"/>
        <v>39991</v>
      </c>
      <c r="D180" s="12" t="s">
        <v>221</v>
      </c>
      <c r="E180" s="29">
        <v>1180</v>
      </c>
      <c r="F180" s="109"/>
      <c r="G180" s="39" t="s">
        <v>221</v>
      </c>
      <c r="H180" s="39">
        <v>1180</v>
      </c>
      <c r="I180" s="109">
        <v>39991</v>
      </c>
      <c r="J180" s="12" t="s">
        <v>221</v>
      </c>
      <c r="K180" s="5" t="s">
        <v>221</v>
      </c>
      <c r="L180" s="109">
        <v>11</v>
      </c>
      <c r="M180" s="12" t="s">
        <v>130</v>
      </c>
      <c r="N180" s="5">
        <v>1</v>
      </c>
      <c r="O180" s="79" t="s">
        <v>24</v>
      </c>
      <c r="P180" s="10" t="s">
        <v>25</v>
      </c>
    </row>
    <row r="181" spans="1:19" ht="42.75">
      <c r="A181" s="90" t="s">
        <v>212</v>
      </c>
      <c r="B181" s="49"/>
      <c r="C181" s="4">
        <f t="shared" si="9"/>
        <v>0</v>
      </c>
      <c r="D181" s="39">
        <v>171038</v>
      </c>
      <c r="E181" s="13">
        <v>157273</v>
      </c>
      <c r="F181" s="152"/>
      <c r="G181" s="123" t="s">
        <v>221</v>
      </c>
      <c r="H181" s="125" t="s">
        <v>221</v>
      </c>
      <c r="I181" s="152"/>
      <c r="J181" s="123">
        <v>171038</v>
      </c>
      <c r="K181" s="123">
        <v>157273</v>
      </c>
      <c r="L181" s="152"/>
      <c r="M181" s="128">
        <v>1</v>
      </c>
      <c r="N181" s="125">
        <v>1</v>
      </c>
      <c r="O181" s="144" t="s">
        <v>178</v>
      </c>
      <c r="P181" s="135" t="s">
        <v>119</v>
      </c>
    </row>
    <row r="182" spans="1:19">
      <c r="A182" s="46" t="s">
        <v>202</v>
      </c>
      <c r="B182" s="49"/>
      <c r="C182" s="4">
        <f t="shared" si="9"/>
        <v>0</v>
      </c>
      <c r="D182" s="39">
        <v>171038</v>
      </c>
      <c r="E182" s="39">
        <v>157273</v>
      </c>
      <c r="F182" s="109"/>
      <c r="G182" s="39" t="s">
        <v>221</v>
      </c>
      <c r="H182" s="39" t="s">
        <v>221</v>
      </c>
      <c r="I182" s="109"/>
      <c r="J182" s="39">
        <v>171038</v>
      </c>
      <c r="K182" s="39">
        <v>157273</v>
      </c>
      <c r="L182" s="109"/>
      <c r="M182" s="5">
        <v>1</v>
      </c>
      <c r="N182" s="5">
        <v>1</v>
      </c>
      <c r="O182" s="79" t="s">
        <v>24</v>
      </c>
      <c r="P182" s="10" t="s">
        <v>25</v>
      </c>
    </row>
    <row r="183" spans="1:19">
      <c r="A183" s="46" t="s">
        <v>26</v>
      </c>
      <c r="B183" s="49"/>
      <c r="C183" s="4">
        <f t="shared" si="9"/>
        <v>0</v>
      </c>
      <c r="D183" s="39">
        <v>2227109</v>
      </c>
      <c r="E183" s="29">
        <v>967630</v>
      </c>
      <c r="F183" s="109"/>
      <c r="G183" s="39">
        <v>2184630</v>
      </c>
      <c r="H183" s="5">
        <v>834442</v>
      </c>
      <c r="I183" s="109"/>
      <c r="J183" s="39">
        <v>42479</v>
      </c>
      <c r="K183" s="39">
        <v>133188</v>
      </c>
      <c r="L183" s="109"/>
      <c r="M183" s="5">
        <v>13</v>
      </c>
      <c r="N183" s="5">
        <v>40</v>
      </c>
      <c r="O183" s="79" t="s">
        <v>27</v>
      </c>
      <c r="P183" s="10" t="s">
        <v>28</v>
      </c>
      <c r="R183" s="71">
        <v>50</v>
      </c>
    </row>
    <row r="184" spans="1:19" ht="37.5">
      <c r="A184" s="90" t="s">
        <v>120</v>
      </c>
      <c r="B184" s="25">
        <v>100</v>
      </c>
      <c r="C184" s="72">
        <f t="shared" si="9"/>
        <v>86912</v>
      </c>
      <c r="D184" s="17">
        <v>2227109</v>
      </c>
      <c r="E184" s="13">
        <v>834442</v>
      </c>
      <c r="F184" s="152"/>
      <c r="G184" s="123">
        <v>2184630</v>
      </c>
      <c r="H184" s="123">
        <v>834442</v>
      </c>
      <c r="I184" s="152">
        <f>I185</f>
        <v>86912</v>
      </c>
      <c r="J184" s="124">
        <v>42479</v>
      </c>
      <c r="K184" s="125" t="s">
        <v>221</v>
      </c>
      <c r="L184" s="152">
        <f>L185</f>
        <v>1</v>
      </c>
      <c r="M184" s="124">
        <v>13</v>
      </c>
      <c r="N184" s="125">
        <v>39</v>
      </c>
      <c r="O184" s="135" t="s">
        <v>179</v>
      </c>
      <c r="P184" s="135" t="s">
        <v>121</v>
      </c>
      <c r="R184" s="71">
        <v>51.3</v>
      </c>
    </row>
    <row r="185" spans="1:19">
      <c r="A185" s="47" t="s">
        <v>216</v>
      </c>
      <c r="B185" s="38">
        <f>C185/C184*100</f>
        <v>100</v>
      </c>
      <c r="C185" s="4">
        <f t="shared" si="9"/>
        <v>86912</v>
      </c>
      <c r="D185" s="40" t="s">
        <v>221</v>
      </c>
      <c r="E185" s="31">
        <v>133188</v>
      </c>
      <c r="F185" s="115"/>
      <c r="G185" s="43" t="s">
        <v>221</v>
      </c>
      <c r="H185" s="43" t="s">
        <v>221</v>
      </c>
      <c r="I185" s="115">
        <v>86912</v>
      </c>
      <c r="J185" s="40" t="s">
        <v>221</v>
      </c>
      <c r="K185" s="35">
        <v>133188</v>
      </c>
      <c r="L185" s="115">
        <v>1</v>
      </c>
      <c r="M185" s="40" t="s">
        <v>130</v>
      </c>
      <c r="N185" s="64">
        <v>1</v>
      </c>
      <c r="O185" s="80" t="s">
        <v>137</v>
      </c>
      <c r="P185" s="37" t="s">
        <v>29</v>
      </c>
      <c r="R185" s="71">
        <v>3017.5</v>
      </c>
    </row>
    <row r="186" spans="1:19" ht="18.75">
      <c r="A186" s="90" t="s">
        <v>122</v>
      </c>
      <c r="B186" s="53">
        <v>100</v>
      </c>
      <c r="C186" s="72">
        <f t="shared" si="9"/>
        <v>7428739</v>
      </c>
      <c r="D186" s="44">
        <v>64331</v>
      </c>
      <c r="E186" s="26">
        <v>270737</v>
      </c>
      <c r="F186" s="150">
        <f>F187+F188</f>
        <v>7428739</v>
      </c>
      <c r="G186" s="124">
        <v>64331</v>
      </c>
      <c r="H186" s="125">
        <v>228976</v>
      </c>
      <c r="I186" s="152"/>
      <c r="J186" s="124" t="s">
        <v>221</v>
      </c>
      <c r="K186" s="124">
        <v>41761</v>
      </c>
      <c r="L186" s="150">
        <f>L187+L188</f>
        <v>16</v>
      </c>
      <c r="M186" s="124">
        <v>3</v>
      </c>
      <c r="N186" s="125">
        <v>13</v>
      </c>
      <c r="O186" s="135" t="s">
        <v>180</v>
      </c>
      <c r="P186" s="135" t="s">
        <v>123</v>
      </c>
      <c r="R186" s="71">
        <f>SUM(R182:R185)</f>
        <v>3118.8</v>
      </c>
      <c r="S186" s="71">
        <v>3377700</v>
      </c>
    </row>
    <row r="187" spans="1:19">
      <c r="A187" s="90"/>
      <c r="B187" s="53">
        <f>C187/C186*100</f>
        <v>23.037893779819161</v>
      </c>
      <c r="C187" s="4">
        <f t="shared" si="9"/>
        <v>1711425</v>
      </c>
      <c r="D187" s="44"/>
      <c r="E187" s="26"/>
      <c r="F187" s="116">
        <v>1711425</v>
      </c>
      <c r="G187" s="54"/>
      <c r="H187" s="55"/>
      <c r="I187" s="116"/>
      <c r="J187" s="54"/>
      <c r="K187" s="54"/>
      <c r="L187" s="121">
        <v>3</v>
      </c>
      <c r="M187" s="54"/>
      <c r="N187" s="55"/>
      <c r="O187" s="79" t="s">
        <v>136</v>
      </c>
      <c r="P187" s="10" t="s">
        <v>23</v>
      </c>
    </row>
    <row r="188" spans="1:19">
      <c r="A188" s="91" t="s">
        <v>202</v>
      </c>
      <c r="B188" s="56">
        <f>C188/C186*100</f>
        <v>76.962106220180843</v>
      </c>
      <c r="C188" s="4">
        <f t="shared" si="9"/>
        <v>5717314</v>
      </c>
      <c r="D188" s="100">
        <v>64331</v>
      </c>
      <c r="E188" s="30">
        <v>270737</v>
      </c>
      <c r="F188" s="116">
        <v>5717314</v>
      </c>
      <c r="G188" s="100">
        <v>64331</v>
      </c>
      <c r="H188" s="28">
        <v>228976</v>
      </c>
      <c r="I188" s="116"/>
      <c r="J188" s="100" t="s">
        <v>221</v>
      </c>
      <c r="K188" s="39">
        <v>41761</v>
      </c>
      <c r="L188" s="116">
        <v>13</v>
      </c>
      <c r="M188" s="100">
        <v>3</v>
      </c>
      <c r="N188" s="55">
        <v>13</v>
      </c>
      <c r="O188" s="81" t="s">
        <v>24</v>
      </c>
      <c r="P188" s="57" t="s">
        <v>25</v>
      </c>
    </row>
    <row r="189" spans="1:19">
      <c r="A189" s="91" t="s">
        <v>77</v>
      </c>
      <c r="B189" s="58"/>
      <c r="C189" s="4">
        <f t="shared" si="9"/>
        <v>0</v>
      </c>
      <c r="D189" s="104">
        <v>21982</v>
      </c>
      <c r="E189" s="100">
        <v>5999</v>
      </c>
      <c r="F189" s="116"/>
      <c r="G189" s="39" t="s">
        <v>221</v>
      </c>
      <c r="H189" s="39" t="s">
        <v>221</v>
      </c>
      <c r="I189" s="116"/>
      <c r="J189" s="39">
        <v>21982</v>
      </c>
      <c r="K189" s="28">
        <v>5999</v>
      </c>
      <c r="L189" s="116"/>
      <c r="M189" s="5">
        <v>1</v>
      </c>
      <c r="N189" s="28">
        <v>1</v>
      </c>
      <c r="O189" s="81" t="s">
        <v>27</v>
      </c>
      <c r="P189" s="57" t="s">
        <v>28</v>
      </c>
      <c r="R189" s="71">
        <f>R186*57.33</f>
        <v>178800.804</v>
      </c>
      <c r="S189" s="71">
        <f>S186*57.33</f>
        <v>193643541</v>
      </c>
    </row>
    <row r="190" spans="1:19" ht="42.75">
      <c r="A190" s="90" t="s">
        <v>213</v>
      </c>
      <c r="B190" s="53">
        <v>100</v>
      </c>
      <c r="C190" s="72">
        <f t="shared" si="9"/>
        <v>317436</v>
      </c>
      <c r="D190" s="44">
        <v>21982</v>
      </c>
      <c r="E190" s="26">
        <v>5999</v>
      </c>
      <c r="F190" s="152">
        <f>F191+F192</f>
        <v>210630</v>
      </c>
      <c r="G190" s="136" t="s">
        <v>221</v>
      </c>
      <c r="H190" s="142" t="s">
        <v>221</v>
      </c>
      <c r="I190" s="150">
        <f>I191</f>
        <v>106806</v>
      </c>
      <c r="J190" s="124">
        <v>21982</v>
      </c>
      <c r="K190" s="142">
        <v>5999</v>
      </c>
      <c r="L190" s="154">
        <f>L191+L192</f>
        <v>7</v>
      </c>
      <c r="M190" s="136">
        <v>1</v>
      </c>
      <c r="N190" s="142">
        <v>1</v>
      </c>
      <c r="O190" s="144" t="s">
        <v>181</v>
      </c>
      <c r="P190" s="135" t="s">
        <v>191</v>
      </c>
    </row>
    <row r="191" spans="1:19">
      <c r="A191" s="91" t="s">
        <v>202</v>
      </c>
      <c r="B191" s="56">
        <f>C191/C190*100</f>
        <v>55.318867425244775</v>
      </c>
      <c r="C191" s="4">
        <f t="shared" si="9"/>
        <v>175602</v>
      </c>
      <c r="D191" s="100" t="s">
        <v>221</v>
      </c>
      <c r="E191" s="30">
        <v>15270</v>
      </c>
      <c r="F191" s="116">
        <v>68796</v>
      </c>
      <c r="G191" s="100" t="s">
        <v>221</v>
      </c>
      <c r="H191" s="28">
        <v>15270</v>
      </c>
      <c r="I191" s="116">
        <v>106806</v>
      </c>
      <c r="J191" s="39" t="s">
        <v>221</v>
      </c>
      <c r="K191" s="30" t="s">
        <v>221</v>
      </c>
      <c r="L191" s="116">
        <v>3</v>
      </c>
      <c r="M191" s="100" t="s">
        <v>130</v>
      </c>
      <c r="N191" s="30">
        <v>5</v>
      </c>
      <c r="O191" s="81" t="s">
        <v>24</v>
      </c>
      <c r="P191" s="57" t="s">
        <v>25</v>
      </c>
    </row>
    <row r="192" spans="1:19">
      <c r="A192" s="91"/>
      <c r="B192" s="56">
        <f>C192/C190*100</f>
        <v>44.681132574755225</v>
      </c>
      <c r="C192" s="4">
        <f t="shared" si="9"/>
        <v>141834</v>
      </c>
      <c r="D192" s="100"/>
      <c r="E192" s="30"/>
      <c r="F192" s="116">
        <v>141834</v>
      </c>
      <c r="G192" s="100"/>
      <c r="H192" s="28"/>
      <c r="I192" s="116"/>
      <c r="J192" s="39"/>
      <c r="K192" s="30"/>
      <c r="L192" s="116">
        <v>4</v>
      </c>
      <c r="M192" s="100"/>
      <c r="N192" s="30"/>
      <c r="O192" s="80" t="s">
        <v>137</v>
      </c>
      <c r="P192" s="37" t="s">
        <v>29</v>
      </c>
    </row>
    <row r="193" spans="1:16" ht="42.75">
      <c r="A193" s="90" t="s">
        <v>214</v>
      </c>
      <c r="B193" s="53"/>
      <c r="C193" s="4">
        <f t="shared" si="9"/>
        <v>0</v>
      </c>
      <c r="D193" s="44" t="s">
        <v>221</v>
      </c>
      <c r="E193" s="26">
        <v>15270</v>
      </c>
      <c r="F193" s="152"/>
      <c r="G193" s="123" t="s">
        <v>221</v>
      </c>
      <c r="H193" s="123">
        <v>15270</v>
      </c>
      <c r="I193" s="152"/>
      <c r="J193" s="124" t="s">
        <v>221</v>
      </c>
      <c r="K193" s="125" t="s">
        <v>221</v>
      </c>
      <c r="L193" s="155"/>
      <c r="M193" s="124" t="s">
        <v>130</v>
      </c>
      <c r="N193" s="125">
        <v>5</v>
      </c>
      <c r="O193" s="135" t="s">
        <v>182</v>
      </c>
      <c r="P193" s="135" t="s">
        <v>124</v>
      </c>
    </row>
    <row r="194" spans="1:16">
      <c r="A194" s="91" t="s">
        <v>202</v>
      </c>
      <c r="B194" s="56"/>
      <c r="C194" s="4">
        <f t="shared" si="9"/>
        <v>0</v>
      </c>
      <c r="D194" s="100"/>
      <c r="E194" s="30"/>
      <c r="F194" s="116"/>
      <c r="G194" s="39"/>
      <c r="H194" s="39"/>
      <c r="I194" s="116"/>
      <c r="J194" s="100"/>
      <c r="K194" s="28"/>
      <c r="L194" s="116"/>
      <c r="M194" s="100"/>
      <c r="N194" s="28"/>
      <c r="O194" s="81" t="s">
        <v>24</v>
      </c>
      <c r="P194" s="57" t="s">
        <v>25</v>
      </c>
    </row>
    <row r="195" spans="1:16" ht="18.75">
      <c r="A195" s="90" t="s">
        <v>125</v>
      </c>
      <c r="B195" s="58"/>
      <c r="C195" s="4">
        <f t="shared" si="9"/>
        <v>0</v>
      </c>
      <c r="D195" s="104"/>
      <c r="E195" s="26"/>
      <c r="F195" s="152"/>
      <c r="G195" s="123"/>
      <c r="H195" s="125"/>
      <c r="I195" s="152"/>
      <c r="J195" s="123"/>
      <c r="K195" s="123"/>
      <c r="L195" s="154"/>
      <c r="M195" s="128"/>
      <c r="N195" s="142"/>
      <c r="O195" s="144" t="s">
        <v>183</v>
      </c>
      <c r="P195" s="144" t="s">
        <v>126</v>
      </c>
    </row>
    <row r="196" spans="1:16">
      <c r="A196" s="92" t="s">
        <v>26</v>
      </c>
      <c r="B196" s="104"/>
      <c r="C196" s="4">
        <f t="shared" si="9"/>
        <v>0</v>
      </c>
      <c r="D196" s="104"/>
      <c r="E196" s="67"/>
      <c r="F196" s="117"/>
      <c r="G196" s="39"/>
      <c r="H196" s="68"/>
      <c r="I196" s="117"/>
      <c r="J196" s="39"/>
      <c r="K196" s="39"/>
      <c r="L196" s="117"/>
      <c r="M196" s="5"/>
      <c r="N196" s="68"/>
      <c r="O196" s="82" t="s">
        <v>27</v>
      </c>
      <c r="P196" s="69" t="s">
        <v>28</v>
      </c>
    </row>
    <row r="197" spans="1:16" ht="18.75">
      <c r="A197" s="93" t="s">
        <v>223</v>
      </c>
      <c r="B197" s="104">
        <v>100</v>
      </c>
      <c r="C197" s="72">
        <f t="shared" si="9"/>
        <v>59234</v>
      </c>
      <c r="D197" s="104"/>
      <c r="E197" s="67"/>
      <c r="F197" s="166"/>
      <c r="G197" s="123"/>
      <c r="H197" s="145"/>
      <c r="I197" s="156">
        <f>I198</f>
        <v>59234</v>
      </c>
      <c r="J197" s="124"/>
      <c r="K197" s="124"/>
      <c r="L197" s="156">
        <f>L198</f>
        <v>1</v>
      </c>
      <c r="M197" s="125"/>
      <c r="N197" s="146"/>
      <c r="O197" s="147" t="s">
        <v>224</v>
      </c>
      <c r="P197" s="148" t="s">
        <v>222</v>
      </c>
    </row>
    <row r="198" spans="1:16" ht="15.75" thickBot="1">
      <c r="A198" s="94" t="s">
        <v>202</v>
      </c>
      <c r="B198" s="59">
        <f>C198/C197*100</f>
        <v>100</v>
      </c>
      <c r="C198" s="74">
        <f t="shared" si="9"/>
        <v>59234</v>
      </c>
      <c r="D198" s="59"/>
      <c r="E198" s="60"/>
      <c r="F198" s="118"/>
      <c r="G198" s="66"/>
      <c r="H198" s="61"/>
      <c r="I198" s="118">
        <v>59234</v>
      </c>
      <c r="J198" s="66"/>
      <c r="K198" s="66"/>
      <c r="L198" s="118">
        <v>1</v>
      </c>
      <c r="M198" s="63"/>
      <c r="N198" s="61"/>
      <c r="O198" s="83" t="s">
        <v>24</v>
      </c>
      <c r="P198" s="75" t="s">
        <v>25</v>
      </c>
    </row>
    <row r="199" spans="1:16" ht="24">
      <c r="A199" s="84" t="s">
        <v>127</v>
      </c>
      <c r="B199" s="5"/>
      <c r="C199" s="12"/>
      <c r="D199" s="5"/>
      <c r="E199" s="5"/>
      <c r="F199" s="109"/>
      <c r="G199" s="5"/>
      <c r="H199" s="5"/>
      <c r="I199" s="109"/>
      <c r="J199" s="5"/>
      <c r="K199" s="5"/>
      <c r="L199" s="109"/>
      <c r="M199" s="5"/>
      <c r="N199" s="5"/>
      <c r="O199" s="349" t="s">
        <v>184</v>
      </c>
      <c r="P199" s="349"/>
    </row>
  </sheetData>
  <autoFilter ref="A5:P199">
    <filterColumn colId="2" showButton="0"/>
    <filterColumn colId="3" showButton="0"/>
    <filterColumn colId="5" showButton="0"/>
    <filterColumn colId="6" showButton="0"/>
    <filterColumn colId="8" showButton="0"/>
    <filterColumn colId="9" showButton="0"/>
    <filterColumn colId="11" showButton="0"/>
    <filterColumn colId="12" showButton="0"/>
    <filterColumn colId="14" showButton="0"/>
  </autoFilter>
  <mergeCells count="63">
    <mergeCell ref="C8:C9"/>
    <mergeCell ref="A1:P1"/>
    <mergeCell ref="A2:P2"/>
    <mergeCell ref="A3:P3"/>
    <mergeCell ref="O4:P4"/>
    <mergeCell ref="A5:A9"/>
    <mergeCell ref="B5:B6"/>
    <mergeCell ref="C5:E5"/>
    <mergeCell ref="F5:H5"/>
    <mergeCell ref="I5:K5"/>
    <mergeCell ref="L5:N5"/>
    <mergeCell ref="J8:J9"/>
    <mergeCell ref="K8:K9"/>
    <mergeCell ref="L8:L9"/>
    <mergeCell ref="M8:M9"/>
    <mergeCell ref="N8:N9"/>
    <mergeCell ref="F41:P41"/>
    <mergeCell ref="D8:D9"/>
    <mergeCell ref="E8:E9"/>
    <mergeCell ref="F8:F9"/>
    <mergeCell ref="G8:G9"/>
    <mergeCell ref="H8:H9"/>
    <mergeCell ref="I8:I9"/>
    <mergeCell ref="O5:P9"/>
    <mergeCell ref="C6:E6"/>
    <mergeCell ref="F6:H6"/>
    <mergeCell ref="I6:K6"/>
    <mergeCell ref="L6:N6"/>
    <mergeCell ref="C7:E7"/>
    <mergeCell ref="F7:H7"/>
    <mergeCell ref="I7:K7"/>
    <mergeCell ref="L7:N7"/>
    <mergeCell ref="A42:D42"/>
    <mergeCell ref="K42:P42"/>
    <mergeCell ref="O43:P43"/>
    <mergeCell ref="A44:A48"/>
    <mergeCell ref="B44:B45"/>
    <mergeCell ref="C44:E44"/>
    <mergeCell ref="F44:H44"/>
    <mergeCell ref="I44:K44"/>
    <mergeCell ref="L44:N44"/>
    <mergeCell ref="O44:P48"/>
    <mergeCell ref="H47:H48"/>
    <mergeCell ref="C45:E45"/>
    <mergeCell ref="F45:H45"/>
    <mergeCell ref="I45:K45"/>
    <mergeCell ref="L45:N45"/>
    <mergeCell ref="C46:E46"/>
    <mergeCell ref="F46:H46"/>
    <mergeCell ref="I46:K46"/>
    <mergeCell ref="L46:N46"/>
    <mergeCell ref="C47:C48"/>
    <mergeCell ref="D47:D48"/>
    <mergeCell ref="E47:E48"/>
    <mergeCell ref="F47:F48"/>
    <mergeCell ref="G47:G48"/>
    <mergeCell ref="O199:P199"/>
    <mergeCell ref="I47:I48"/>
    <mergeCell ref="J47:J48"/>
    <mergeCell ref="K47:K48"/>
    <mergeCell ref="L47:L48"/>
    <mergeCell ref="M47:M48"/>
    <mergeCell ref="N47:N48"/>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sheetPr codeName="Sheet1"/>
  <dimension ref="A1:T249"/>
  <sheetViews>
    <sheetView tabSelected="1" view="pageBreakPreview" topLeftCell="A199" zoomScale="73" zoomScaleNormal="76" zoomScaleSheetLayoutView="73" zoomScalePageLayoutView="74" workbookViewId="0">
      <selection activeCell="L7" sqref="L7:N7"/>
    </sheetView>
  </sheetViews>
  <sheetFormatPr defaultColWidth="11" defaultRowHeight="12.75"/>
  <cols>
    <col min="1" max="1" width="33.5703125" style="170" customWidth="1"/>
    <col min="2" max="2" width="10.7109375" style="206" customWidth="1"/>
    <col min="3" max="3" width="10.28515625" style="170" customWidth="1"/>
    <col min="4" max="5" width="10.5703125" style="169" customWidth="1"/>
    <col min="6" max="6" width="10" style="170" customWidth="1"/>
    <col min="7" max="7" width="10.85546875" style="169" customWidth="1"/>
    <col min="8" max="8" width="10.140625" style="169" customWidth="1"/>
    <col min="9" max="9" width="8.85546875" style="170" customWidth="1"/>
    <col min="10" max="11" width="8.140625" style="169" customWidth="1"/>
    <col min="12" max="12" width="10.85546875" style="221" customWidth="1"/>
    <col min="13" max="13" width="11" style="169" customWidth="1"/>
    <col min="14" max="14" width="12" style="169" customWidth="1"/>
    <col min="15" max="15" width="36.85546875" style="172" customWidth="1"/>
    <col min="16" max="16" width="11" style="169"/>
    <col min="17" max="17" width="11.140625" style="169" bestFit="1" customWidth="1"/>
    <col min="18" max="18" width="12.42578125" style="169" bestFit="1" customWidth="1"/>
    <col min="19" max="19" width="12.140625" style="169" bestFit="1" customWidth="1"/>
    <col min="20" max="16384" width="11" style="169"/>
  </cols>
  <sheetData>
    <row r="1" spans="1:20" s="289" customFormat="1" ht="22.5" customHeight="1">
      <c r="A1" s="403" t="s">
        <v>365</v>
      </c>
      <c r="B1" s="403"/>
      <c r="C1" s="403"/>
      <c r="D1" s="403"/>
      <c r="E1" s="403"/>
      <c r="F1" s="403"/>
      <c r="G1" s="403"/>
      <c r="H1" s="403"/>
      <c r="I1" s="403"/>
      <c r="J1" s="403"/>
      <c r="K1" s="403"/>
      <c r="L1" s="403"/>
      <c r="M1" s="403"/>
      <c r="N1" s="403"/>
      <c r="O1" s="403"/>
    </row>
    <row r="2" spans="1:20" ht="21" customHeight="1">
      <c r="A2" s="404" t="s">
        <v>369</v>
      </c>
      <c r="B2" s="404"/>
      <c r="C2" s="404"/>
      <c r="D2" s="404"/>
      <c r="E2" s="404"/>
      <c r="F2" s="404"/>
      <c r="G2" s="404"/>
      <c r="H2" s="404"/>
      <c r="I2" s="404"/>
      <c r="J2" s="404"/>
      <c r="K2" s="404"/>
      <c r="L2" s="404"/>
      <c r="M2" s="404"/>
      <c r="N2" s="404"/>
      <c r="O2" s="404"/>
    </row>
    <row r="3" spans="1:20" ht="18.75">
      <c r="A3" s="404" t="s">
        <v>362</v>
      </c>
      <c r="B3" s="404"/>
      <c r="C3" s="404"/>
      <c r="D3" s="404"/>
      <c r="E3" s="404"/>
      <c r="F3" s="404"/>
      <c r="G3" s="404"/>
      <c r="H3" s="404"/>
      <c r="I3" s="404"/>
      <c r="J3" s="404"/>
      <c r="K3" s="404"/>
      <c r="L3" s="404"/>
      <c r="M3" s="404"/>
      <c r="N3" s="404"/>
      <c r="O3" s="404"/>
    </row>
    <row r="4" spans="1:20" ht="15.75" customHeight="1" thickBot="1">
      <c r="A4" s="188" t="s">
        <v>2</v>
      </c>
      <c r="B4" s="199"/>
      <c r="D4" s="1"/>
      <c r="J4" s="1"/>
      <c r="K4" s="1"/>
      <c r="L4" s="1"/>
      <c r="M4" s="1"/>
      <c r="N4" s="1"/>
      <c r="O4" s="189" t="s">
        <v>195</v>
      </c>
    </row>
    <row r="5" spans="1:20" ht="22.15" customHeight="1">
      <c r="A5" s="405" t="s">
        <v>3</v>
      </c>
      <c r="B5" s="408" t="s">
        <v>243</v>
      </c>
      <c r="C5" s="409" t="s">
        <v>5</v>
      </c>
      <c r="D5" s="410"/>
      <c r="E5" s="410"/>
      <c r="F5" s="411" t="s">
        <v>6</v>
      </c>
      <c r="G5" s="410"/>
      <c r="H5" s="412"/>
      <c r="I5" s="409" t="s">
        <v>7</v>
      </c>
      <c r="J5" s="410"/>
      <c r="K5" s="410"/>
      <c r="L5" s="416" t="s">
        <v>234</v>
      </c>
      <c r="M5" s="417"/>
      <c r="N5" s="418"/>
      <c r="O5" s="429" t="s">
        <v>8</v>
      </c>
    </row>
    <row r="6" spans="1:20" ht="21" customHeight="1">
      <c r="A6" s="406"/>
      <c r="B6" s="373"/>
      <c r="C6" s="436" t="s">
        <v>132</v>
      </c>
      <c r="D6" s="433"/>
      <c r="E6" s="433"/>
      <c r="F6" s="432" t="s">
        <v>131</v>
      </c>
      <c r="G6" s="433"/>
      <c r="H6" s="434"/>
      <c r="I6" s="436" t="s">
        <v>134</v>
      </c>
      <c r="J6" s="433"/>
      <c r="K6" s="433"/>
      <c r="L6" s="437" t="s">
        <v>353</v>
      </c>
      <c r="M6" s="438"/>
      <c r="N6" s="439"/>
      <c r="O6" s="430"/>
    </row>
    <row r="7" spans="1:20" ht="22.15" customHeight="1" thickBot="1">
      <c r="A7" s="406"/>
      <c r="B7" s="236" t="s">
        <v>242</v>
      </c>
      <c r="C7" s="448" t="s">
        <v>12</v>
      </c>
      <c r="D7" s="421"/>
      <c r="E7" s="421"/>
      <c r="F7" s="420" t="s">
        <v>244</v>
      </c>
      <c r="G7" s="421"/>
      <c r="H7" s="422"/>
      <c r="I7" s="449" t="s">
        <v>14</v>
      </c>
      <c r="J7" s="421"/>
      <c r="K7" s="421"/>
      <c r="L7" s="440" t="s">
        <v>235</v>
      </c>
      <c r="M7" s="441"/>
      <c r="N7" s="442"/>
      <c r="O7" s="430"/>
    </row>
    <row r="8" spans="1:20" ht="14.45" customHeight="1">
      <c r="A8" s="406"/>
      <c r="B8" s="244" t="s">
        <v>128</v>
      </c>
      <c r="C8" s="413" t="s">
        <v>241</v>
      </c>
      <c r="D8" s="413" t="s">
        <v>240</v>
      </c>
      <c r="E8" s="414" t="s">
        <v>236</v>
      </c>
      <c r="F8" s="354" t="s">
        <v>241</v>
      </c>
      <c r="G8" s="413" t="s">
        <v>240</v>
      </c>
      <c r="H8" s="414" t="s">
        <v>236</v>
      </c>
      <c r="I8" s="354" t="s">
        <v>241</v>
      </c>
      <c r="J8" s="413" t="s">
        <v>356</v>
      </c>
      <c r="K8" s="414" t="s">
        <v>354</v>
      </c>
      <c r="L8" s="419" t="s">
        <v>355</v>
      </c>
      <c r="M8" s="413" t="s">
        <v>240</v>
      </c>
      <c r="N8" s="446" t="s">
        <v>236</v>
      </c>
      <c r="O8" s="430"/>
      <c r="S8" s="251">
        <v>100</v>
      </c>
      <c r="T8" s="248"/>
    </row>
    <row r="9" spans="1:20" ht="16.149999999999999" customHeight="1" thickBot="1">
      <c r="A9" s="407"/>
      <c r="B9" s="16">
        <v>2017</v>
      </c>
      <c r="C9" s="443"/>
      <c r="D9" s="353"/>
      <c r="E9" s="415"/>
      <c r="F9" s="353"/>
      <c r="G9" s="353"/>
      <c r="H9" s="415"/>
      <c r="I9" s="353"/>
      <c r="J9" s="353"/>
      <c r="K9" s="415"/>
      <c r="L9" s="353"/>
      <c r="M9" s="353"/>
      <c r="N9" s="447"/>
      <c r="O9" s="431"/>
      <c r="S9" s="249">
        <f>G10/D10*100</f>
        <v>34.928783167203534</v>
      </c>
      <c r="T9" s="250" t="s">
        <v>238</v>
      </c>
    </row>
    <row r="10" spans="1:20" s="297" customFormat="1" ht="23.45" customHeight="1" thickBot="1">
      <c r="A10" s="290" t="s">
        <v>11</v>
      </c>
      <c r="B10" s="291">
        <v>100</v>
      </c>
      <c r="C10" s="292">
        <f t="shared" ref="C10:K10" si="0">C11+C12+C13+C14</f>
        <v>74603897</v>
      </c>
      <c r="D10" s="292">
        <f t="shared" si="0"/>
        <v>69129162.400000006</v>
      </c>
      <c r="E10" s="293">
        <f t="shared" si="0"/>
        <v>74739812</v>
      </c>
      <c r="F10" s="292">
        <f t="shared" si="0"/>
        <v>30615809</v>
      </c>
      <c r="G10" s="293">
        <f t="shared" si="0"/>
        <v>24145975.239999998</v>
      </c>
      <c r="H10" s="293">
        <f>H11+H12+H13+H14</f>
        <v>20557147</v>
      </c>
      <c r="I10" s="294">
        <f>I11+I12+I13+I14</f>
        <v>5341</v>
      </c>
      <c r="J10" s="292">
        <f t="shared" si="0"/>
        <v>14783</v>
      </c>
      <c r="K10" s="293">
        <f t="shared" si="0"/>
        <v>17005</v>
      </c>
      <c r="L10" s="293">
        <f>F10+C10</f>
        <v>105219706</v>
      </c>
      <c r="M10" s="294">
        <f>G10+D10</f>
        <v>93275137.640000001</v>
      </c>
      <c r="N10" s="295">
        <f>E10+H10</f>
        <v>95296959</v>
      </c>
      <c r="O10" s="296" t="s">
        <v>364</v>
      </c>
      <c r="Q10" s="289"/>
      <c r="S10" s="298">
        <f>S8-S9</f>
        <v>65.071216832796466</v>
      </c>
      <c r="T10" s="299" t="s">
        <v>239</v>
      </c>
    </row>
    <row r="11" spans="1:20" s="168" customFormat="1" ht="21.6" customHeight="1">
      <c r="A11" s="175" t="s">
        <v>207</v>
      </c>
      <c r="B11" s="202">
        <f>L11/L10*100</f>
        <v>14.554102631687643</v>
      </c>
      <c r="C11" s="26">
        <f>C67+C92+C194+C179+C54+C59+C49+C107</f>
        <v>12771093</v>
      </c>
      <c r="D11" s="26">
        <f>D67+D59+D146+D194+D54+D92+D107+D49+D179+D86</f>
        <v>9880328.4000000004</v>
      </c>
      <c r="E11" s="55">
        <f>E92+E59+E107+E49+E194+E75+E20+E54+E179+Q204+E86</f>
        <v>10364220</v>
      </c>
      <c r="F11" s="26">
        <f>F67+F92+F158+F32+F194+F99+F54+F59+F75+F49+F107+F24+F174+F16</f>
        <v>2542691</v>
      </c>
      <c r="G11" s="241">
        <f>G143+G59+G67+G92+G99+G32+G153+G194+G49+G75+G82+G86+G24</f>
        <v>1884717</v>
      </c>
      <c r="H11" s="55">
        <f>H16+H32+H59+H82+H143+H194+H75+H24+H67+H153+H158+H49+H92</f>
        <v>856020</v>
      </c>
      <c r="I11" s="26">
        <f>I67+I92+I158+I194+I32+I99+I179+I54+I59+I75+I49+I107+I24+I174+I16</f>
        <v>2050</v>
      </c>
      <c r="J11" s="241">
        <f>J143+J67+J59+J92+J146+J194+J54+J107+J99+J32+J153+J49+J179+J75+J82+J86+J24</f>
        <v>1610</v>
      </c>
      <c r="K11" s="55">
        <f>K92+K59+K107+K16+K32+K49+K82+K143+K194+K75+K20+K24+K67+K179+K153+K54+K86+K158</f>
        <v>1408</v>
      </c>
      <c r="L11" s="242">
        <f>F11+C11</f>
        <v>15313784</v>
      </c>
      <c r="M11" s="242">
        <f>G11+D11</f>
        <v>11765045.4</v>
      </c>
      <c r="N11" s="195">
        <f>E11+H11</f>
        <v>11220240</v>
      </c>
      <c r="O11" s="183" t="s">
        <v>229</v>
      </c>
      <c r="Q11" s="169"/>
      <c r="S11" s="253">
        <f>SUM(S9:S10)</f>
        <v>100</v>
      </c>
    </row>
    <row r="12" spans="1:20" s="297" customFormat="1" ht="23.45" customHeight="1">
      <c r="A12" s="300" t="s">
        <v>373</v>
      </c>
      <c r="B12" s="301">
        <f>L12/L10*100</f>
        <v>73.579942335136352</v>
      </c>
      <c r="C12" s="302">
        <f>C29+C64+C68+C93+C134+C139+C159+C195+C200+C117+C147+C33+C100+C180+C183+C55+C72+C90+C60+C76+C50+C154+C108+C79+C87+C104+C127+C17</f>
        <v>55895873</v>
      </c>
      <c r="D12" s="302">
        <f>D29+D60+D64+D68+D79+D90+D104+D117+D130+D134+D139+D147+D200+D195+D55+D100+D108+D33+D154+D76+D72+D50+D180+D87+D141+D25</f>
        <v>53413577</v>
      </c>
      <c r="E12" s="303">
        <f>E25+E29+E68+E72+E90+E117+E130+E134+E183+E33+E60+E108+E50+E96+E114+E127+E147+E161+E195+E76+E55+E200+E64+E180+E154+E87+E159+E79</f>
        <v>62678547</v>
      </c>
      <c r="F12" s="302">
        <f>F37+F68+F93+F120+F122+F130+F134+F139+F159+F161+F167+F170+F64+F29+F33+F83+F144+F147+F180+F186+F188+F195+F197+F21+F100+F112+F96+F183+F72+F90+F55+F60+F76+F50+F108+F47+F154+F25+F141+F165+F175+F87+F104+F17+F132+F190+F127</f>
        <v>21524726</v>
      </c>
      <c r="G12" s="302">
        <f>G29+G37+G47+G55+G122+G130+G134+G141+G151+G165+G167+G170+G188+G197+G132+G144+G186+G139+G147+G60+G64+G68+G90+G93+G96+G125+G127+G183+G190+G104+G114+G100+G33+G195+G21+G50+G108+G72+G76+G83+G87+G161+G25</f>
        <v>19399701.52</v>
      </c>
      <c r="H12" s="304">
        <f>H17+H25+H33+H37+H47+H60+H72+H83+H90+H96+H100+H104+H114+H120+H122+H125+H127+H132+H134+H139+H141+H144+H147+H161+H163+H183+H186+H188+H190+H195+H197+H76+H21+H55+H165+H167+H170+H29+H108+H136+H64+H68+H154+H159+H87+H50+H93</f>
        <v>17134095</v>
      </c>
      <c r="I12" s="302">
        <f>I21+I25+I29+I33+I37+I47+I50+I55+I60+I64+I68+I72+I76+I79+I83+I90+I93+I96+I100+I108+I112+I117+I120+I122+I130+I134+I139+I141+I144+I147+I154+I159+I161+I165+I167+I170+I180+I183+I186+I188+I195+I197+I200+I175+I87+I104+I17+I132+I190+I127</f>
        <v>2309</v>
      </c>
      <c r="J12" s="305">
        <f>J29+J37+J47+J55+J122+J130+J134+J141+J151+J165+J167+J170+J188+J197+J132+J144+J186+J139+J147+J68+J200+J60+J64+J79+J90+J93+J96+J125+J127+J190+J104+J183+J117+J195+J100+J108+J114+J33+J154+J76+J72+J50+J180+J21+J83+J87+J25+J161</f>
        <v>10115</v>
      </c>
      <c r="K12" s="304">
        <f>K25+K29+K68+K72+K90+K117+K130+K134+K183+K33+K60+K108+K37+K47+K50+K83+K96+K100+K104+K114+K120+K122+K125+K127+K132+K139+K141+K144+K147+K161+K163+K186+K188+K190+K195+K197+K21+K17+K55+K76+K165+K167+K170+K200+K136+K64+K180+K154+K87+K159+K79+K93</f>
        <v>12010</v>
      </c>
      <c r="L12" s="302">
        <f t="shared" ref="L12:L33" si="1">F12+C12</f>
        <v>77420599</v>
      </c>
      <c r="M12" s="302">
        <f>G12+D12</f>
        <v>72813278.519999996</v>
      </c>
      <c r="N12" s="306">
        <f>E12+H12</f>
        <v>79812642</v>
      </c>
      <c r="O12" s="307" t="s">
        <v>231</v>
      </c>
    </row>
    <row r="13" spans="1:20" s="168" customFormat="1" ht="23.45" customHeight="1">
      <c r="A13" s="175" t="s">
        <v>129</v>
      </c>
      <c r="B13" s="202">
        <f>L13/L10*100</f>
        <v>8.6234473987220603</v>
      </c>
      <c r="C13" s="26">
        <f>C30+C94+C118+C172+C181+C184+C97+C77+C51+C109+C80</f>
        <v>4537290</v>
      </c>
      <c r="D13" s="26">
        <f>D105+D148+D172+D184+D109+D168+D155+D77+D181+D26</f>
        <v>3969466</v>
      </c>
      <c r="E13" s="180">
        <f>E168+E172+E109+E128+E51+E88</f>
        <v>1616951</v>
      </c>
      <c r="F13" s="241">
        <f>F69+F94+F123+F65+F34+F84+F198+F22+F101+F97+F184+F73+F61+F77+F109+F80+F115+F176+F88+F137+F191+F128</f>
        <v>4536276</v>
      </c>
      <c r="G13" s="241">
        <f>G56+G176+G34+G109+G77</f>
        <v>1091306.72</v>
      </c>
      <c r="H13" s="180">
        <f>H88</f>
        <v>14527</v>
      </c>
      <c r="I13" s="26">
        <f>I30+I69+I94+I123+I65+I34+I84+I118+I172+I198+I22+I101+I181+I184+I97+I73+I61+I77+I51+I109+I80+I115+I176+I88+I191+I128+I137</f>
        <v>934</v>
      </c>
      <c r="J13" s="241">
        <f>J56+J176+J105+J148+J172+J109+J184+J168+J34+J77+J155+J181+J26</f>
        <v>3021</v>
      </c>
      <c r="K13" s="180">
        <f>K168+K172+K109+K128+K51+K88</f>
        <v>3556</v>
      </c>
      <c r="L13" s="242">
        <f t="shared" si="1"/>
        <v>9073566</v>
      </c>
      <c r="M13" s="242">
        <f t="shared" ref="M13:M14" si="2">G13+D13</f>
        <v>5060772.72</v>
      </c>
      <c r="N13" s="195">
        <f>E13+H13</f>
        <v>1631478</v>
      </c>
      <c r="O13" s="183" t="s">
        <v>227</v>
      </c>
      <c r="P13" s="209"/>
      <c r="Q13" s="168">
        <v>5894723</v>
      </c>
      <c r="R13" s="168">
        <v>152</v>
      </c>
    </row>
    <row r="14" spans="1:20" s="297" customFormat="1" ht="21.6" customHeight="1">
      <c r="A14" s="300" t="s">
        <v>370</v>
      </c>
      <c r="B14" s="301">
        <f>L14/L10*100</f>
        <v>3.2425076344539492</v>
      </c>
      <c r="C14" s="305">
        <f>C70</f>
        <v>1399641</v>
      </c>
      <c r="D14" s="305">
        <f>D70+D110</f>
        <v>1865791</v>
      </c>
      <c r="E14" s="304">
        <f>E70</f>
        <v>80094</v>
      </c>
      <c r="F14" s="305">
        <f>F70+F149+F102+F57+F52+F27+F177+F192</f>
        <v>2012116</v>
      </c>
      <c r="G14" s="305">
        <f>G57+G177+G62+G70+G192+G102+G35+G156+G52</f>
        <v>1770250</v>
      </c>
      <c r="H14" s="304">
        <f>H18+H102+H177+H192+H57+H52+H70</f>
        <v>2552505</v>
      </c>
      <c r="I14" s="302">
        <f>I70+I149+I102+I57+I52+I27+I177+I192</f>
        <v>48</v>
      </c>
      <c r="J14" s="305">
        <f>J57+J177+J70+J192+J62+J110+J102+J35+J156+J52</f>
        <v>37</v>
      </c>
      <c r="K14" s="304">
        <f>K70+K18+K102+K177+K192+K57+K52</f>
        <v>31</v>
      </c>
      <c r="L14" s="302">
        <f>F14+C14</f>
        <v>3411757</v>
      </c>
      <c r="M14" s="302">
        <f t="shared" si="2"/>
        <v>3636041</v>
      </c>
      <c r="N14" s="306">
        <f>E14+H14</f>
        <v>2632599</v>
      </c>
      <c r="O14" s="307" t="s">
        <v>228</v>
      </c>
      <c r="Q14" s="297">
        <v>4444379</v>
      </c>
      <c r="S14" s="297">
        <v>115099562</v>
      </c>
    </row>
    <row r="15" spans="1:20" s="168" customFormat="1" ht="27" customHeight="1">
      <c r="A15" s="175" t="s">
        <v>237</v>
      </c>
      <c r="B15" s="212">
        <v>100</v>
      </c>
      <c r="C15" s="180">
        <f>C17</f>
        <v>233050</v>
      </c>
      <c r="D15" s="177" t="s">
        <v>221</v>
      </c>
      <c r="E15" s="177" t="s">
        <v>221</v>
      </c>
      <c r="F15" s="180">
        <f>F16+F17</f>
        <v>33651</v>
      </c>
      <c r="G15" s="177" t="s">
        <v>221</v>
      </c>
      <c r="H15" s="180">
        <f>H16+H17+H18</f>
        <v>232916</v>
      </c>
      <c r="I15" s="177">
        <f>I16+I17</f>
        <v>9</v>
      </c>
      <c r="J15" s="177" t="s">
        <v>221</v>
      </c>
      <c r="K15" s="180">
        <f>K16+K17+K18</f>
        <v>10</v>
      </c>
      <c r="L15" s="242">
        <f>F15+C15</f>
        <v>266701</v>
      </c>
      <c r="M15" s="28" t="s">
        <v>221</v>
      </c>
      <c r="N15" s="195">
        <f>H15</f>
        <v>232916</v>
      </c>
      <c r="O15" s="185" t="s">
        <v>357</v>
      </c>
      <c r="Q15" s="168">
        <f>Q14-Q13</f>
        <v>-1450344</v>
      </c>
      <c r="S15" s="168">
        <v>22165463</v>
      </c>
    </row>
    <row r="16" spans="1:20" s="289" customFormat="1" ht="23.1" customHeight="1">
      <c r="A16" s="308" t="s">
        <v>203</v>
      </c>
      <c r="B16" s="309">
        <f>L16/L15*100</f>
        <v>3.6835257460601949</v>
      </c>
      <c r="C16" s="310" t="s">
        <v>221</v>
      </c>
      <c r="D16" s="310" t="s">
        <v>221</v>
      </c>
      <c r="E16" s="310" t="s">
        <v>221</v>
      </c>
      <c r="F16" s="310">
        <v>9824</v>
      </c>
      <c r="G16" s="310" t="s">
        <v>221</v>
      </c>
      <c r="H16" s="310">
        <v>104634</v>
      </c>
      <c r="I16" s="310">
        <v>3</v>
      </c>
      <c r="J16" s="310" t="s">
        <v>221</v>
      </c>
      <c r="K16" s="310">
        <v>2</v>
      </c>
      <c r="L16" s="302">
        <f>F16</f>
        <v>9824</v>
      </c>
      <c r="M16" s="311" t="s">
        <v>221</v>
      </c>
      <c r="N16" s="312">
        <f>H16</f>
        <v>104634</v>
      </c>
      <c r="O16" s="313" t="s">
        <v>230</v>
      </c>
      <c r="Q16" s="314">
        <f>N16+N17+N18</f>
        <v>232916</v>
      </c>
      <c r="S16" s="315">
        <f>S14-S15</f>
        <v>92934099</v>
      </c>
    </row>
    <row r="17" spans="1:17" ht="23.1" customHeight="1">
      <c r="A17" s="176" t="s">
        <v>373</v>
      </c>
      <c r="B17" s="56">
        <f>L17/L15*100</f>
        <v>96.316474253939816</v>
      </c>
      <c r="C17" s="177">
        <v>233050</v>
      </c>
      <c r="D17" s="177" t="s">
        <v>221</v>
      </c>
      <c r="E17" s="177" t="s">
        <v>221</v>
      </c>
      <c r="F17" s="177">
        <v>23827</v>
      </c>
      <c r="G17" s="177" t="s">
        <v>221</v>
      </c>
      <c r="H17" s="177">
        <v>103702</v>
      </c>
      <c r="I17" s="177">
        <v>6</v>
      </c>
      <c r="J17" s="177" t="s">
        <v>221</v>
      </c>
      <c r="K17" s="178">
        <v>7</v>
      </c>
      <c r="L17" s="245">
        <f>F17+C17</f>
        <v>256877</v>
      </c>
      <c r="M17" s="28" t="s">
        <v>221</v>
      </c>
      <c r="N17" s="196">
        <f>H17</f>
        <v>103702</v>
      </c>
      <c r="O17" s="179" t="s">
        <v>231</v>
      </c>
    </row>
    <row r="18" spans="1:17" s="289" customFormat="1" ht="23.1" customHeight="1">
      <c r="A18" s="308" t="s">
        <v>371</v>
      </c>
      <c r="B18" s="310" t="s">
        <v>221</v>
      </c>
      <c r="C18" s="310" t="s">
        <v>221</v>
      </c>
      <c r="D18" s="310" t="s">
        <v>221</v>
      </c>
      <c r="E18" s="310" t="s">
        <v>221</v>
      </c>
      <c r="F18" s="310" t="s">
        <v>221</v>
      </c>
      <c r="G18" s="310" t="s">
        <v>221</v>
      </c>
      <c r="H18" s="310">
        <v>24580</v>
      </c>
      <c r="I18" s="310" t="s">
        <v>221</v>
      </c>
      <c r="J18" s="310" t="s">
        <v>221</v>
      </c>
      <c r="K18" s="310">
        <v>1</v>
      </c>
      <c r="L18" s="311" t="s">
        <v>221</v>
      </c>
      <c r="M18" s="311" t="s">
        <v>221</v>
      </c>
      <c r="N18" s="312">
        <f>H18</f>
        <v>24580</v>
      </c>
      <c r="O18" s="313" t="s">
        <v>228</v>
      </c>
    </row>
    <row r="19" spans="1:17" s="168" customFormat="1" ht="23.25" customHeight="1">
      <c r="A19" s="175" t="s">
        <v>299</v>
      </c>
      <c r="B19" s="202">
        <v>100</v>
      </c>
      <c r="C19" s="177" t="s">
        <v>221</v>
      </c>
      <c r="D19" s="177" t="s">
        <v>221</v>
      </c>
      <c r="E19" s="180">
        <f>E20</f>
        <v>87012</v>
      </c>
      <c r="F19" s="180">
        <f>F21+F22</f>
        <v>297495</v>
      </c>
      <c r="G19" s="180">
        <f>G21</f>
        <v>215395</v>
      </c>
      <c r="H19" s="180">
        <f>H21</f>
        <v>49414</v>
      </c>
      <c r="I19" s="180">
        <f>I21+I22</f>
        <v>13</v>
      </c>
      <c r="J19" s="180">
        <f>J21</f>
        <v>8</v>
      </c>
      <c r="K19" s="180">
        <f>K21+K20</f>
        <v>13</v>
      </c>
      <c r="L19" s="242">
        <f>F19</f>
        <v>297495</v>
      </c>
      <c r="M19" s="242">
        <f>G19</f>
        <v>215395</v>
      </c>
      <c r="N19" s="195">
        <f>E19+H19</f>
        <v>136426</v>
      </c>
      <c r="O19" s="185" t="s">
        <v>245</v>
      </c>
      <c r="Q19" s="209">
        <f>N20+N21</f>
        <v>136426</v>
      </c>
    </row>
    <row r="20" spans="1:17" s="289" customFormat="1" ht="23.1" customHeight="1">
      <c r="A20" s="308" t="s">
        <v>203</v>
      </c>
      <c r="B20" s="316" t="s">
        <v>221</v>
      </c>
      <c r="C20" s="310" t="s">
        <v>221</v>
      </c>
      <c r="D20" s="310" t="s">
        <v>221</v>
      </c>
      <c r="E20" s="310">
        <v>87012</v>
      </c>
      <c r="F20" s="310" t="s">
        <v>221</v>
      </c>
      <c r="G20" s="310" t="s">
        <v>221</v>
      </c>
      <c r="H20" s="310" t="s">
        <v>221</v>
      </c>
      <c r="I20" s="310" t="s">
        <v>221</v>
      </c>
      <c r="J20" s="310" t="s">
        <v>221</v>
      </c>
      <c r="K20" s="310">
        <v>1</v>
      </c>
      <c r="L20" s="310" t="s">
        <v>221</v>
      </c>
      <c r="M20" s="311" t="s">
        <v>221</v>
      </c>
      <c r="N20" s="312">
        <f>E20</f>
        <v>87012</v>
      </c>
      <c r="O20" s="313" t="s">
        <v>230</v>
      </c>
    </row>
    <row r="21" spans="1:17" ht="23.1" customHeight="1">
      <c r="A21" s="176" t="s">
        <v>373</v>
      </c>
      <c r="B21" s="203">
        <f>L21/L19*100</f>
        <v>90.967243146943645</v>
      </c>
      <c r="C21" s="177" t="s">
        <v>221</v>
      </c>
      <c r="D21" s="177" t="s">
        <v>221</v>
      </c>
      <c r="E21" s="177" t="s">
        <v>221</v>
      </c>
      <c r="F21" s="177">
        <v>270623</v>
      </c>
      <c r="G21" s="260">
        <v>215395</v>
      </c>
      <c r="H21" s="177">
        <v>49414</v>
      </c>
      <c r="I21" s="177">
        <v>12</v>
      </c>
      <c r="J21" s="260">
        <v>8</v>
      </c>
      <c r="K21" s="177">
        <v>12</v>
      </c>
      <c r="L21" s="245">
        <f>F21</f>
        <v>270623</v>
      </c>
      <c r="M21" s="245">
        <f>G21</f>
        <v>215395</v>
      </c>
      <c r="N21" s="196">
        <f>H21</f>
        <v>49414</v>
      </c>
      <c r="O21" s="179" t="s">
        <v>231</v>
      </c>
    </row>
    <row r="22" spans="1:17" s="289" customFormat="1" ht="23.1" customHeight="1">
      <c r="A22" s="308" t="s">
        <v>26</v>
      </c>
      <c r="B22" s="317">
        <f>L22/L19*100</f>
        <v>9.0327568530563536</v>
      </c>
      <c r="C22" s="310" t="s">
        <v>221</v>
      </c>
      <c r="D22" s="310" t="s">
        <v>221</v>
      </c>
      <c r="E22" s="310" t="s">
        <v>221</v>
      </c>
      <c r="F22" s="310">
        <v>26872</v>
      </c>
      <c r="G22" s="310" t="s">
        <v>221</v>
      </c>
      <c r="H22" s="310" t="s">
        <v>221</v>
      </c>
      <c r="I22" s="310">
        <v>1</v>
      </c>
      <c r="J22" s="310" t="s">
        <v>221</v>
      </c>
      <c r="K22" s="310" t="s">
        <v>221</v>
      </c>
      <c r="L22" s="318">
        <f>F22</f>
        <v>26872</v>
      </c>
      <c r="M22" s="311" t="s">
        <v>221</v>
      </c>
      <c r="N22" s="312" t="s">
        <v>130</v>
      </c>
      <c r="O22" s="313" t="s">
        <v>227</v>
      </c>
    </row>
    <row r="23" spans="1:17" s="168" customFormat="1" ht="27" customHeight="1">
      <c r="A23" s="175" t="s">
        <v>300</v>
      </c>
      <c r="B23" s="202">
        <v>100</v>
      </c>
      <c r="C23" s="177" t="s">
        <v>221</v>
      </c>
      <c r="D23" s="241">
        <f>D25+D26</f>
        <v>93592</v>
      </c>
      <c r="E23" s="55">
        <f>E25</f>
        <v>9171</v>
      </c>
      <c r="F23" s="55">
        <f>F24+F25+F27</f>
        <v>661959</v>
      </c>
      <c r="G23" s="180">
        <f>G25+G24</f>
        <v>614903</v>
      </c>
      <c r="H23" s="180">
        <f>H25+H24</f>
        <v>119642</v>
      </c>
      <c r="I23" s="180">
        <f>I24+I25+I27</f>
        <v>18</v>
      </c>
      <c r="J23" s="241">
        <f>J24+J25+J26</f>
        <v>7</v>
      </c>
      <c r="K23" s="180">
        <f>K25+K24</f>
        <v>6</v>
      </c>
      <c r="L23" s="242">
        <f>F23</f>
        <v>661959</v>
      </c>
      <c r="M23" s="242">
        <f>G23+D23</f>
        <v>708495</v>
      </c>
      <c r="N23" s="195">
        <f>E23+H23</f>
        <v>128813</v>
      </c>
      <c r="O23" s="185" t="s">
        <v>246</v>
      </c>
      <c r="Q23" s="209">
        <f>N24+N25</f>
        <v>128813</v>
      </c>
    </row>
    <row r="24" spans="1:17" s="289" customFormat="1" ht="17.45" customHeight="1">
      <c r="A24" s="308" t="s">
        <v>203</v>
      </c>
      <c r="B24" s="317">
        <f>L24/L23*100</f>
        <v>17.900353345146755</v>
      </c>
      <c r="C24" s="310" t="s">
        <v>221</v>
      </c>
      <c r="D24" s="310" t="s">
        <v>221</v>
      </c>
      <c r="E24" s="310" t="s">
        <v>221</v>
      </c>
      <c r="F24" s="310">
        <v>118493</v>
      </c>
      <c r="G24" s="319">
        <v>415228</v>
      </c>
      <c r="H24" s="310">
        <v>27095</v>
      </c>
      <c r="I24" s="310">
        <v>4</v>
      </c>
      <c r="J24" s="319">
        <v>1</v>
      </c>
      <c r="K24" s="310">
        <v>1</v>
      </c>
      <c r="L24" s="318">
        <f>F24</f>
        <v>118493</v>
      </c>
      <c r="M24" s="318">
        <f>G24</f>
        <v>415228</v>
      </c>
      <c r="N24" s="312">
        <f>H24</f>
        <v>27095</v>
      </c>
      <c r="O24" s="313" t="s">
        <v>230</v>
      </c>
    </row>
    <row r="25" spans="1:17" ht="23.1" customHeight="1">
      <c r="A25" s="176" t="s">
        <v>373</v>
      </c>
      <c r="B25" s="203">
        <f>L25/L23*100</f>
        <v>79.252642535262765</v>
      </c>
      <c r="C25" s="177" t="s">
        <v>221</v>
      </c>
      <c r="D25" s="260">
        <v>12663</v>
      </c>
      <c r="E25" s="174">
        <v>9171</v>
      </c>
      <c r="F25" s="174">
        <v>524620</v>
      </c>
      <c r="G25" s="260">
        <v>199675</v>
      </c>
      <c r="H25" s="177">
        <v>92547</v>
      </c>
      <c r="I25" s="177">
        <v>7</v>
      </c>
      <c r="J25" s="260">
        <v>4</v>
      </c>
      <c r="K25" s="177">
        <v>5</v>
      </c>
      <c r="L25" s="245">
        <f>F25</f>
        <v>524620</v>
      </c>
      <c r="M25" s="245">
        <f t="shared" ref="M25" si="3">G25+D25</f>
        <v>212338</v>
      </c>
      <c r="N25" s="196">
        <f>E25+H25</f>
        <v>101718</v>
      </c>
      <c r="O25" s="179" t="s">
        <v>231</v>
      </c>
    </row>
    <row r="26" spans="1:17" s="289" customFormat="1" ht="23.1" customHeight="1">
      <c r="A26" s="308" t="s">
        <v>26</v>
      </c>
      <c r="B26" s="310" t="s">
        <v>221</v>
      </c>
      <c r="C26" s="310" t="s">
        <v>221</v>
      </c>
      <c r="D26" s="319">
        <v>80929</v>
      </c>
      <c r="E26" s="310" t="s">
        <v>221</v>
      </c>
      <c r="F26" s="310" t="s">
        <v>221</v>
      </c>
      <c r="G26" s="310" t="s">
        <v>221</v>
      </c>
      <c r="H26" s="310" t="s">
        <v>221</v>
      </c>
      <c r="I26" s="310" t="s">
        <v>221</v>
      </c>
      <c r="J26" s="319">
        <v>2</v>
      </c>
      <c r="K26" s="310" t="s">
        <v>221</v>
      </c>
      <c r="L26" s="310" t="s">
        <v>221</v>
      </c>
      <c r="M26" s="318">
        <f>D26</f>
        <v>80929</v>
      </c>
      <c r="N26" s="312" t="s">
        <v>130</v>
      </c>
      <c r="O26" s="313" t="s">
        <v>227</v>
      </c>
    </row>
    <row r="27" spans="1:17" ht="23.1" customHeight="1">
      <c r="A27" s="176" t="s">
        <v>371</v>
      </c>
      <c r="B27" s="203">
        <f>L27/L23*100</f>
        <v>2.8470041195904883</v>
      </c>
      <c r="C27" s="177" t="s">
        <v>221</v>
      </c>
      <c r="D27" s="178" t="s">
        <v>221</v>
      </c>
      <c r="E27" s="178" t="s">
        <v>221</v>
      </c>
      <c r="F27" s="178">
        <v>18846</v>
      </c>
      <c r="G27" s="178" t="s">
        <v>221</v>
      </c>
      <c r="H27" s="178" t="s">
        <v>221</v>
      </c>
      <c r="I27" s="178">
        <v>7</v>
      </c>
      <c r="J27" s="178" t="s">
        <v>221</v>
      </c>
      <c r="K27" s="178" t="s">
        <v>221</v>
      </c>
      <c r="L27" s="245">
        <f>F27</f>
        <v>18846</v>
      </c>
      <c r="M27" s="27" t="s">
        <v>221</v>
      </c>
      <c r="N27" s="196" t="s">
        <v>130</v>
      </c>
      <c r="O27" s="179" t="s">
        <v>228</v>
      </c>
    </row>
    <row r="28" spans="1:17" s="289" customFormat="1" ht="19.149999999999999" customHeight="1">
      <c r="A28" s="300" t="s">
        <v>301</v>
      </c>
      <c r="B28" s="301">
        <v>100</v>
      </c>
      <c r="C28" s="320">
        <f>C29+C30</f>
        <v>135232</v>
      </c>
      <c r="D28" s="321">
        <f>D29</f>
        <v>40607</v>
      </c>
      <c r="E28" s="321">
        <f>E29</f>
        <v>80286</v>
      </c>
      <c r="F28" s="304">
        <f>F29</f>
        <v>65597</v>
      </c>
      <c r="G28" s="304">
        <f>G29</f>
        <v>24069</v>
      </c>
      <c r="H28" s="304">
        <f>H29</f>
        <v>142234</v>
      </c>
      <c r="I28" s="304">
        <f>I29+I30</f>
        <v>8</v>
      </c>
      <c r="J28" s="304">
        <f>J29</f>
        <v>37</v>
      </c>
      <c r="K28" s="304">
        <f>K29</f>
        <v>39</v>
      </c>
      <c r="L28" s="302">
        <f t="shared" si="1"/>
        <v>200829</v>
      </c>
      <c r="M28" s="303">
        <f>D28+G28</f>
        <v>64676</v>
      </c>
      <c r="N28" s="306">
        <f>E28+H28</f>
        <v>222520</v>
      </c>
      <c r="O28" s="307" t="s">
        <v>247</v>
      </c>
      <c r="Q28" s="314">
        <f>N29</f>
        <v>222520</v>
      </c>
    </row>
    <row r="29" spans="1:17" ht="23.1" customHeight="1">
      <c r="A29" s="176" t="s">
        <v>373</v>
      </c>
      <c r="B29" s="203">
        <f>L29/L28*100</f>
        <v>84.301072056326532</v>
      </c>
      <c r="C29" s="274">
        <v>103704</v>
      </c>
      <c r="D29" s="260">
        <v>40607</v>
      </c>
      <c r="E29" s="174">
        <v>80286</v>
      </c>
      <c r="F29" s="174">
        <v>65597</v>
      </c>
      <c r="G29" s="260">
        <v>24069</v>
      </c>
      <c r="H29" s="177">
        <v>142234</v>
      </c>
      <c r="I29" s="177">
        <v>6</v>
      </c>
      <c r="J29" s="260">
        <v>37</v>
      </c>
      <c r="K29" s="177">
        <v>39</v>
      </c>
      <c r="L29" s="245">
        <f t="shared" si="1"/>
        <v>169301</v>
      </c>
      <c r="M29" s="245">
        <f>G29+D29</f>
        <v>64676</v>
      </c>
      <c r="N29" s="196">
        <f>E29+H29</f>
        <v>222520</v>
      </c>
      <c r="O29" s="179" t="s">
        <v>231</v>
      </c>
    </row>
    <row r="30" spans="1:17" s="289" customFormat="1" ht="23.1" customHeight="1">
      <c r="A30" s="308" t="s">
        <v>26</v>
      </c>
      <c r="B30" s="317">
        <f>L30/L28*100</f>
        <v>15.698927943673475</v>
      </c>
      <c r="C30" s="322">
        <v>31528</v>
      </c>
      <c r="D30" s="310" t="s">
        <v>221</v>
      </c>
      <c r="E30" s="310" t="s">
        <v>221</v>
      </c>
      <c r="F30" s="310" t="s">
        <v>221</v>
      </c>
      <c r="G30" s="310" t="s">
        <v>221</v>
      </c>
      <c r="H30" s="310" t="s">
        <v>221</v>
      </c>
      <c r="I30" s="310">
        <v>2</v>
      </c>
      <c r="J30" s="310" t="s">
        <v>221</v>
      </c>
      <c r="K30" s="310" t="s">
        <v>221</v>
      </c>
      <c r="L30" s="318">
        <f>C30</f>
        <v>31528</v>
      </c>
      <c r="M30" s="311" t="s">
        <v>221</v>
      </c>
      <c r="N30" s="312" t="s">
        <v>130</v>
      </c>
      <c r="O30" s="313" t="s">
        <v>227</v>
      </c>
    </row>
    <row r="31" spans="1:17" ht="16.149999999999999" customHeight="1">
      <c r="A31" s="175" t="s">
        <v>302</v>
      </c>
      <c r="B31" s="202">
        <v>100</v>
      </c>
      <c r="C31" s="55">
        <f>C33</f>
        <v>3092506</v>
      </c>
      <c r="D31" s="55">
        <f>D33</f>
        <v>2215895</v>
      </c>
      <c r="E31" s="55">
        <f>E33</f>
        <v>1833096</v>
      </c>
      <c r="F31" s="55">
        <f>F32+F33+F34</f>
        <v>1537417</v>
      </c>
      <c r="G31" s="180">
        <f>G32+G33+G34+G35</f>
        <v>1737076</v>
      </c>
      <c r="H31" s="180">
        <f>H32+H33</f>
        <v>933110</v>
      </c>
      <c r="I31" s="180">
        <f>I32+I33+I34</f>
        <v>46</v>
      </c>
      <c r="J31" s="180">
        <f>J32+J33+J34+J35</f>
        <v>42</v>
      </c>
      <c r="K31" s="180">
        <f>K32+K33</f>
        <v>38</v>
      </c>
      <c r="L31" s="242">
        <f>F31+C31</f>
        <v>4629923</v>
      </c>
      <c r="M31" s="242">
        <f>G31+D31</f>
        <v>3952971</v>
      </c>
      <c r="N31" s="195">
        <f>E31+H31</f>
        <v>2766206</v>
      </c>
      <c r="O31" s="185" t="s">
        <v>248</v>
      </c>
      <c r="Q31" s="221">
        <f>N32+N33</f>
        <v>2766206</v>
      </c>
    </row>
    <row r="32" spans="1:17" s="289" customFormat="1" ht="19.149999999999999" customHeight="1">
      <c r="A32" s="308" t="s">
        <v>203</v>
      </c>
      <c r="B32" s="317">
        <f>L32/L31*100</f>
        <v>9.7281531463914188</v>
      </c>
      <c r="C32" s="310" t="s">
        <v>221</v>
      </c>
      <c r="D32" s="310" t="s">
        <v>221</v>
      </c>
      <c r="E32" s="310" t="s">
        <v>221</v>
      </c>
      <c r="F32" s="310">
        <v>450406</v>
      </c>
      <c r="G32" s="319">
        <v>48678</v>
      </c>
      <c r="H32" s="310">
        <v>41031</v>
      </c>
      <c r="I32" s="310">
        <v>14</v>
      </c>
      <c r="J32" s="319">
        <v>1</v>
      </c>
      <c r="K32" s="310">
        <v>1</v>
      </c>
      <c r="L32" s="318">
        <f>F32</f>
        <v>450406</v>
      </c>
      <c r="M32" s="318">
        <f>G32</f>
        <v>48678</v>
      </c>
      <c r="N32" s="312">
        <f>H32</f>
        <v>41031</v>
      </c>
      <c r="O32" s="313" t="s">
        <v>230</v>
      </c>
    </row>
    <row r="33" spans="1:17" ht="23.1" customHeight="1">
      <c r="A33" s="176" t="s">
        <v>373</v>
      </c>
      <c r="B33" s="203">
        <f>L33/L31*100</f>
        <v>86.442776694126451</v>
      </c>
      <c r="C33" s="274">
        <v>3092506</v>
      </c>
      <c r="D33" s="260">
        <v>2215895</v>
      </c>
      <c r="E33" s="174">
        <v>1833096</v>
      </c>
      <c r="F33" s="174">
        <v>909728</v>
      </c>
      <c r="G33" s="260">
        <v>1494090</v>
      </c>
      <c r="H33" s="177">
        <v>892079</v>
      </c>
      <c r="I33" s="177">
        <v>28</v>
      </c>
      <c r="J33" s="260">
        <v>39</v>
      </c>
      <c r="K33" s="177">
        <v>37</v>
      </c>
      <c r="L33" s="245">
        <f t="shared" si="1"/>
        <v>4002234</v>
      </c>
      <c r="M33" s="245">
        <f>G33+D33</f>
        <v>3709985</v>
      </c>
      <c r="N33" s="196">
        <f>E33+H33</f>
        <v>2725175</v>
      </c>
      <c r="O33" s="179" t="s">
        <v>231</v>
      </c>
    </row>
    <row r="34" spans="1:17" s="289" customFormat="1" ht="20.45" customHeight="1">
      <c r="A34" s="308" t="s">
        <v>26</v>
      </c>
      <c r="B34" s="309">
        <f>L34/L31*100</f>
        <v>3.8290701594821339</v>
      </c>
      <c r="C34" s="310" t="s">
        <v>221</v>
      </c>
      <c r="D34" s="310" t="s">
        <v>221</v>
      </c>
      <c r="E34" s="310" t="s">
        <v>221</v>
      </c>
      <c r="F34" s="310">
        <v>177283</v>
      </c>
      <c r="G34" s="319">
        <v>89273</v>
      </c>
      <c r="H34" s="310" t="s">
        <v>221</v>
      </c>
      <c r="I34" s="310">
        <v>4</v>
      </c>
      <c r="J34" s="319">
        <v>1</v>
      </c>
      <c r="K34" s="310" t="s">
        <v>221</v>
      </c>
      <c r="L34" s="318">
        <f>F34</f>
        <v>177283</v>
      </c>
      <c r="M34" s="318">
        <f>G34</f>
        <v>89273</v>
      </c>
      <c r="N34" s="312" t="s">
        <v>130</v>
      </c>
      <c r="O34" s="313" t="s">
        <v>227</v>
      </c>
    </row>
    <row r="35" spans="1:17" ht="22.15" customHeight="1">
      <c r="A35" s="176" t="s">
        <v>371</v>
      </c>
      <c r="B35" s="177" t="s">
        <v>221</v>
      </c>
      <c r="C35" s="177" t="s">
        <v>221</v>
      </c>
      <c r="D35" s="177" t="s">
        <v>221</v>
      </c>
      <c r="E35" s="177" t="s">
        <v>221</v>
      </c>
      <c r="F35" s="177" t="s">
        <v>221</v>
      </c>
      <c r="G35" s="260">
        <v>105035</v>
      </c>
      <c r="H35" s="177" t="s">
        <v>221</v>
      </c>
      <c r="I35" s="178" t="s">
        <v>221</v>
      </c>
      <c r="J35" s="260">
        <v>1</v>
      </c>
      <c r="K35" s="178" t="s">
        <v>221</v>
      </c>
      <c r="L35" s="178" t="s">
        <v>221</v>
      </c>
      <c r="M35" s="245">
        <f>G35</f>
        <v>105035</v>
      </c>
      <c r="N35" s="196" t="s">
        <v>130</v>
      </c>
      <c r="O35" s="179" t="s">
        <v>228</v>
      </c>
    </row>
    <row r="36" spans="1:17" s="289" customFormat="1" ht="29.45" customHeight="1">
      <c r="A36" s="300" t="s">
        <v>303</v>
      </c>
      <c r="B36" s="301">
        <v>100</v>
      </c>
      <c r="C36" s="310" t="s">
        <v>221</v>
      </c>
      <c r="D36" s="310" t="s">
        <v>221</v>
      </c>
      <c r="E36" s="310" t="s">
        <v>221</v>
      </c>
      <c r="F36" s="304">
        <f t="shared" ref="F36:K36" si="4">F37</f>
        <v>148674</v>
      </c>
      <c r="G36" s="304">
        <f t="shared" si="4"/>
        <v>18178</v>
      </c>
      <c r="H36" s="304">
        <f>H37</f>
        <v>15714</v>
      </c>
      <c r="I36" s="304">
        <f t="shared" si="4"/>
        <v>12</v>
      </c>
      <c r="J36" s="304">
        <f t="shared" si="4"/>
        <v>4</v>
      </c>
      <c r="K36" s="304">
        <f t="shared" si="4"/>
        <v>3</v>
      </c>
      <c r="L36" s="302">
        <f>F36</f>
        <v>148674</v>
      </c>
      <c r="M36" s="302">
        <f>G36</f>
        <v>18178</v>
      </c>
      <c r="N36" s="306">
        <f>+H36</f>
        <v>15714</v>
      </c>
      <c r="O36" s="307" t="s">
        <v>249</v>
      </c>
      <c r="Q36" s="314">
        <f>N37</f>
        <v>15714</v>
      </c>
    </row>
    <row r="37" spans="1:17" ht="21.75" customHeight="1">
      <c r="A37" s="227" t="s">
        <v>373</v>
      </c>
      <c r="B37" s="210">
        <f>L37/L36*100</f>
        <v>100</v>
      </c>
      <c r="C37" s="186" t="s">
        <v>221</v>
      </c>
      <c r="D37" s="186" t="s">
        <v>221</v>
      </c>
      <c r="E37" s="186" t="s">
        <v>221</v>
      </c>
      <c r="F37" s="186">
        <v>148674</v>
      </c>
      <c r="G37" s="261">
        <v>18178</v>
      </c>
      <c r="H37" s="186">
        <v>15714</v>
      </c>
      <c r="I37" s="186">
        <v>12</v>
      </c>
      <c r="J37" s="261">
        <v>4</v>
      </c>
      <c r="K37" s="187">
        <v>3</v>
      </c>
      <c r="L37" s="266">
        <f>F37</f>
        <v>148674</v>
      </c>
      <c r="M37" s="266">
        <f>G37</f>
        <v>18178</v>
      </c>
      <c r="N37" s="226">
        <f>H37</f>
        <v>15714</v>
      </c>
      <c r="O37" s="222" t="s">
        <v>231</v>
      </c>
    </row>
    <row r="38" spans="1:17" s="171" customFormat="1" ht="15" customHeight="1">
      <c r="A38" s="190"/>
      <c r="B38" s="204"/>
      <c r="C38" s="424" t="s">
        <v>232</v>
      </c>
      <c r="D38" s="424"/>
      <c r="E38" s="424"/>
      <c r="F38" s="424"/>
      <c r="G38" s="424"/>
      <c r="H38" s="424"/>
      <c r="I38" s="424"/>
      <c r="J38" s="424"/>
      <c r="K38" s="424"/>
      <c r="L38" s="424"/>
      <c r="M38" s="424"/>
      <c r="N38" s="424"/>
      <c r="O38" s="424"/>
    </row>
    <row r="39" spans="1:17" s="171" customFormat="1" ht="21.75" customHeight="1">
      <c r="A39" s="423" t="s">
        <v>363</v>
      </c>
      <c r="B39" s="423"/>
      <c r="C39" s="191"/>
      <c r="D39" s="192"/>
      <c r="E39" s="192"/>
      <c r="F39" s="191"/>
      <c r="G39" s="192"/>
      <c r="H39" s="424" t="s">
        <v>368</v>
      </c>
      <c r="I39" s="424"/>
      <c r="J39" s="424"/>
      <c r="K39" s="424"/>
      <c r="L39" s="424"/>
      <c r="M39" s="424"/>
      <c r="N39" s="424"/>
      <c r="O39" s="424"/>
    </row>
    <row r="40" spans="1:17" ht="21.75" customHeight="1" thickBot="1">
      <c r="A40" s="188" t="s">
        <v>2</v>
      </c>
      <c r="B40" s="205"/>
      <c r="C40" s="193"/>
      <c r="D40" s="194"/>
      <c r="E40" s="194"/>
      <c r="F40" s="193"/>
      <c r="G40" s="194"/>
      <c r="H40" s="194" t="s">
        <v>43</v>
      </c>
      <c r="I40" s="193"/>
      <c r="J40" s="194"/>
      <c r="K40" s="194"/>
      <c r="L40" s="267"/>
      <c r="M40" s="194"/>
      <c r="N40" s="194"/>
      <c r="O40" s="189" t="s">
        <v>196</v>
      </c>
    </row>
    <row r="41" spans="1:17" ht="19.5" customHeight="1">
      <c r="A41" s="416" t="s">
        <v>3</v>
      </c>
      <c r="B41" s="427" t="s">
        <v>243</v>
      </c>
      <c r="C41" s="411" t="s">
        <v>5</v>
      </c>
      <c r="D41" s="410"/>
      <c r="E41" s="412"/>
      <c r="F41" s="411" t="s">
        <v>6</v>
      </c>
      <c r="G41" s="410"/>
      <c r="H41" s="412"/>
      <c r="I41" s="409" t="s">
        <v>7</v>
      </c>
      <c r="J41" s="410"/>
      <c r="K41" s="410"/>
      <c r="L41" s="416" t="s">
        <v>234</v>
      </c>
      <c r="M41" s="417"/>
      <c r="N41" s="418"/>
      <c r="O41" s="429" t="s">
        <v>8</v>
      </c>
    </row>
    <row r="42" spans="1:17" ht="14.45" customHeight="1">
      <c r="A42" s="425"/>
      <c r="B42" s="428"/>
      <c r="C42" s="432" t="s">
        <v>132</v>
      </c>
      <c r="D42" s="433"/>
      <c r="E42" s="434"/>
      <c r="F42" s="432" t="s">
        <v>131</v>
      </c>
      <c r="G42" s="433"/>
      <c r="H42" s="434"/>
      <c r="I42" s="436" t="s">
        <v>134</v>
      </c>
      <c r="J42" s="433"/>
      <c r="K42" s="433"/>
      <c r="L42" s="437" t="s">
        <v>353</v>
      </c>
      <c r="M42" s="438"/>
      <c r="N42" s="439"/>
      <c r="O42" s="430"/>
    </row>
    <row r="43" spans="1:17" ht="20.45" customHeight="1">
      <c r="A43" s="425"/>
      <c r="B43" s="239" t="s">
        <v>242</v>
      </c>
      <c r="C43" s="435" t="s">
        <v>12</v>
      </c>
      <c r="D43" s="433"/>
      <c r="E43" s="434"/>
      <c r="F43" s="435" t="s">
        <v>13</v>
      </c>
      <c r="G43" s="433"/>
      <c r="H43" s="434"/>
      <c r="I43" s="436" t="s">
        <v>14</v>
      </c>
      <c r="J43" s="433"/>
      <c r="K43" s="433"/>
      <c r="L43" s="440" t="s">
        <v>235</v>
      </c>
      <c r="M43" s="441"/>
      <c r="N43" s="442"/>
      <c r="O43" s="430"/>
    </row>
    <row r="44" spans="1:17" ht="21.6" customHeight="1">
      <c r="A44" s="425"/>
      <c r="B44" s="246" t="s">
        <v>128</v>
      </c>
      <c r="C44" s="413" t="s">
        <v>241</v>
      </c>
      <c r="D44" s="413" t="s">
        <v>240</v>
      </c>
      <c r="E44" s="414" t="s">
        <v>236</v>
      </c>
      <c r="F44" s="354" t="s">
        <v>241</v>
      </c>
      <c r="G44" s="413" t="s">
        <v>240</v>
      </c>
      <c r="H44" s="414" t="s">
        <v>236</v>
      </c>
      <c r="I44" s="354" t="s">
        <v>241</v>
      </c>
      <c r="J44" s="413" t="s">
        <v>356</v>
      </c>
      <c r="K44" s="414" t="s">
        <v>354</v>
      </c>
      <c r="L44" s="419" t="s">
        <v>355</v>
      </c>
      <c r="M44" s="413" t="s">
        <v>240</v>
      </c>
      <c r="N44" s="446" t="s">
        <v>236</v>
      </c>
      <c r="O44" s="430"/>
    </row>
    <row r="45" spans="1:17" ht="16.149999999999999" customHeight="1" thickBot="1">
      <c r="A45" s="426"/>
      <c r="B45" s="247">
        <v>2017</v>
      </c>
      <c r="C45" s="443"/>
      <c r="D45" s="353"/>
      <c r="E45" s="415"/>
      <c r="F45" s="353"/>
      <c r="G45" s="353"/>
      <c r="H45" s="415"/>
      <c r="I45" s="353"/>
      <c r="J45" s="353"/>
      <c r="K45" s="415"/>
      <c r="L45" s="353"/>
      <c r="M45" s="353"/>
      <c r="N45" s="447"/>
      <c r="O45" s="431"/>
    </row>
    <row r="46" spans="1:17" s="289" customFormat="1" ht="34.9" customHeight="1">
      <c r="A46" s="323" t="s">
        <v>304</v>
      </c>
      <c r="B46" s="291">
        <v>100</v>
      </c>
      <c r="C46" s="324" t="s">
        <v>221</v>
      </c>
      <c r="D46" s="324" t="s">
        <v>221</v>
      </c>
      <c r="E46" s="324" t="s">
        <v>221</v>
      </c>
      <c r="F46" s="325">
        <f t="shared" ref="F46:K46" si="5">F47</f>
        <v>14929</v>
      </c>
      <c r="G46" s="325">
        <f t="shared" si="5"/>
        <v>74573</v>
      </c>
      <c r="H46" s="325">
        <f>H47</f>
        <v>30396</v>
      </c>
      <c r="I46" s="325">
        <f t="shared" si="5"/>
        <v>11</v>
      </c>
      <c r="J46" s="325">
        <f t="shared" si="5"/>
        <v>9</v>
      </c>
      <c r="K46" s="325">
        <f t="shared" si="5"/>
        <v>8</v>
      </c>
      <c r="L46" s="294">
        <f t="shared" ref="L46:N47" si="6">F46</f>
        <v>14929</v>
      </c>
      <c r="M46" s="294">
        <f t="shared" si="6"/>
        <v>74573</v>
      </c>
      <c r="N46" s="295">
        <f t="shared" si="6"/>
        <v>30396</v>
      </c>
      <c r="O46" s="296" t="s">
        <v>250</v>
      </c>
    </row>
    <row r="47" spans="1:17" ht="24" customHeight="1">
      <c r="A47" s="212" t="s">
        <v>373</v>
      </c>
      <c r="B47" s="203">
        <f>L47/L46*100</f>
        <v>100</v>
      </c>
      <c r="C47" s="177" t="s">
        <v>221</v>
      </c>
      <c r="D47" s="177" t="s">
        <v>221</v>
      </c>
      <c r="E47" s="177" t="s">
        <v>221</v>
      </c>
      <c r="F47" s="177">
        <v>14929</v>
      </c>
      <c r="G47" s="260">
        <v>74573</v>
      </c>
      <c r="H47" s="177">
        <v>30396</v>
      </c>
      <c r="I47" s="177">
        <v>11</v>
      </c>
      <c r="J47" s="260">
        <v>9</v>
      </c>
      <c r="K47" s="177">
        <v>8</v>
      </c>
      <c r="L47" s="177">
        <f t="shared" si="6"/>
        <v>14929</v>
      </c>
      <c r="M47" s="245">
        <f t="shared" si="6"/>
        <v>74573</v>
      </c>
      <c r="N47" s="275">
        <f>H47</f>
        <v>30396</v>
      </c>
      <c r="O47" s="179" t="s">
        <v>231</v>
      </c>
    </row>
    <row r="48" spans="1:17" s="289" customFormat="1" ht="27.6" customHeight="1">
      <c r="A48" s="326" t="s">
        <v>305</v>
      </c>
      <c r="B48" s="301">
        <v>100</v>
      </c>
      <c r="C48" s="320">
        <f>C49+C50+C51</f>
        <v>2791860</v>
      </c>
      <c r="D48" s="304">
        <f>D49+D50</f>
        <v>2573814</v>
      </c>
      <c r="E48" s="304">
        <f>E49+E50+E51</f>
        <v>2229139</v>
      </c>
      <c r="F48" s="304">
        <f>F49+F50+F52</f>
        <v>2333651</v>
      </c>
      <c r="G48" s="304">
        <f>G49+G50+G52</f>
        <v>909105</v>
      </c>
      <c r="H48" s="304">
        <f>H49+H50+H52</f>
        <v>3030221</v>
      </c>
      <c r="I48" s="304">
        <f>I49+I50+I52+I51</f>
        <v>116</v>
      </c>
      <c r="J48" s="304">
        <f>J49+J50+J52</f>
        <v>111</v>
      </c>
      <c r="K48" s="304">
        <f>K49+K50+K52+K51</f>
        <v>105</v>
      </c>
      <c r="L48" s="304">
        <f t="shared" ref="L48:L109" si="7">F48+C48</f>
        <v>5125511</v>
      </c>
      <c r="M48" s="302">
        <f>G48+D48</f>
        <v>3482919</v>
      </c>
      <c r="N48" s="306">
        <f>E48+H48</f>
        <v>5259360</v>
      </c>
      <c r="O48" s="307" t="s">
        <v>251</v>
      </c>
      <c r="Q48" s="314">
        <f>N49+N50+N51+N52</f>
        <v>5259360</v>
      </c>
    </row>
    <row r="49" spans="1:17" ht="24" customHeight="1">
      <c r="A49" s="212" t="s">
        <v>203</v>
      </c>
      <c r="B49" s="203">
        <f>L49/L48*100</f>
        <v>32.876136642765964</v>
      </c>
      <c r="C49" s="274">
        <v>1621172</v>
      </c>
      <c r="D49" s="260">
        <v>1566194</v>
      </c>
      <c r="E49" s="177">
        <v>1278501</v>
      </c>
      <c r="F49" s="177">
        <v>63898</v>
      </c>
      <c r="G49" s="260">
        <v>309594</v>
      </c>
      <c r="H49" s="177">
        <v>188706</v>
      </c>
      <c r="I49" s="177">
        <v>46</v>
      </c>
      <c r="J49" s="260">
        <v>49</v>
      </c>
      <c r="K49" s="177">
        <v>40</v>
      </c>
      <c r="L49" s="177">
        <f t="shared" si="7"/>
        <v>1685070</v>
      </c>
      <c r="M49" s="245">
        <f t="shared" ref="M49:M109" si="8">G49+D49</f>
        <v>1875788</v>
      </c>
      <c r="N49" s="275">
        <f>E49+H49</f>
        <v>1467207</v>
      </c>
      <c r="O49" s="179" t="s">
        <v>230</v>
      </c>
    </row>
    <row r="50" spans="1:17" s="289" customFormat="1" ht="24" customHeight="1">
      <c r="A50" s="316" t="s">
        <v>373</v>
      </c>
      <c r="B50" s="317">
        <f>L50/L48*100</f>
        <v>58.503747236129236</v>
      </c>
      <c r="C50" s="322">
        <v>1139740</v>
      </c>
      <c r="D50" s="319">
        <v>1007620</v>
      </c>
      <c r="E50" s="310">
        <v>947982</v>
      </c>
      <c r="F50" s="310">
        <v>1858876</v>
      </c>
      <c r="G50" s="319">
        <v>262508</v>
      </c>
      <c r="H50" s="310">
        <v>1620907</v>
      </c>
      <c r="I50" s="310">
        <v>59</v>
      </c>
      <c r="J50" s="319">
        <v>52</v>
      </c>
      <c r="K50" s="310">
        <v>53</v>
      </c>
      <c r="L50" s="310">
        <f t="shared" si="7"/>
        <v>2998616</v>
      </c>
      <c r="M50" s="318">
        <f t="shared" si="8"/>
        <v>1270128</v>
      </c>
      <c r="N50" s="312">
        <f>E50+H50</f>
        <v>2568889</v>
      </c>
      <c r="O50" s="313" t="s">
        <v>231</v>
      </c>
    </row>
    <row r="51" spans="1:17" ht="24" customHeight="1">
      <c r="A51" s="212" t="s">
        <v>26</v>
      </c>
      <c r="B51" s="282">
        <f>L51/L48*100</f>
        <v>0.60380321103593371</v>
      </c>
      <c r="C51" s="274">
        <v>30948</v>
      </c>
      <c r="D51" s="177" t="s">
        <v>221</v>
      </c>
      <c r="E51" s="177">
        <v>2656</v>
      </c>
      <c r="F51" s="178" t="s">
        <v>221</v>
      </c>
      <c r="G51" s="177" t="s">
        <v>221</v>
      </c>
      <c r="H51" s="177" t="s">
        <v>221</v>
      </c>
      <c r="I51" s="177">
        <v>3</v>
      </c>
      <c r="J51" s="177" t="s">
        <v>221</v>
      </c>
      <c r="K51" s="177">
        <v>2</v>
      </c>
      <c r="L51" s="177">
        <f>C51</f>
        <v>30948</v>
      </c>
      <c r="M51" s="28" t="s">
        <v>221</v>
      </c>
      <c r="N51" s="275">
        <f>E51</f>
        <v>2656</v>
      </c>
      <c r="O51" s="179" t="s">
        <v>227</v>
      </c>
    </row>
    <row r="52" spans="1:17" s="289" customFormat="1" ht="24" customHeight="1">
      <c r="A52" s="316" t="s">
        <v>371</v>
      </c>
      <c r="B52" s="317">
        <f>L52/L48*100</f>
        <v>8.0163129100688693</v>
      </c>
      <c r="C52" s="310" t="s">
        <v>221</v>
      </c>
      <c r="D52" s="310" t="s">
        <v>221</v>
      </c>
      <c r="E52" s="310" t="s">
        <v>221</v>
      </c>
      <c r="F52" s="310">
        <v>410877</v>
      </c>
      <c r="G52" s="319">
        <v>337003</v>
      </c>
      <c r="H52" s="310">
        <v>1220608</v>
      </c>
      <c r="I52" s="310">
        <v>8</v>
      </c>
      <c r="J52" s="319">
        <v>10</v>
      </c>
      <c r="K52" s="310">
        <v>10</v>
      </c>
      <c r="L52" s="310">
        <f>F52</f>
        <v>410877</v>
      </c>
      <c r="M52" s="318">
        <f>G52</f>
        <v>337003</v>
      </c>
      <c r="N52" s="312">
        <f>H52</f>
        <v>1220608</v>
      </c>
      <c r="O52" s="313" t="s">
        <v>228</v>
      </c>
    </row>
    <row r="53" spans="1:17" ht="33" customHeight="1">
      <c r="A53" s="215" t="s">
        <v>306</v>
      </c>
      <c r="B53" s="202">
        <v>100</v>
      </c>
      <c r="C53" s="180">
        <f>C54+C55</f>
        <v>718057</v>
      </c>
      <c r="D53" s="180">
        <f>D54+D55</f>
        <v>913597</v>
      </c>
      <c r="E53" s="180">
        <f>E54+E55</f>
        <v>2610091</v>
      </c>
      <c r="F53" s="180">
        <f>F54+F55+F57</f>
        <v>754848</v>
      </c>
      <c r="G53" s="180">
        <f>G55+G57+G56</f>
        <v>1286766</v>
      </c>
      <c r="H53" s="180">
        <f>H55+H57</f>
        <v>263566</v>
      </c>
      <c r="I53" s="180">
        <f>I55+I57+I54</f>
        <v>13</v>
      </c>
      <c r="J53" s="180">
        <f>J55+J57+J56+J54</f>
        <v>25</v>
      </c>
      <c r="K53" s="180">
        <f>K54+K55+K57</f>
        <v>23</v>
      </c>
      <c r="L53" s="180">
        <f t="shared" si="7"/>
        <v>1472905</v>
      </c>
      <c r="M53" s="242">
        <f t="shared" si="8"/>
        <v>2200363</v>
      </c>
      <c r="N53" s="276">
        <f>E53+H53</f>
        <v>2873657</v>
      </c>
      <c r="O53" s="184" t="s">
        <v>252</v>
      </c>
      <c r="Q53" s="221">
        <f>N54+N55+N57</f>
        <v>2873657</v>
      </c>
    </row>
    <row r="54" spans="1:17" s="289" customFormat="1" ht="24" customHeight="1">
      <c r="A54" s="316" t="s">
        <v>203</v>
      </c>
      <c r="B54" s="317">
        <f>L54/L53*100</f>
        <v>29.167529474066555</v>
      </c>
      <c r="C54" s="322">
        <v>387091</v>
      </c>
      <c r="D54" s="319">
        <v>18773</v>
      </c>
      <c r="E54" s="310">
        <v>1758331</v>
      </c>
      <c r="F54" s="310">
        <v>42519</v>
      </c>
      <c r="G54" s="310" t="s">
        <v>221</v>
      </c>
      <c r="H54" s="310" t="s">
        <v>221</v>
      </c>
      <c r="I54" s="310">
        <v>2</v>
      </c>
      <c r="J54" s="319">
        <v>1</v>
      </c>
      <c r="K54" s="310">
        <v>2</v>
      </c>
      <c r="L54" s="310">
        <f t="shared" si="7"/>
        <v>429610</v>
      </c>
      <c r="M54" s="318">
        <f>D54</f>
        <v>18773</v>
      </c>
      <c r="N54" s="312">
        <f>E54</f>
        <v>1758331</v>
      </c>
      <c r="O54" s="313" t="s">
        <v>230</v>
      </c>
    </row>
    <row r="55" spans="1:17" ht="24" customHeight="1">
      <c r="A55" s="212" t="s">
        <v>373</v>
      </c>
      <c r="B55" s="203">
        <f>L55/L53*100</f>
        <v>67.936017597876315</v>
      </c>
      <c r="C55" s="274">
        <v>330966</v>
      </c>
      <c r="D55" s="260">
        <v>894824</v>
      </c>
      <c r="E55" s="177">
        <v>851760</v>
      </c>
      <c r="F55" s="177">
        <v>669667</v>
      </c>
      <c r="G55" s="260">
        <v>1044827</v>
      </c>
      <c r="H55" s="177">
        <v>225592</v>
      </c>
      <c r="I55" s="177">
        <v>9</v>
      </c>
      <c r="J55" s="260">
        <v>19</v>
      </c>
      <c r="K55" s="177">
        <v>19</v>
      </c>
      <c r="L55" s="177">
        <f t="shared" si="7"/>
        <v>1000633</v>
      </c>
      <c r="M55" s="245">
        <f>G55+D55</f>
        <v>1939651</v>
      </c>
      <c r="N55" s="275">
        <f>E55+H55</f>
        <v>1077352</v>
      </c>
      <c r="O55" s="179" t="s">
        <v>231</v>
      </c>
    </row>
    <row r="56" spans="1:17" s="289" customFormat="1" ht="24" customHeight="1">
      <c r="A56" s="316" t="s">
        <v>26</v>
      </c>
      <c r="B56" s="316" t="s">
        <v>221</v>
      </c>
      <c r="C56" s="310" t="s">
        <v>221</v>
      </c>
      <c r="D56" s="310" t="s">
        <v>221</v>
      </c>
      <c r="E56" s="310" t="s">
        <v>221</v>
      </c>
      <c r="F56" s="310" t="s">
        <v>221</v>
      </c>
      <c r="G56" s="319">
        <v>200411</v>
      </c>
      <c r="H56" s="310" t="s">
        <v>221</v>
      </c>
      <c r="I56" s="310" t="s">
        <v>130</v>
      </c>
      <c r="J56" s="319">
        <v>3</v>
      </c>
      <c r="K56" s="310" t="s">
        <v>221</v>
      </c>
      <c r="L56" s="310" t="s">
        <v>221</v>
      </c>
      <c r="M56" s="318">
        <f>G56</f>
        <v>200411</v>
      </c>
      <c r="N56" s="327" t="s">
        <v>221</v>
      </c>
      <c r="O56" s="313" t="s">
        <v>227</v>
      </c>
    </row>
    <row r="57" spans="1:17" ht="24" customHeight="1">
      <c r="A57" s="212" t="s">
        <v>371</v>
      </c>
      <c r="B57" s="203">
        <f>L57/L53*100</f>
        <v>2.8964529280571387</v>
      </c>
      <c r="C57" s="177" t="s">
        <v>221</v>
      </c>
      <c r="D57" s="177" t="s">
        <v>221</v>
      </c>
      <c r="E57" s="177" t="s">
        <v>221</v>
      </c>
      <c r="F57" s="177">
        <v>42662</v>
      </c>
      <c r="G57" s="260">
        <v>41528</v>
      </c>
      <c r="H57" s="177">
        <v>37974</v>
      </c>
      <c r="I57" s="177">
        <v>2</v>
      </c>
      <c r="J57" s="260">
        <v>2</v>
      </c>
      <c r="K57" s="178">
        <v>2</v>
      </c>
      <c r="L57" s="177">
        <f>F57</f>
        <v>42662</v>
      </c>
      <c r="M57" s="245">
        <f>G57</f>
        <v>41528</v>
      </c>
      <c r="N57" s="196">
        <f>H57</f>
        <v>37974</v>
      </c>
      <c r="O57" s="179" t="s">
        <v>228</v>
      </c>
    </row>
    <row r="58" spans="1:17" s="289" customFormat="1" ht="31.9" customHeight="1">
      <c r="A58" s="326" t="s">
        <v>307</v>
      </c>
      <c r="B58" s="301">
        <v>100</v>
      </c>
      <c r="C58" s="304">
        <f>C60+C59</f>
        <v>5582066</v>
      </c>
      <c r="D58" s="304">
        <f>D60+D59</f>
        <v>4517199</v>
      </c>
      <c r="E58" s="304">
        <f>E60+E59</f>
        <v>4715955</v>
      </c>
      <c r="F58" s="305">
        <f>F59+F60+F61</f>
        <v>3928256</v>
      </c>
      <c r="G58" s="305">
        <f>G59+G60+G62</f>
        <v>1474315</v>
      </c>
      <c r="H58" s="304">
        <f>H59+H60</f>
        <v>2238596</v>
      </c>
      <c r="I58" s="305">
        <f>I59+I60+I61</f>
        <v>416</v>
      </c>
      <c r="J58" s="305">
        <f>J59+J60+J62</f>
        <v>191</v>
      </c>
      <c r="K58" s="304">
        <f>K59+K60</f>
        <v>331</v>
      </c>
      <c r="L58" s="304">
        <f>F58+C58</f>
        <v>9510322</v>
      </c>
      <c r="M58" s="302">
        <f>G58+D58</f>
        <v>5991514</v>
      </c>
      <c r="N58" s="306">
        <f>E58+H58</f>
        <v>6954551</v>
      </c>
      <c r="O58" s="307" t="s">
        <v>253</v>
      </c>
      <c r="Q58" s="314">
        <f>N59+N60</f>
        <v>6954551</v>
      </c>
    </row>
    <row r="59" spans="1:17" ht="25.9" customHeight="1">
      <c r="A59" s="212" t="s">
        <v>203</v>
      </c>
      <c r="B59" s="203">
        <f>L59/L58*100</f>
        <v>6.5895981229657634</v>
      </c>
      <c r="C59" s="274">
        <v>405935</v>
      </c>
      <c r="D59" s="30">
        <v>727236</v>
      </c>
      <c r="E59" s="177">
        <v>277897</v>
      </c>
      <c r="F59" s="177">
        <v>220757</v>
      </c>
      <c r="G59" s="260">
        <v>344232</v>
      </c>
      <c r="H59" s="177">
        <v>59203</v>
      </c>
      <c r="I59" s="177">
        <v>29</v>
      </c>
      <c r="J59" s="260">
        <v>9</v>
      </c>
      <c r="K59" s="177">
        <v>58</v>
      </c>
      <c r="L59" s="177">
        <f t="shared" si="7"/>
        <v>626692</v>
      </c>
      <c r="M59" s="245">
        <f t="shared" si="8"/>
        <v>1071468</v>
      </c>
      <c r="N59" s="275">
        <f>E59+H59</f>
        <v>337100</v>
      </c>
      <c r="O59" s="179" t="s">
        <v>230</v>
      </c>
    </row>
    <row r="60" spans="1:17" s="289" customFormat="1" ht="22.15" customHeight="1">
      <c r="A60" s="316" t="s">
        <v>373</v>
      </c>
      <c r="B60" s="317">
        <f>L60/L58*100</f>
        <v>75.558671935608487</v>
      </c>
      <c r="C60" s="322">
        <v>5176131</v>
      </c>
      <c r="D60" s="319">
        <v>3789963</v>
      </c>
      <c r="E60" s="310">
        <v>4438058</v>
      </c>
      <c r="F60" s="310">
        <v>2009742</v>
      </c>
      <c r="G60" s="319">
        <v>1130016</v>
      </c>
      <c r="H60" s="310">
        <v>2179393</v>
      </c>
      <c r="I60" s="310">
        <v>372</v>
      </c>
      <c r="J60" s="319">
        <v>181</v>
      </c>
      <c r="K60" s="310">
        <v>273</v>
      </c>
      <c r="L60" s="310">
        <f t="shared" si="7"/>
        <v>7185873</v>
      </c>
      <c r="M60" s="318">
        <f t="shared" si="8"/>
        <v>4919979</v>
      </c>
      <c r="N60" s="312">
        <f>E60+H60</f>
        <v>6617451</v>
      </c>
      <c r="O60" s="313" t="s">
        <v>231</v>
      </c>
    </row>
    <row r="61" spans="1:17" ht="28.9" customHeight="1">
      <c r="A61" s="212" t="s">
        <v>26</v>
      </c>
      <c r="B61" s="56">
        <f>L61/L58*100</f>
        <v>17.851729941425749</v>
      </c>
      <c r="C61" s="177" t="s">
        <v>221</v>
      </c>
      <c r="D61" s="177" t="s">
        <v>221</v>
      </c>
      <c r="E61" s="177" t="s">
        <v>221</v>
      </c>
      <c r="F61" s="177">
        <v>1697757</v>
      </c>
      <c r="G61" s="177" t="s">
        <v>221</v>
      </c>
      <c r="H61" s="177" t="s">
        <v>221</v>
      </c>
      <c r="I61" s="177">
        <v>15</v>
      </c>
      <c r="J61" s="177" t="s">
        <v>221</v>
      </c>
      <c r="K61" s="177" t="s">
        <v>221</v>
      </c>
      <c r="L61" s="177">
        <f>F61</f>
        <v>1697757</v>
      </c>
      <c r="M61" s="28" t="s">
        <v>221</v>
      </c>
      <c r="N61" s="238" t="s">
        <v>221</v>
      </c>
      <c r="O61" s="179" t="s">
        <v>227</v>
      </c>
    </row>
    <row r="62" spans="1:17" s="289" customFormat="1" ht="19.149999999999999" customHeight="1">
      <c r="A62" s="316" t="s">
        <v>371</v>
      </c>
      <c r="B62" s="316" t="s">
        <v>221</v>
      </c>
      <c r="C62" s="310" t="s">
        <v>221</v>
      </c>
      <c r="D62" s="310" t="s">
        <v>221</v>
      </c>
      <c r="E62" s="310" t="s">
        <v>221</v>
      </c>
      <c r="F62" s="310" t="s">
        <v>221</v>
      </c>
      <c r="G62" s="319">
        <v>67</v>
      </c>
      <c r="H62" s="310" t="s">
        <v>221</v>
      </c>
      <c r="I62" s="310" t="s">
        <v>221</v>
      </c>
      <c r="J62" s="319">
        <v>1</v>
      </c>
      <c r="K62" s="310" t="s">
        <v>221</v>
      </c>
      <c r="L62" s="310" t="s">
        <v>221</v>
      </c>
      <c r="M62" s="318">
        <f>G62</f>
        <v>67</v>
      </c>
      <c r="N62" s="327" t="s">
        <v>221</v>
      </c>
      <c r="O62" s="313" t="s">
        <v>228</v>
      </c>
    </row>
    <row r="63" spans="1:17" ht="29.45" customHeight="1">
      <c r="A63" s="215" t="s">
        <v>308</v>
      </c>
      <c r="B63" s="202">
        <v>100</v>
      </c>
      <c r="C63" s="180">
        <f>C64</f>
        <v>644274</v>
      </c>
      <c r="D63" s="180">
        <f>D64</f>
        <v>206111</v>
      </c>
      <c r="E63" s="180">
        <f>E64</f>
        <v>43715</v>
      </c>
      <c r="F63" s="180">
        <f>F64+F65</f>
        <v>1448344</v>
      </c>
      <c r="G63" s="180">
        <f>G64</f>
        <v>1630054</v>
      </c>
      <c r="H63" s="180">
        <f>H64</f>
        <v>1724546</v>
      </c>
      <c r="I63" s="180">
        <f>I64+I65</f>
        <v>30</v>
      </c>
      <c r="J63" s="180">
        <f>J64</f>
        <v>36</v>
      </c>
      <c r="K63" s="180">
        <f>K64</f>
        <v>25</v>
      </c>
      <c r="L63" s="180">
        <f t="shared" si="7"/>
        <v>2092618</v>
      </c>
      <c r="M63" s="242">
        <f>G63+D63</f>
        <v>1836165</v>
      </c>
      <c r="N63" s="276">
        <f>E63+H63</f>
        <v>1768261</v>
      </c>
      <c r="O63" s="185" t="s">
        <v>254</v>
      </c>
      <c r="Q63" s="221">
        <f>N64</f>
        <v>1768261</v>
      </c>
    </row>
    <row r="64" spans="1:17" s="289" customFormat="1" ht="23.45" customHeight="1">
      <c r="A64" s="316" t="s">
        <v>373</v>
      </c>
      <c r="B64" s="317">
        <f>L64/L63*100</f>
        <v>98.479368905361611</v>
      </c>
      <c r="C64" s="322">
        <v>644274</v>
      </c>
      <c r="D64" s="319">
        <v>206111</v>
      </c>
      <c r="E64" s="310">
        <v>43715</v>
      </c>
      <c r="F64" s="310">
        <v>1416523</v>
      </c>
      <c r="G64" s="319">
        <v>1630054</v>
      </c>
      <c r="H64" s="310">
        <v>1724546</v>
      </c>
      <c r="I64" s="310">
        <v>28</v>
      </c>
      <c r="J64" s="319">
        <v>36</v>
      </c>
      <c r="K64" s="310">
        <v>25</v>
      </c>
      <c r="L64" s="310">
        <f t="shared" si="7"/>
        <v>2060797</v>
      </c>
      <c r="M64" s="318">
        <f t="shared" si="8"/>
        <v>1836165</v>
      </c>
      <c r="N64" s="312">
        <f>E64+H64</f>
        <v>1768261</v>
      </c>
      <c r="O64" s="313" t="s">
        <v>231</v>
      </c>
    </row>
    <row r="65" spans="1:18" ht="23.45" customHeight="1">
      <c r="A65" s="212" t="s">
        <v>26</v>
      </c>
      <c r="B65" s="283">
        <f>L65/L63*100</f>
        <v>1.5206310946383907</v>
      </c>
      <c r="C65" s="177" t="s">
        <v>221</v>
      </c>
      <c r="D65" s="177" t="s">
        <v>221</v>
      </c>
      <c r="E65" s="178" t="s">
        <v>221</v>
      </c>
      <c r="F65" s="177">
        <v>31821</v>
      </c>
      <c r="G65" s="177" t="s">
        <v>221</v>
      </c>
      <c r="H65" s="177" t="s">
        <v>221</v>
      </c>
      <c r="I65" s="177">
        <v>2</v>
      </c>
      <c r="J65" s="177" t="s">
        <v>221</v>
      </c>
      <c r="K65" s="178" t="s">
        <v>221</v>
      </c>
      <c r="L65" s="177">
        <f>F65</f>
        <v>31821</v>
      </c>
      <c r="M65" s="28" t="s">
        <v>221</v>
      </c>
      <c r="N65" s="224" t="s">
        <v>221</v>
      </c>
      <c r="O65" s="179" t="s">
        <v>227</v>
      </c>
    </row>
    <row r="66" spans="1:18" s="297" customFormat="1" ht="28.15" customHeight="1">
      <c r="A66" s="326" t="s">
        <v>309</v>
      </c>
      <c r="B66" s="301">
        <v>100</v>
      </c>
      <c r="C66" s="305">
        <f>C67+C68+C70</f>
        <v>12247519</v>
      </c>
      <c r="D66" s="305">
        <f>D67+D68+D70</f>
        <v>10910849</v>
      </c>
      <c r="E66" s="304">
        <f>E68+E70</f>
        <v>9278301</v>
      </c>
      <c r="F66" s="303">
        <f>F67+F68+F70+F69</f>
        <v>3380679</v>
      </c>
      <c r="G66" s="303">
        <f>G67+G68+G70</f>
        <v>2940264</v>
      </c>
      <c r="H66" s="303">
        <f>H67+H68+H70</f>
        <v>4106543</v>
      </c>
      <c r="I66" s="303">
        <f>I68+I70+I67+I69</f>
        <v>68</v>
      </c>
      <c r="J66" s="304">
        <f>J68+J70+J67</f>
        <v>64</v>
      </c>
      <c r="K66" s="304">
        <f>K68+K70+K67</f>
        <v>64</v>
      </c>
      <c r="L66" s="304">
        <f t="shared" si="7"/>
        <v>15628198</v>
      </c>
      <c r="M66" s="302">
        <f t="shared" si="8"/>
        <v>13851113</v>
      </c>
      <c r="N66" s="306">
        <f>E66+H66</f>
        <v>13384844</v>
      </c>
      <c r="O66" s="307" t="s">
        <v>255</v>
      </c>
      <c r="Q66" s="328">
        <f>N67+N68+N70</f>
        <v>13384844</v>
      </c>
    </row>
    <row r="67" spans="1:18" ht="18" customHeight="1">
      <c r="A67" s="212" t="s">
        <v>203</v>
      </c>
      <c r="B67" s="203">
        <f>L67/L66*100</f>
        <v>0.85097462932066759</v>
      </c>
      <c r="C67" s="274">
        <v>10118</v>
      </c>
      <c r="D67" s="260">
        <v>308130</v>
      </c>
      <c r="E67" s="177" t="s">
        <v>221</v>
      </c>
      <c r="F67" s="177">
        <v>122874</v>
      </c>
      <c r="G67" s="260">
        <v>215827</v>
      </c>
      <c r="H67" s="174">
        <v>75691</v>
      </c>
      <c r="I67" s="174">
        <v>5</v>
      </c>
      <c r="J67" s="260">
        <v>3</v>
      </c>
      <c r="K67" s="177">
        <v>1</v>
      </c>
      <c r="L67" s="177">
        <f t="shared" si="7"/>
        <v>132992</v>
      </c>
      <c r="M67" s="245">
        <f t="shared" si="8"/>
        <v>523957</v>
      </c>
      <c r="N67" s="275">
        <f>H67</f>
        <v>75691</v>
      </c>
      <c r="O67" s="179" t="s">
        <v>230</v>
      </c>
    </row>
    <row r="68" spans="1:18" s="289" customFormat="1" ht="24" customHeight="1">
      <c r="A68" s="316" t="s">
        <v>373</v>
      </c>
      <c r="B68" s="317">
        <f>L68/L66*100</f>
        <v>88.255664536627961</v>
      </c>
      <c r="C68" s="322">
        <v>10837760</v>
      </c>
      <c r="D68" s="319">
        <v>8762085</v>
      </c>
      <c r="E68" s="310">
        <v>9198207</v>
      </c>
      <c r="F68" s="310">
        <v>2955010</v>
      </c>
      <c r="G68" s="319">
        <v>2023883</v>
      </c>
      <c r="H68" s="310">
        <v>2985603</v>
      </c>
      <c r="I68" s="310">
        <v>51</v>
      </c>
      <c r="J68" s="319">
        <v>45</v>
      </c>
      <c r="K68" s="310">
        <v>49</v>
      </c>
      <c r="L68" s="310">
        <f t="shared" si="7"/>
        <v>13792770</v>
      </c>
      <c r="M68" s="318">
        <f t="shared" si="8"/>
        <v>10785968</v>
      </c>
      <c r="N68" s="312">
        <f t="shared" ref="N68:N72" si="9">E68+H68</f>
        <v>12183810</v>
      </c>
      <c r="O68" s="313" t="s">
        <v>231</v>
      </c>
    </row>
    <row r="69" spans="1:18" ht="24" customHeight="1">
      <c r="A69" s="212" t="s">
        <v>26</v>
      </c>
      <c r="B69" s="203">
        <f>L69/L66*100</f>
        <v>7.5267794789904766E-2</v>
      </c>
      <c r="C69" s="177" t="s">
        <v>221</v>
      </c>
      <c r="D69" s="177" t="s">
        <v>221</v>
      </c>
      <c r="E69" s="178" t="s">
        <v>221</v>
      </c>
      <c r="F69" s="177">
        <v>11763</v>
      </c>
      <c r="G69" s="177" t="s">
        <v>221</v>
      </c>
      <c r="H69" s="178" t="s">
        <v>221</v>
      </c>
      <c r="I69" s="177">
        <v>1</v>
      </c>
      <c r="J69" s="178" t="s">
        <v>221</v>
      </c>
      <c r="K69" s="178" t="s">
        <v>221</v>
      </c>
      <c r="L69" s="177">
        <f>F69</f>
        <v>11763</v>
      </c>
      <c r="M69" s="28" t="s">
        <v>221</v>
      </c>
      <c r="N69" s="238" t="s">
        <v>221</v>
      </c>
      <c r="O69" s="179" t="s">
        <v>227</v>
      </c>
    </row>
    <row r="70" spans="1:18" s="289" customFormat="1" ht="27.6" customHeight="1">
      <c r="A70" s="329" t="s">
        <v>371</v>
      </c>
      <c r="B70" s="330">
        <f>L70/L66*100</f>
        <v>10.818093039261468</v>
      </c>
      <c r="C70" s="331">
        <v>1399641</v>
      </c>
      <c r="D70" s="332">
        <v>1840634</v>
      </c>
      <c r="E70" s="333">
        <v>80094</v>
      </c>
      <c r="F70" s="333">
        <v>291032</v>
      </c>
      <c r="G70" s="332">
        <v>700554</v>
      </c>
      <c r="H70" s="333">
        <v>1045249</v>
      </c>
      <c r="I70" s="333">
        <v>11</v>
      </c>
      <c r="J70" s="332">
        <v>16</v>
      </c>
      <c r="K70" s="333">
        <v>14</v>
      </c>
      <c r="L70" s="333">
        <f t="shared" si="7"/>
        <v>1690673</v>
      </c>
      <c r="M70" s="334">
        <f t="shared" si="8"/>
        <v>2541188</v>
      </c>
      <c r="N70" s="335">
        <f t="shared" si="9"/>
        <v>1125343</v>
      </c>
      <c r="O70" s="336" t="s">
        <v>228</v>
      </c>
    </row>
    <row r="71" spans="1:18" ht="34.15" customHeight="1">
      <c r="A71" s="215" t="s">
        <v>310</v>
      </c>
      <c r="B71" s="202">
        <v>100</v>
      </c>
      <c r="C71" s="180">
        <f t="shared" ref="C71:K71" si="10">C72</f>
        <v>14233</v>
      </c>
      <c r="D71" s="180">
        <f t="shared" si="10"/>
        <v>133218</v>
      </c>
      <c r="E71" s="180">
        <f t="shared" si="10"/>
        <v>470520</v>
      </c>
      <c r="F71" s="180">
        <f>F72+F73</f>
        <v>205322</v>
      </c>
      <c r="G71" s="180">
        <f t="shared" si="10"/>
        <v>118274</v>
      </c>
      <c r="H71" s="180">
        <f>H72</f>
        <v>74276</v>
      </c>
      <c r="I71" s="180">
        <f>I72+I73</f>
        <v>8</v>
      </c>
      <c r="J71" s="180">
        <f t="shared" si="10"/>
        <v>5</v>
      </c>
      <c r="K71" s="180">
        <f t="shared" si="10"/>
        <v>5</v>
      </c>
      <c r="L71" s="180">
        <f t="shared" si="7"/>
        <v>219555</v>
      </c>
      <c r="M71" s="242">
        <f t="shared" si="8"/>
        <v>251492</v>
      </c>
      <c r="N71" s="276">
        <f t="shared" si="9"/>
        <v>544796</v>
      </c>
      <c r="O71" s="185" t="s">
        <v>256</v>
      </c>
      <c r="Q71" s="221">
        <f>N72</f>
        <v>544796</v>
      </c>
    </row>
    <row r="72" spans="1:18" s="289" customFormat="1" ht="24" customHeight="1">
      <c r="A72" s="316" t="s">
        <v>373</v>
      </c>
      <c r="B72" s="317">
        <f>L72/L71*100</f>
        <v>59.270342283254763</v>
      </c>
      <c r="C72" s="322">
        <v>14233</v>
      </c>
      <c r="D72" s="319">
        <v>133218</v>
      </c>
      <c r="E72" s="310">
        <v>470520</v>
      </c>
      <c r="F72" s="310">
        <v>115898</v>
      </c>
      <c r="G72" s="319">
        <v>118274</v>
      </c>
      <c r="H72" s="310">
        <v>74276</v>
      </c>
      <c r="I72" s="310">
        <v>5</v>
      </c>
      <c r="J72" s="319">
        <v>5</v>
      </c>
      <c r="K72" s="310">
        <v>5</v>
      </c>
      <c r="L72" s="310">
        <f t="shared" si="7"/>
        <v>130131</v>
      </c>
      <c r="M72" s="318">
        <f t="shared" si="8"/>
        <v>251492</v>
      </c>
      <c r="N72" s="312">
        <f t="shared" si="9"/>
        <v>544796</v>
      </c>
      <c r="O72" s="313" t="s">
        <v>231</v>
      </c>
    </row>
    <row r="73" spans="1:18" ht="24" customHeight="1">
      <c r="A73" s="212" t="s">
        <v>26</v>
      </c>
      <c r="B73" s="203">
        <f>L73/L71*100</f>
        <v>40.72965771674523</v>
      </c>
      <c r="C73" s="177" t="s">
        <v>221</v>
      </c>
      <c r="D73" s="177" t="s">
        <v>221</v>
      </c>
      <c r="E73" s="177" t="s">
        <v>221</v>
      </c>
      <c r="F73" s="177">
        <v>89424</v>
      </c>
      <c r="G73" s="178" t="s">
        <v>221</v>
      </c>
      <c r="H73" s="178" t="s">
        <v>221</v>
      </c>
      <c r="I73" s="177">
        <v>3</v>
      </c>
      <c r="J73" s="178" t="s">
        <v>221</v>
      </c>
      <c r="K73" s="178" t="s">
        <v>221</v>
      </c>
      <c r="L73" s="177">
        <f>F73</f>
        <v>89424</v>
      </c>
      <c r="M73" s="28" t="s">
        <v>221</v>
      </c>
      <c r="N73" s="238" t="s">
        <v>221</v>
      </c>
      <c r="O73" s="179" t="s">
        <v>227</v>
      </c>
    </row>
    <row r="74" spans="1:18" s="297" customFormat="1" ht="26.45" customHeight="1">
      <c r="A74" s="326" t="s">
        <v>311</v>
      </c>
      <c r="B74" s="301">
        <v>100</v>
      </c>
      <c r="C74" s="320">
        <f>C76+C77</f>
        <v>12300708</v>
      </c>
      <c r="D74" s="305">
        <f>D76+D77</f>
        <v>9177314</v>
      </c>
      <c r="E74" s="304">
        <f>E75+E76</f>
        <v>9757945</v>
      </c>
      <c r="F74" s="304">
        <f>F75+F76+F77</f>
        <v>2466768</v>
      </c>
      <c r="G74" s="304">
        <f>G75+G76+G77</f>
        <v>3441620</v>
      </c>
      <c r="H74" s="304">
        <f>H75+H76</f>
        <v>2243654</v>
      </c>
      <c r="I74" s="304">
        <f>I75+I76+I77</f>
        <v>276</v>
      </c>
      <c r="J74" s="304">
        <f>J75+J76+J77</f>
        <v>196</v>
      </c>
      <c r="K74" s="304">
        <f>K75+K76+J77</f>
        <v>183</v>
      </c>
      <c r="L74" s="304">
        <f t="shared" si="7"/>
        <v>14767476</v>
      </c>
      <c r="M74" s="302">
        <f t="shared" si="8"/>
        <v>12618934</v>
      </c>
      <c r="N74" s="306">
        <f>E74+H74</f>
        <v>12001599</v>
      </c>
      <c r="O74" s="307" t="s">
        <v>257</v>
      </c>
      <c r="Q74" s="328">
        <f>N75+N76</f>
        <v>12001599</v>
      </c>
      <c r="R74" s="328">
        <f>N74-Q74</f>
        <v>0</v>
      </c>
    </row>
    <row r="75" spans="1:18" ht="24" customHeight="1">
      <c r="A75" s="212" t="s">
        <v>203</v>
      </c>
      <c r="B75" s="203">
        <f>L75/L74*100</f>
        <v>3.7521916406026325</v>
      </c>
      <c r="C75" s="177" t="s">
        <v>221</v>
      </c>
      <c r="D75" s="177" t="s">
        <v>221</v>
      </c>
      <c r="E75" s="177">
        <v>89754</v>
      </c>
      <c r="F75" s="177">
        <v>554104</v>
      </c>
      <c r="G75" s="260">
        <v>124813</v>
      </c>
      <c r="H75" s="177">
        <v>220165</v>
      </c>
      <c r="I75" s="177">
        <v>29</v>
      </c>
      <c r="J75" s="260">
        <v>10</v>
      </c>
      <c r="K75" s="178">
        <v>13</v>
      </c>
      <c r="L75" s="177">
        <f>F75</f>
        <v>554104</v>
      </c>
      <c r="M75" s="245">
        <f>G75</f>
        <v>124813</v>
      </c>
      <c r="N75" s="275">
        <f>E75+H75</f>
        <v>309919</v>
      </c>
      <c r="O75" s="179" t="s">
        <v>230</v>
      </c>
    </row>
    <row r="76" spans="1:18" s="289" customFormat="1" ht="19.149999999999999" customHeight="1">
      <c r="A76" s="316" t="s">
        <v>373</v>
      </c>
      <c r="B76" s="317">
        <f>L76/L74*100</f>
        <v>92.3928842003874</v>
      </c>
      <c r="C76" s="322">
        <v>12184377</v>
      </c>
      <c r="D76" s="319">
        <v>9118810</v>
      </c>
      <c r="E76" s="310">
        <v>9668191</v>
      </c>
      <c r="F76" s="310">
        <v>1459720</v>
      </c>
      <c r="G76" s="319">
        <v>3191452</v>
      </c>
      <c r="H76" s="310">
        <v>2023489</v>
      </c>
      <c r="I76" s="310">
        <v>223</v>
      </c>
      <c r="J76" s="319">
        <v>179</v>
      </c>
      <c r="K76" s="310">
        <v>163</v>
      </c>
      <c r="L76" s="310">
        <f t="shared" si="7"/>
        <v>13644097</v>
      </c>
      <c r="M76" s="318">
        <f t="shared" si="8"/>
        <v>12310262</v>
      </c>
      <c r="N76" s="312">
        <f>E76+H76</f>
        <v>11691680</v>
      </c>
      <c r="O76" s="313" t="s">
        <v>231</v>
      </c>
    </row>
    <row r="77" spans="1:18" ht="24" customHeight="1">
      <c r="A77" s="212" t="s">
        <v>26</v>
      </c>
      <c r="B77" s="56">
        <f>L77/L74*100</f>
        <v>3.8549241590099759</v>
      </c>
      <c r="C77" s="274">
        <v>116331</v>
      </c>
      <c r="D77" s="260">
        <v>58504</v>
      </c>
      <c r="E77" s="177" t="s">
        <v>221</v>
      </c>
      <c r="F77" s="177">
        <v>452944</v>
      </c>
      <c r="G77" s="260">
        <v>125355</v>
      </c>
      <c r="H77" s="177" t="s">
        <v>221</v>
      </c>
      <c r="I77" s="177">
        <v>24</v>
      </c>
      <c r="J77" s="260">
        <v>7</v>
      </c>
      <c r="K77" s="177" t="s">
        <v>221</v>
      </c>
      <c r="L77" s="177">
        <f t="shared" si="7"/>
        <v>569275</v>
      </c>
      <c r="M77" s="245">
        <f t="shared" si="8"/>
        <v>183859</v>
      </c>
      <c r="N77" s="238" t="s">
        <v>221</v>
      </c>
      <c r="O77" s="179" t="s">
        <v>227</v>
      </c>
    </row>
    <row r="78" spans="1:18" s="297" customFormat="1" ht="31.15" customHeight="1">
      <c r="A78" s="326" t="s">
        <v>312</v>
      </c>
      <c r="B78" s="301">
        <v>100</v>
      </c>
      <c r="C78" s="320">
        <f>C79+C80</f>
        <v>1060315</v>
      </c>
      <c r="D78" s="304">
        <f>D79</f>
        <v>555855</v>
      </c>
      <c r="E78" s="304">
        <f>E79</f>
        <v>1071784</v>
      </c>
      <c r="F78" s="304">
        <f>F80</f>
        <v>4082</v>
      </c>
      <c r="G78" s="310" t="s">
        <v>221</v>
      </c>
      <c r="H78" s="310" t="s">
        <v>221</v>
      </c>
      <c r="I78" s="304">
        <f>I79+I80</f>
        <v>106</v>
      </c>
      <c r="J78" s="304">
        <f>J79</f>
        <v>105</v>
      </c>
      <c r="K78" s="304">
        <f>K79</f>
        <v>103</v>
      </c>
      <c r="L78" s="304">
        <f t="shared" si="7"/>
        <v>1064397</v>
      </c>
      <c r="M78" s="303">
        <f>D78</f>
        <v>555855</v>
      </c>
      <c r="N78" s="306">
        <f>E78</f>
        <v>1071784</v>
      </c>
      <c r="O78" s="307" t="s">
        <v>258</v>
      </c>
    </row>
    <row r="79" spans="1:18" ht="25.15" customHeight="1">
      <c r="A79" s="212" t="s">
        <v>373</v>
      </c>
      <c r="B79" s="203">
        <f>L79/L78*100</f>
        <v>99.124386859414287</v>
      </c>
      <c r="C79" s="274">
        <v>1055077</v>
      </c>
      <c r="D79" s="260">
        <v>555855</v>
      </c>
      <c r="E79" s="177">
        <v>1071784</v>
      </c>
      <c r="F79" s="178" t="s">
        <v>221</v>
      </c>
      <c r="G79" s="177" t="s">
        <v>221</v>
      </c>
      <c r="H79" s="177" t="s">
        <v>221</v>
      </c>
      <c r="I79" s="177">
        <v>104</v>
      </c>
      <c r="J79" s="260">
        <v>105</v>
      </c>
      <c r="K79" s="177">
        <v>103</v>
      </c>
      <c r="L79" s="177">
        <f>C79</f>
        <v>1055077</v>
      </c>
      <c r="M79" s="245">
        <f>D79</f>
        <v>555855</v>
      </c>
      <c r="N79" s="275">
        <f>E79</f>
        <v>1071784</v>
      </c>
      <c r="O79" s="179" t="s">
        <v>231</v>
      </c>
    </row>
    <row r="80" spans="1:18" s="289" customFormat="1" ht="25.15" customHeight="1">
      <c r="A80" s="316" t="s">
        <v>26</v>
      </c>
      <c r="B80" s="317">
        <f>L80/L78*100</f>
        <v>0.8756131405857025</v>
      </c>
      <c r="C80" s="322">
        <v>5238</v>
      </c>
      <c r="D80" s="310" t="s">
        <v>221</v>
      </c>
      <c r="E80" s="310" t="s">
        <v>221</v>
      </c>
      <c r="F80" s="310">
        <v>4082</v>
      </c>
      <c r="G80" s="310" t="s">
        <v>221</v>
      </c>
      <c r="H80" s="310" t="s">
        <v>221</v>
      </c>
      <c r="I80" s="310">
        <v>2</v>
      </c>
      <c r="J80" s="310" t="s">
        <v>221</v>
      </c>
      <c r="K80" s="310" t="s">
        <v>221</v>
      </c>
      <c r="L80" s="310">
        <f t="shared" si="7"/>
        <v>9320</v>
      </c>
      <c r="M80" s="311" t="s">
        <v>221</v>
      </c>
      <c r="N80" s="327" t="s">
        <v>221</v>
      </c>
      <c r="O80" s="313" t="s">
        <v>227</v>
      </c>
    </row>
    <row r="81" spans="1:18" s="168" customFormat="1" ht="33" customHeight="1">
      <c r="A81" s="215" t="s">
        <v>313</v>
      </c>
      <c r="B81" s="202">
        <v>100</v>
      </c>
      <c r="C81" s="177" t="s">
        <v>221</v>
      </c>
      <c r="D81" s="177" t="s">
        <v>221</v>
      </c>
      <c r="E81" s="177" t="s">
        <v>221</v>
      </c>
      <c r="F81" s="180">
        <f>F83+F84</f>
        <v>608367</v>
      </c>
      <c r="G81" s="180">
        <f>G82+G83</f>
        <v>343239</v>
      </c>
      <c r="H81" s="180">
        <f>H82+H83</f>
        <v>232866</v>
      </c>
      <c r="I81" s="180">
        <f>I83+I84</f>
        <v>6</v>
      </c>
      <c r="J81" s="180">
        <f>J82+J83</f>
        <v>7</v>
      </c>
      <c r="K81" s="180">
        <f>K82+K83</f>
        <v>7</v>
      </c>
      <c r="L81" s="180">
        <f>F81</f>
        <v>608367</v>
      </c>
      <c r="M81" s="242">
        <f t="shared" ref="M81:N83" si="11">G81</f>
        <v>343239</v>
      </c>
      <c r="N81" s="276">
        <f t="shared" si="11"/>
        <v>232866</v>
      </c>
      <c r="O81" s="185" t="s">
        <v>259</v>
      </c>
    </row>
    <row r="82" spans="1:18" s="297" customFormat="1" ht="22.15" customHeight="1">
      <c r="A82" s="316" t="s">
        <v>203</v>
      </c>
      <c r="B82" s="316" t="s">
        <v>221</v>
      </c>
      <c r="C82" s="310" t="s">
        <v>221</v>
      </c>
      <c r="D82" s="310" t="s">
        <v>221</v>
      </c>
      <c r="E82" s="310" t="s">
        <v>221</v>
      </c>
      <c r="F82" s="310" t="s">
        <v>221</v>
      </c>
      <c r="G82" s="319">
        <v>35136</v>
      </c>
      <c r="H82" s="310">
        <v>9171</v>
      </c>
      <c r="I82" s="310" t="s">
        <v>221</v>
      </c>
      <c r="J82" s="319">
        <v>2</v>
      </c>
      <c r="K82" s="310">
        <v>1</v>
      </c>
      <c r="L82" s="310" t="s">
        <v>221</v>
      </c>
      <c r="M82" s="318">
        <f t="shared" si="11"/>
        <v>35136</v>
      </c>
      <c r="N82" s="312">
        <f t="shared" si="11"/>
        <v>9171</v>
      </c>
      <c r="O82" s="313" t="s">
        <v>230</v>
      </c>
    </row>
    <row r="83" spans="1:18" ht="21" customHeight="1">
      <c r="A83" s="212" t="s">
        <v>373</v>
      </c>
      <c r="B83" s="203">
        <f>L83/L81*100</f>
        <v>68.572095462114149</v>
      </c>
      <c r="C83" s="177" t="s">
        <v>221</v>
      </c>
      <c r="D83" s="177" t="s">
        <v>221</v>
      </c>
      <c r="E83" s="177" t="s">
        <v>221</v>
      </c>
      <c r="F83" s="177">
        <v>417170</v>
      </c>
      <c r="G83" s="260">
        <v>308103</v>
      </c>
      <c r="H83" s="177">
        <v>223695</v>
      </c>
      <c r="I83" s="177">
        <v>2</v>
      </c>
      <c r="J83" s="260">
        <v>5</v>
      </c>
      <c r="K83" s="177">
        <v>6</v>
      </c>
      <c r="L83" s="177">
        <f>F83</f>
        <v>417170</v>
      </c>
      <c r="M83" s="245">
        <f t="shared" si="11"/>
        <v>308103</v>
      </c>
      <c r="N83" s="275">
        <f t="shared" si="11"/>
        <v>223695</v>
      </c>
      <c r="O83" s="179" t="s">
        <v>231</v>
      </c>
      <c r="R83" s="169">
        <v>984830</v>
      </c>
    </row>
    <row r="84" spans="1:18" s="289" customFormat="1" ht="21" customHeight="1">
      <c r="A84" s="316" t="s">
        <v>26</v>
      </c>
      <c r="B84" s="317">
        <f>L84/L81*100</f>
        <v>31.427904537885848</v>
      </c>
      <c r="C84" s="310" t="s">
        <v>221</v>
      </c>
      <c r="D84" s="310"/>
      <c r="E84" s="310"/>
      <c r="F84" s="310">
        <v>191197</v>
      </c>
      <c r="G84" s="310" t="s">
        <v>221</v>
      </c>
      <c r="H84" s="310" t="s">
        <v>221</v>
      </c>
      <c r="I84" s="310">
        <v>4</v>
      </c>
      <c r="J84" s="310" t="s">
        <v>221</v>
      </c>
      <c r="K84" s="310" t="s">
        <v>221</v>
      </c>
      <c r="L84" s="310">
        <f>F84</f>
        <v>191197</v>
      </c>
      <c r="M84" s="311" t="s">
        <v>221</v>
      </c>
      <c r="N84" s="327" t="s">
        <v>221</v>
      </c>
      <c r="O84" s="313" t="s">
        <v>227</v>
      </c>
      <c r="R84" s="289">
        <v>3475527</v>
      </c>
    </row>
    <row r="85" spans="1:18" s="168" customFormat="1" ht="19.149999999999999" customHeight="1">
      <c r="A85" s="215" t="s">
        <v>314</v>
      </c>
      <c r="B85" s="202">
        <v>100</v>
      </c>
      <c r="C85" s="277">
        <f>C87</f>
        <v>3475527</v>
      </c>
      <c r="D85" s="241">
        <f>D86+D87</f>
        <v>5048489.4000000004</v>
      </c>
      <c r="E85" s="55">
        <f>E86+E87+E88</f>
        <v>5310462</v>
      </c>
      <c r="F85" s="55">
        <f>F87+F88</f>
        <v>984830</v>
      </c>
      <c r="G85" s="241">
        <f>G86+G87</f>
        <v>585551</v>
      </c>
      <c r="H85" s="180">
        <f>H87+H88</f>
        <v>558821</v>
      </c>
      <c r="I85" s="180">
        <f>I87+I88</f>
        <v>179</v>
      </c>
      <c r="J85" s="241">
        <f>J86+J87</f>
        <v>109</v>
      </c>
      <c r="K85" s="180">
        <f>K86+K87+K88</f>
        <v>98</v>
      </c>
      <c r="L85" s="180">
        <f t="shared" si="7"/>
        <v>4460357</v>
      </c>
      <c r="M85" s="242">
        <f t="shared" si="8"/>
        <v>5634040.4000000004</v>
      </c>
      <c r="N85" s="276">
        <f t="shared" ref="N85:N90" si="12">E85+H85</f>
        <v>5869283</v>
      </c>
      <c r="O85" s="185" t="s">
        <v>260</v>
      </c>
      <c r="Q85" s="285">
        <f>R85/68.03/1000</f>
        <v>65.564559753050119</v>
      </c>
      <c r="R85" s="168">
        <f>SUM(R83:R84)</f>
        <v>4460357</v>
      </c>
    </row>
    <row r="86" spans="1:18" s="289" customFormat="1" ht="21" customHeight="1">
      <c r="A86" s="316" t="s">
        <v>203</v>
      </c>
      <c r="B86" s="316" t="s">
        <v>221</v>
      </c>
      <c r="C86" s="310" t="s">
        <v>221</v>
      </c>
      <c r="D86" s="319">
        <v>5257.4</v>
      </c>
      <c r="E86" s="337">
        <v>4123</v>
      </c>
      <c r="F86" s="310" t="s">
        <v>221</v>
      </c>
      <c r="G86" s="319">
        <v>49518</v>
      </c>
      <c r="H86" s="310" t="s">
        <v>221</v>
      </c>
      <c r="I86" s="310" t="s">
        <v>221</v>
      </c>
      <c r="J86" s="319">
        <v>2</v>
      </c>
      <c r="K86" s="310">
        <v>1</v>
      </c>
      <c r="L86" s="310" t="s">
        <v>221</v>
      </c>
      <c r="M86" s="318">
        <f t="shared" si="8"/>
        <v>54775.4</v>
      </c>
      <c r="N86" s="312">
        <f>E86</f>
        <v>4123</v>
      </c>
      <c r="O86" s="313" t="s">
        <v>230</v>
      </c>
      <c r="Q86" s="289">
        <v>65.564999999999998</v>
      </c>
    </row>
    <row r="87" spans="1:18" ht="17.45" customHeight="1">
      <c r="A87" s="212" t="s">
        <v>373</v>
      </c>
      <c r="B87" s="203">
        <f>L87/L85*100</f>
        <v>90.529435199917856</v>
      </c>
      <c r="C87" s="274">
        <v>3475527</v>
      </c>
      <c r="D87" s="260">
        <v>5043232</v>
      </c>
      <c r="E87" s="28">
        <v>5301008</v>
      </c>
      <c r="F87" s="28">
        <v>562409</v>
      </c>
      <c r="G87" s="260">
        <v>536033</v>
      </c>
      <c r="H87" s="177">
        <v>544294</v>
      </c>
      <c r="I87" s="177">
        <v>109</v>
      </c>
      <c r="J87" s="260">
        <v>107</v>
      </c>
      <c r="K87" s="177">
        <v>62</v>
      </c>
      <c r="L87" s="177">
        <f t="shared" si="7"/>
        <v>4037936</v>
      </c>
      <c r="M87" s="245">
        <f t="shared" si="8"/>
        <v>5579265</v>
      </c>
      <c r="N87" s="275">
        <f t="shared" si="12"/>
        <v>5845302</v>
      </c>
      <c r="O87" s="179" t="s">
        <v>231</v>
      </c>
    </row>
    <row r="88" spans="1:18" s="289" customFormat="1" ht="22.15" customHeight="1">
      <c r="A88" s="316" t="s">
        <v>26</v>
      </c>
      <c r="B88" s="309">
        <f>L88/L85*100</f>
        <v>9.4705648000821459</v>
      </c>
      <c r="C88" s="310" t="s">
        <v>221</v>
      </c>
      <c r="D88" s="319" t="s">
        <v>221</v>
      </c>
      <c r="E88" s="310">
        <v>5331</v>
      </c>
      <c r="F88" s="310">
        <v>422421</v>
      </c>
      <c r="G88" s="310" t="s">
        <v>221</v>
      </c>
      <c r="H88" s="310">
        <v>14527</v>
      </c>
      <c r="I88" s="310">
        <v>70</v>
      </c>
      <c r="J88" s="310" t="s">
        <v>221</v>
      </c>
      <c r="K88" s="310">
        <v>35</v>
      </c>
      <c r="L88" s="310">
        <f>F88</f>
        <v>422421</v>
      </c>
      <c r="M88" s="311" t="s">
        <v>221</v>
      </c>
      <c r="N88" s="312">
        <f t="shared" si="12"/>
        <v>19858</v>
      </c>
      <c r="O88" s="313" t="s">
        <v>227</v>
      </c>
    </row>
    <row r="89" spans="1:18" s="168" customFormat="1" ht="31.5" customHeight="1">
      <c r="A89" s="215" t="s">
        <v>315</v>
      </c>
      <c r="B89" s="202">
        <v>100</v>
      </c>
      <c r="C89" s="180">
        <f t="shared" ref="C89:K89" si="13">C90</f>
        <v>220077</v>
      </c>
      <c r="D89" s="180">
        <f t="shared" si="13"/>
        <v>182150</v>
      </c>
      <c r="E89" s="180">
        <f t="shared" si="13"/>
        <v>180853</v>
      </c>
      <c r="F89" s="180">
        <f t="shared" si="13"/>
        <v>209509</v>
      </c>
      <c r="G89" s="180">
        <f t="shared" si="13"/>
        <v>70720</v>
      </c>
      <c r="H89" s="180">
        <f t="shared" si="13"/>
        <v>69333</v>
      </c>
      <c r="I89" s="180">
        <f t="shared" si="13"/>
        <v>4</v>
      </c>
      <c r="J89" s="180">
        <f t="shared" si="13"/>
        <v>18</v>
      </c>
      <c r="K89" s="180">
        <f t="shared" si="13"/>
        <v>21</v>
      </c>
      <c r="L89" s="180">
        <f t="shared" si="7"/>
        <v>429586</v>
      </c>
      <c r="M89" s="242">
        <f t="shared" si="8"/>
        <v>252870</v>
      </c>
      <c r="N89" s="276">
        <f t="shared" si="12"/>
        <v>250186</v>
      </c>
      <c r="O89" s="185" t="s">
        <v>261</v>
      </c>
    </row>
    <row r="90" spans="1:18" s="289" customFormat="1" ht="24" customHeight="1">
      <c r="A90" s="316" t="s">
        <v>373</v>
      </c>
      <c r="B90" s="317">
        <f>L90/L89*100</f>
        <v>100</v>
      </c>
      <c r="C90" s="319">
        <v>220077</v>
      </c>
      <c r="D90" s="319">
        <v>182150</v>
      </c>
      <c r="E90" s="310">
        <v>180853</v>
      </c>
      <c r="F90" s="310">
        <v>209509</v>
      </c>
      <c r="G90" s="319">
        <v>70720</v>
      </c>
      <c r="H90" s="310">
        <v>69333</v>
      </c>
      <c r="I90" s="310">
        <v>4</v>
      </c>
      <c r="J90" s="319">
        <v>18</v>
      </c>
      <c r="K90" s="310">
        <v>21</v>
      </c>
      <c r="L90" s="310">
        <f t="shared" si="7"/>
        <v>429586</v>
      </c>
      <c r="M90" s="318">
        <f t="shared" si="8"/>
        <v>252870</v>
      </c>
      <c r="N90" s="312">
        <f t="shared" si="12"/>
        <v>250186</v>
      </c>
      <c r="O90" s="313" t="s">
        <v>231</v>
      </c>
      <c r="R90" s="289">
        <v>554186</v>
      </c>
    </row>
    <row r="91" spans="1:18" s="168" customFormat="1" ht="33.75" customHeight="1">
      <c r="A91" s="215" t="s">
        <v>316</v>
      </c>
      <c r="B91" s="202">
        <v>100</v>
      </c>
      <c r="C91" s="277">
        <f>C92+C93+C94</f>
        <v>84692</v>
      </c>
      <c r="D91" s="241">
        <f>D92</f>
        <v>49897</v>
      </c>
      <c r="E91" s="180">
        <f>E92</f>
        <v>9361</v>
      </c>
      <c r="F91" s="180">
        <f>F92+F93+F94</f>
        <v>139020</v>
      </c>
      <c r="G91" s="55">
        <f t="shared" ref="G91" si="14">G92+G93</f>
        <v>142299</v>
      </c>
      <c r="H91" s="55">
        <f>H92+H93</f>
        <v>130016</v>
      </c>
      <c r="I91" s="55">
        <f>I92+I93+I94</f>
        <v>33</v>
      </c>
      <c r="J91" s="180">
        <f>J92+J93</f>
        <v>34</v>
      </c>
      <c r="K91" s="180">
        <f>K92+K93</f>
        <v>26</v>
      </c>
      <c r="L91" s="180">
        <f t="shared" si="7"/>
        <v>223712</v>
      </c>
      <c r="M91" s="242">
        <f t="shared" si="8"/>
        <v>192196</v>
      </c>
      <c r="N91" s="276">
        <f>E91+H91</f>
        <v>139377</v>
      </c>
      <c r="O91" s="185" t="s">
        <v>262</v>
      </c>
      <c r="R91" s="168">
        <v>8223</v>
      </c>
    </row>
    <row r="92" spans="1:18" s="289" customFormat="1" ht="17.45" customHeight="1">
      <c r="A92" s="316" t="s">
        <v>203</v>
      </c>
      <c r="B92" s="317">
        <f>L92/L91*100</f>
        <v>13.643881418967243</v>
      </c>
      <c r="C92" s="322">
        <v>20389</v>
      </c>
      <c r="D92" s="319">
        <v>49897</v>
      </c>
      <c r="E92" s="310">
        <v>9361</v>
      </c>
      <c r="F92" s="310">
        <v>10134</v>
      </c>
      <c r="G92" s="319">
        <v>46012</v>
      </c>
      <c r="H92" s="337">
        <v>82145</v>
      </c>
      <c r="I92" s="337">
        <v>6</v>
      </c>
      <c r="J92" s="319">
        <v>18</v>
      </c>
      <c r="K92" s="310">
        <v>19</v>
      </c>
      <c r="L92" s="310">
        <f t="shared" si="7"/>
        <v>30523</v>
      </c>
      <c r="M92" s="318">
        <f t="shared" si="8"/>
        <v>95909</v>
      </c>
      <c r="N92" s="312">
        <f>E92+H92</f>
        <v>91506</v>
      </c>
      <c r="O92" s="313" t="s">
        <v>230</v>
      </c>
      <c r="R92" s="289">
        <f>SUM(R90:R91)</f>
        <v>562409</v>
      </c>
    </row>
    <row r="93" spans="1:18" ht="21" customHeight="1">
      <c r="A93" s="212" t="s">
        <v>373</v>
      </c>
      <c r="B93" s="203">
        <f>L93/L91*100</f>
        <v>82.835967672722063</v>
      </c>
      <c r="C93" s="274">
        <v>59019</v>
      </c>
      <c r="D93" s="177" t="s">
        <v>221</v>
      </c>
      <c r="E93" s="177" t="s">
        <v>221</v>
      </c>
      <c r="F93" s="177">
        <v>126295</v>
      </c>
      <c r="G93" s="260">
        <v>96287</v>
      </c>
      <c r="H93" s="177">
        <v>47871</v>
      </c>
      <c r="I93" s="177">
        <v>23</v>
      </c>
      <c r="J93" s="260">
        <v>16</v>
      </c>
      <c r="K93" s="177">
        <v>7</v>
      </c>
      <c r="L93" s="177">
        <f t="shared" si="7"/>
        <v>185314</v>
      </c>
      <c r="M93" s="245">
        <f>G93</f>
        <v>96287</v>
      </c>
      <c r="N93" s="275">
        <f>H93</f>
        <v>47871</v>
      </c>
      <c r="O93" s="179" t="s">
        <v>231</v>
      </c>
    </row>
    <row r="94" spans="1:18" s="289" customFormat="1" ht="21" customHeight="1">
      <c r="A94" s="316" t="s">
        <v>26</v>
      </c>
      <c r="B94" s="317">
        <f>L94/L91*100</f>
        <v>3.5201509083106854</v>
      </c>
      <c r="C94" s="322">
        <v>5284</v>
      </c>
      <c r="D94" s="310" t="s">
        <v>221</v>
      </c>
      <c r="E94" s="310" t="s">
        <v>221</v>
      </c>
      <c r="F94" s="310">
        <v>2591</v>
      </c>
      <c r="G94" s="310" t="s">
        <v>221</v>
      </c>
      <c r="H94" s="310" t="s">
        <v>221</v>
      </c>
      <c r="I94" s="310">
        <v>4</v>
      </c>
      <c r="J94" s="310" t="s">
        <v>221</v>
      </c>
      <c r="K94" s="310" t="s">
        <v>221</v>
      </c>
      <c r="L94" s="310">
        <f t="shared" si="7"/>
        <v>7875</v>
      </c>
      <c r="M94" s="311" t="s">
        <v>221</v>
      </c>
      <c r="N94" s="327" t="s">
        <v>221</v>
      </c>
      <c r="O94" s="313" t="s">
        <v>227</v>
      </c>
    </row>
    <row r="95" spans="1:18" s="168" customFormat="1" ht="32.25" customHeight="1">
      <c r="A95" s="215" t="s">
        <v>317</v>
      </c>
      <c r="B95" s="202">
        <v>100</v>
      </c>
      <c r="C95" s="277">
        <f>C97</f>
        <v>13187</v>
      </c>
      <c r="D95" s="177" t="s">
        <v>221</v>
      </c>
      <c r="E95" s="180">
        <f>E96</f>
        <v>2784</v>
      </c>
      <c r="F95" s="180">
        <f>F96+F97</f>
        <v>122951</v>
      </c>
      <c r="G95" s="180">
        <f t="shared" ref="G95:H95" si="15">G96</f>
        <v>26202</v>
      </c>
      <c r="H95" s="180">
        <f t="shared" si="15"/>
        <v>3861</v>
      </c>
      <c r="I95" s="180">
        <f>I97+I96</f>
        <v>5</v>
      </c>
      <c r="J95" s="180">
        <f>J96</f>
        <v>2</v>
      </c>
      <c r="K95" s="180">
        <f>K96</f>
        <v>2</v>
      </c>
      <c r="L95" s="180">
        <f t="shared" si="7"/>
        <v>136138</v>
      </c>
      <c r="M95" s="242">
        <f>G95</f>
        <v>26202</v>
      </c>
      <c r="N95" s="276">
        <f>E95+H95</f>
        <v>6645</v>
      </c>
      <c r="O95" s="185" t="s">
        <v>263</v>
      </c>
    </row>
    <row r="96" spans="1:18" s="289" customFormat="1" ht="22.15" customHeight="1">
      <c r="A96" s="316" t="s">
        <v>373</v>
      </c>
      <c r="B96" s="317">
        <f>L96/L95*100</f>
        <v>55.333558594955122</v>
      </c>
      <c r="C96" s="310" t="s">
        <v>221</v>
      </c>
      <c r="D96" s="310" t="s">
        <v>221</v>
      </c>
      <c r="E96" s="310">
        <v>2784</v>
      </c>
      <c r="F96" s="310">
        <v>75330</v>
      </c>
      <c r="G96" s="319">
        <v>26202</v>
      </c>
      <c r="H96" s="310">
        <v>3861</v>
      </c>
      <c r="I96" s="310">
        <v>2</v>
      </c>
      <c r="J96" s="319">
        <v>2</v>
      </c>
      <c r="K96" s="310">
        <v>2</v>
      </c>
      <c r="L96" s="310">
        <f>F96</f>
        <v>75330</v>
      </c>
      <c r="M96" s="318">
        <f>G96</f>
        <v>26202</v>
      </c>
      <c r="N96" s="312">
        <f>E96+H96</f>
        <v>6645</v>
      </c>
      <c r="O96" s="313" t="s">
        <v>231</v>
      </c>
    </row>
    <row r="97" spans="1:20" ht="22.15" customHeight="1">
      <c r="A97" s="216" t="s">
        <v>26</v>
      </c>
      <c r="B97" s="210">
        <f>L97/L95*100</f>
        <v>44.666441405044885</v>
      </c>
      <c r="C97" s="281">
        <v>13187</v>
      </c>
      <c r="D97" s="187" t="s">
        <v>221</v>
      </c>
      <c r="E97" s="187" t="s">
        <v>221</v>
      </c>
      <c r="F97" s="186">
        <v>47621</v>
      </c>
      <c r="G97" s="187" t="s">
        <v>221</v>
      </c>
      <c r="H97" s="187" t="s">
        <v>221</v>
      </c>
      <c r="I97" s="186">
        <v>3</v>
      </c>
      <c r="J97" s="187" t="s">
        <v>221</v>
      </c>
      <c r="K97" s="187" t="s">
        <v>221</v>
      </c>
      <c r="L97" s="186">
        <f t="shared" si="7"/>
        <v>60808</v>
      </c>
      <c r="M97" s="255" t="s">
        <v>221</v>
      </c>
      <c r="N97" s="286" t="s">
        <v>221</v>
      </c>
      <c r="O97" s="222" t="s">
        <v>227</v>
      </c>
    </row>
    <row r="98" spans="1:20" s="297" customFormat="1" ht="24.6" customHeight="1">
      <c r="A98" s="338" t="s">
        <v>318</v>
      </c>
      <c r="B98" s="301">
        <v>100</v>
      </c>
      <c r="C98" s="305">
        <f>C100</f>
        <v>166748</v>
      </c>
      <c r="D98" s="305">
        <f>D100</f>
        <v>133218</v>
      </c>
      <c r="E98" s="310" t="s">
        <v>221</v>
      </c>
      <c r="F98" s="304">
        <f>F99+F100+F101+F102</f>
        <v>5131521</v>
      </c>
      <c r="G98" s="304">
        <f>G100+G102+G99</f>
        <v>3330337</v>
      </c>
      <c r="H98" s="304">
        <f>H100+H102</f>
        <v>723418</v>
      </c>
      <c r="I98" s="304">
        <f>I99+I100+I101+I102</f>
        <v>65</v>
      </c>
      <c r="J98" s="304">
        <f>J100+J102+J99</f>
        <v>49</v>
      </c>
      <c r="K98" s="304">
        <f>K100+K102</f>
        <v>7</v>
      </c>
      <c r="L98" s="304">
        <f t="shared" si="7"/>
        <v>5298269</v>
      </c>
      <c r="M98" s="302">
        <f t="shared" si="8"/>
        <v>3463555</v>
      </c>
      <c r="N98" s="306">
        <f>+H98</f>
        <v>723418</v>
      </c>
      <c r="O98" s="307" t="s">
        <v>264</v>
      </c>
    </row>
    <row r="99" spans="1:20" s="168" customFormat="1" ht="27.75" customHeight="1">
      <c r="A99" s="212" t="s">
        <v>203</v>
      </c>
      <c r="B99" s="203">
        <f>L99/L98*100</f>
        <v>0.50142791919398577</v>
      </c>
      <c r="C99" s="177" t="s">
        <v>221</v>
      </c>
      <c r="D99" s="177" t="s">
        <v>221</v>
      </c>
      <c r="E99" s="177" t="s">
        <v>221</v>
      </c>
      <c r="F99" s="177">
        <v>26567</v>
      </c>
      <c r="G99" s="260">
        <v>250581</v>
      </c>
      <c r="H99" s="177" t="s">
        <v>221</v>
      </c>
      <c r="I99" s="177">
        <v>5</v>
      </c>
      <c r="J99" s="177">
        <v>3</v>
      </c>
      <c r="K99" s="177" t="s">
        <v>221</v>
      </c>
      <c r="L99" s="177">
        <f>F99</f>
        <v>26567</v>
      </c>
      <c r="M99" s="245">
        <f>G99</f>
        <v>250581</v>
      </c>
      <c r="N99" s="238" t="s">
        <v>221</v>
      </c>
      <c r="O99" s="179" t="s">
        <v>230</v>
      </c>
    </row>
    <row r="100" spans="1:20" s="289" customFormat="1" ht="21" customHeight="1">
      <c r="A100" s="316" t="s">
        <v>373</v>
      </c>
      <c r="B100" s="317">
        <f>L100/L98*100</f>
        <v>91.227285741814924</v>
      </c>
      <c r="C100" s="322">
        <v>166748</v>
      </c>
      <c r="D100" s="319">
        <v>133218</v>
      </c>
      <c r="E100" s="310" t="s">
        <v>221</v>
      </c>
      <c r="F100" s="310">
        <v>4666719</v>
      </c>
      <c r="G100" s="319">
        <v>2779473</v>
      </c>
      <c r="H100" s="310">
        <v>667391</v>
      </c>
      <c r="I100" s="310">
        <v>42</v>
      </c>
      <c r="J100" s="319">
        <v>43</v>
      </c>
      <c r="K100" s="310">
        <v>5</v>
      </c>
      <c r="L100" s="310">
        <f t="shared" si="7"/>
        <v>4833467</v>
      </c>
      <c r="M100" s="318">
        <f t="shared" si="8"/>
        <v>2912691</v>
      </c>
      <c r="N100" s="312">
        <f>H100</f>
        <v>667391</v>
      </c>
      <c r="O100" s="313" t="s">
        <v>231</v>
      </c>
    </row>
    <row r="101" spans="1:20" ht="21" customHeight="1">
      <c r="A101" s="212" t="s">
        <v>26</v>
      </c>
      <c r="B101" s="288">
        <f>L101/L98*100</f>
        <v>0.35258685431034176</v>
      </c>
      <c r="C101" s="177" t="s">
        <v>221</v>
      </c>
      <c r="D101" s="178" t="s">
        <v>221</v>
      </c>
      <c r="E101" s="178" t="s">
        <v>221</v>
      </c>
      <c r="F101" s="177">
        <v>18681</v>
      </c>
      <c r="G101" s="178" t="s">
        <v>221</v>
      </c>
      <c r="H101" s="178" t="s">
        <v>221</v>
      </c>
      <c r="I101" s="177">
        <v>1</v>
      </c>
      <c r="J101" s="178" t="s">
        <v>221</v>
      </c>
      <c r="K101" s="178" t="s">
        <v>221</v>
      </c>
      <c r="L101" s="177">
        <f>F101</f>
        <v>18681</v>
      </c>
      <c r="M101" s="28" t="s">
        <v>221</v>
      </c>
      <c r="N101" s="238" t="s">
        <v>221</v>
      </c>
      <c r="O101" s="179" t="s">
        <v>227</v>
      </c>
    </row>
    <row r="102" spans="1:20" s="289" customFormat="1" ht="21" customHeight="1">
      <c r="A102" s="316" t="s">
        <v>371</v>
      </c>
      <c r="B102" s="317">
        <f>L102/L98*100</f>
        <v>7.9186994846807508</v>
      </c>
      <c r="C102" s="310" t="s">
        <v>221</v>
      </c>
      <c r="D102" s="310" t="s">
        <v>221</v>
      </c>
      <c r="E102" s="310" t="s">
        <v>221</v>
      </c>
      <c r="F102" s="310">
        <v>419554</v>
      </c>
      <c r="G102" s="319">
        <v>300283</v>
      </c>
      <c r="H102" s="310">
        <v>56027</v>
      </c>
      <c r="I102" s="310">
        <v>17</v>
      </c>
      <c r="J102" s="319">
        <v>3</v>
      </c>
      <c r="K102" s="310">
        <v>2</v>
      </c>
      <c r="L102" s="310">
        <f>F102</f>
        <v>419554</v>
      </c>
      <c r="M102" s="318">
        <f>G102</f>
        <v>300283</v>
      </c>
      <c r="N102" s="312">
        <f>H102</f>
        <v>56027</v>
      </c>
      <c r="O102" s="313" t="s">
        <v>228</v>
      </c>
    </row>
    <row r="103" spans="1:20" s="168" customFormat="1" ht="27" customHeight="1">
      <c r="A103" s="215" t="s">
        <v>319</v>
      </c>
      <c r="B103" s="202">
        <v>100</v>
      </c>
      <c r="C103" s="277">
        <f>C104</f>
        <v>851</v>
      </c>
      <c r="D103" s="180">
        <f>D105+D104</f>
        <v>3450</v>
      </c>
      <c r="E103" s="177" t="s">
        <v>221</v>
      </c>
      <c r="F103" s="180">
        <f>F104</f>
        <v>28481</v>
      </c>
      <c r="G103" s="180">
        <f>G104</f>
        <v>8129</v>
      </c>
      <c r="H103" s="180">
        <f>H104</f>
        <v>39057</v>
      </c>
      <c r="I103" s="180">
        <f>I104</f>
        <v>9</v>
      </c>
      <c r="J103" s="180">
        <f>J104+J105</f>
        <v>7</v>
      </c>
      <c r="K103" s="180">
        <f>K104</f>
        <v>4</v>
      </c>
      <c r="L103" s="180">
        <f>F103+C103</f>
        <v>29332</v>
      </c>
      <c r="M103" s="242">
        <f>G103+D103</f>
        <v>11579</v>
      </c>
      <c r="N103" s="276">
        <f>H103</f>
        <v>39057</v>
      </c>
      <c r="O103" s="185" t="s">
        <v>265</v>
      </c>
    </row>
    <row r="104" spans="1:20" s="289" customFormat="1" ht="19.899999999999999" customHeight="1">
      <c r="A104" s="316" t="s">
        <v>373</v>
      </c>
      <c r="B104" s="317">
        <f>L104/L103*100</f>
        <v>100</v>
      </c>
      <c r="C104" s="322">
        <v>851</v>
      </c>
      <c r="D104" s="319">
        <v>2696</v>
      </c>
      <c r="E104" s="310" t="s">
        <v>221</v>
      </c>
      <c r="F104" s="310">
        <v>28481</v>
      </c>
      <c r="G104" s="319">
        <v>8129</v>
      </c>
      <c r="H104" s="310">
        <v>39057</v>
      </c>
      <c r="I104" s="310">
        <v>9</v>
      </c>
      <c r="J104" s="319">
        <v>6</v>
      </c>
      <c r="K104" s="310">
        <v>4</v>
      </c>
      <c r="L104" s="310">
        <f>F104+C104</f>
        <v>29332</v>
      </c>
      <c r="M104" s="318">
        <f t="shared" ref="M104" si="16">G104+D104</f>
        <v>10825</v>
      </c>
      <c r="N104" s="312">
        <f>H104</f>
        <v>39057</v>
      </c>
      <c r="O104" s="313" t="s">
        <v>231</v>
      </c>
    </row>
    <row r="105" spans="1:20" ht="23.45" customHeight="1">
      <c r="A105" s="212" t="s">
        <v>26</v>
      </c>
      <c r="B105" s="212" t="s">
        <v>221</v>
      </c>
      <c r="C105" s="177" t="s">
        <v>221</v>
      </c>
      <c r="D105" s="260">
        <v>754</v>
      </c>
      <c r="E105" s="177" t="s">
        <v>221</v>
      </c>
      <c r="F105" s="178" t="s">
        <v>221</v>
      </c>
      <c r="G105" s="178" t="s">
        <v>221</v>
      </c>
      <c r="H105" s="177" t="s">
        <v>221</v>
      </c>
      <c r="I105" s="178" t="s">
        <v>221</v>
      </c>
      <c r="J105" s="260">
        <v>1</v>
      </c>
      <c r="K105" s="178" t="s">
        <v>221</v>
      </c>
      <c r="L105" s="178" t="s">
        <v>221</v>
      </c>
      <c r="M105" s="245">
        <f>D105</f>
        <v>754</v>
      </c>
      <c r="N105" s="224" t="s">
        <v>221</v>
      </c>
      <c r="O105" s="179" t="s">
        <v>227</v>
      </c>
    </row>
    <row r="106" spans="1:20" s="297" customFormat="1" ht="33.6" customHeight="1">
      <c r="A106" s="326" t="s">
        <v>320</v>
      </c>
      <c r="B106" s="301">
        <v>100</v>
      </c>
      <c r="C106" s="320">
        <f>C107+C108+C109</f>
        <v>13671724</v>
      </c>
      <c r="D106" s="304">
        <f>D107+D108+D109+D110</f>
        <v>15859293</v>
      </c>
      <c r="E106" s="304">
        <f>E107+E108+E109+D110</f>
        <v>23081414</v>
      </c>
      <c r="F106" s="304">
        <f>F107+F108+F109</f>
        <v>1352243</v>
      </c>
      <c r="G106" s="304">
        <f>G108+G109</f>
        <v>1868238.24</v>
      </c>
      <c r="H106" s="304">
        <f>H108</f>
        <v>629540</v>
      </c>
      <c r="I106" s="303">
        <f>I107+I108+I109</f>
        <v>3616</v>
      </c>
      <c r="J106" s="303">
        <f>J107+J108+J109+J110</f>
        <v>13428</v>
      </c>
      <c r="K106" s="303">
        <f>K107+K108+K109</f>
        <v>15601</v>
      </c>
      <c r="L106" s="304">
        <f t="shared" si="7"/>
        <v>15023967</v>
      </c>
      <c r="M106" s="302">
        <f t="shared" si="8"/>
        <v>17727531.239999998</v>
      </c>
      <c r="N106" s="306">
        <f>E106+H106</f>
        <v>23710954</v>
      </c>
      <c r="O106" s="307" t="s">
        <v>266</v>
      </c>
      <c r="R106" s="305">
        <v>40289848</v>
      </c>
      <c r="S106" s="297">
        <v>230629</v>
      </c>
      <c r="T106" s="297">
        <v>1414970</v>
      </c>
    </row>
    <row r="107" spans="1:20" ht="20.100000000000001" customHeight="1">
      <c r="A107" s="212" t="s">
        <v>203</v>
      </c>
      <c r="B107" s="203">
        <f>L107/L106*100</f>
        <v>61.876440490051664</v>
      </c>
      <c r="C107" s="274">
        <v>9002981</v>
      </c>
      <c r="D107" s="30">
        <v>3812605</v>
      </c>
      <c r="E107" s="177">
        <v>4525883</v>
      </c>
      <c r="F107" s="177">
        <v>293315</v>
      </c>
      <c r="G107" s="177" t="s">
        <v>221</v>
      </c>
      <c r="H107" s="177" t="s">
        <v>221</v>
      </c>
      <c r="I107" s="177">
        <v>1896</v>
      </c>
      <c r="J107" s="260">
        <v>1488</v>
      </c>
      <c r="K107" s="174">
        <v>1254</v>
      </c>
      <c r="L107" s="177">
        <f t="shared" si="7"/>
        <v>9296296</v>
      </c>
      <c r="M107" s="245">
        <f>D107</f>
        <v>3812605</v>
      </c>
      <c r="N107" s="275">
        <f>E107</f>
        <v>4525883</v>
      </c>
      <c r="O107" s="179" t="s">
        <v>230</v>
      </c>
      <c r="Q107" s="168"/>
      <c r="R107" s="221">
        <v>15652790.23</v>
      </c>
      <c r="S107" s="252">
        <f>S106*67.87</f>
        <v>15652790.23</v>
      </c>
      <c r="T107" s="221">
        <f>T106*67.87</f>
        <v>96034013.900000006</v>
      </c>
    </row>
    <row r="108" spans="1:20" s="289" customFormat="1" ht="18" customHeight="1">
      <c r="A108" s="316" t="s">
        <v>373</v>
      </c>
      <c r="B108" s="317">
        <f>L108/L106*100</f>
        <v>23.537718100685392</v>
      </c>
      <c r="C108" s="322">
        <v>3213799</v>
      </c>
      <c r="D108" s="318">
        <v>8301824</v>
      </c>
      <c r="E108" s="310">
        <v>16935853</v>
      </c>
      <c r="F108" s="310">
        <v>322500</v>
      </c>
      <c r="G108" s="318">
        <v>1220024.52</v>
      </c>
      <c r="H108" s="310">
        <v>629540</v>
      </c>
      <c r="I108" s="310">
        <v>976</v>
      </c>
      <c r="J108" s="319">
        <v>8968</v>
      </c>
      <c r="K108" s="310">
        <v>10839</v>
      </c>
      <c r="L108" s="310">
        <f t="shared" si="7"/>
        <v>3536299</v>
      </c>
      <c r="M108" s="318">
        <f t="shared" si="8"/>
        <v>9521848.5199999996</v>
      </c>
      <c r="N108" s="312">
        <f>E108+H108</f>
        <v>17565393</v>
      </c>
      <c r="O108" s="313" t="s">
        <v>231</v>
      </c>
      <c r="Q108" s="297"/>
      <c r="R108" s="314">
        <f>R106-R107</f>
        <v>24637057.77</v>
      </c>
    </row>
    <row r="109" spans="1:20" ht="19.149999999999999" customHeight="1">
      <c r="A109" s="212" t="s">
        <v>26</v>
      </c>
      <c r="B109" s="203">
        <f>L109/L106*100</f>
        <v>14.585841409262946</v>
      </c>
      <c r="C109" s="274">
        <v>1454944</v>
      </c>
      <c r="D109" s="30">
        <v>3719707</v>
      </c>
      <c r="E109" s="177">
        <v>1594521</v>
      </c>
      <c r="F109" s="177">
        <v>736428</v>
      </c>
      <c r="G109" s="30">
        <v>648213.72</v>
      </c>
      <c r="H109" s="177" t="s">
        <v>221</v>
      </c>
      <c r="I109" s="177">
        <v>744</v>
      </c>
      <c r="J109" s="260">
        <v>2971</v>
      </c>
      <c r="K109" s="177">
        <v>3508</v>
      </c>
      <c r="L109" s="177">
        <f t="shared" si="7"/>
        <v>2191372</v>
      </c>
      <c r="M109" s="245">
        <f t="shared" si="8"/>
        <v>4367920.72</v>
      </c>
      <c r="N109" s="275">
        <f>E109</f>
        <v>1594521</v>
      </c>
      <c r="O109" s="179" t="s">
        <v>227</v>
      </c>
      <c r="Q109" s="168"/>
    </row>
    <row r="110" spans="1:20" s="289" customFormat="1" ht="19.149999999999999" customHeight="1">
      <c r="A110" s="316" t="s">
        <v>371</v>
      </c>
      <c r="B110" s="316" t="s">
        <v>221</v>
      </c>
      <c r="C110" s="310" t="s">
        <v>221</v>
      </c>
      <c r="D110" s="318">
        <v>25157</v>
      </c>
      <c r="E110" s="310" t="s">
        <v>221</v>
      </c>
      <c r="F110" s="310" t="s">
        <v>221</v>
      </c>
      <c r="G110" s="310" t="s">
        <v>221</v>
      </c>
      <c r="H110" s="310" t="s">
        <v>221</v>
      </c>
      <c r="I110" s="310" t="s">
        <v>221</v>
      </c>
      <c r="J110" s="319">
        <v>1</v>
      </c>
      <c r="K110" s="310" t="s">
        <v>221</v>
      </c>
      <c r="L110" s="310" t="s">
        <v>221</v>
      </c>
      <c r="M110" s="318">
        <f>D110</f>
        <v>25157</v>
      </c>
      <c r="N110" s="327" t="s">
        <v>221</v>
      </c>
      <c r="O110" s="313" t="s">
        <v>228</v>
      </c>
      <c r="Q110" s="297"/>
    </row>
    <row r="111" spans="1:20" s="168" customFormat="1" ht="22.9" customHeight="1">
      <c r="A111" s="215" t="s">
        <v>321</v>
      </c>
      <c r="B111" s="215">
        <v>100</v>
      </c>
      <c r="C111" s="177" t="s">
        <v>221</v>
      </c>
      <c r="D111" s="177" t="s">
        <v>221</v>
      </c>
      <c r="E111" s="177" t="s">
        <v>221</v>
      </c>
      <c r="F111" s="180">
        <f>F112</f>
        <v>96997</v>
      </c>
      <c r="G111" s="177" t="s">
        <v>221</v>
      </c>
      <c r="H111" s="177" t="s">
        <v>221</v>
      </c>
      <c r="I111" s="180">
        <f>I112</f>
        <v>2</v>
      </c>
      <c r="J111" s="177" t="s">
        <v>221</v>
      </c>
      <c r="K111" s="178" t="s">
        <v>221</v>
      </c>
      <c r="L111" s="180">
        <f>F111</f>
        <v>96997</v>
      </c>
      <c r="M111" s="28" t="s">
        <v>221</v>
      </c>
      <c r="N111" s="238" t="s">
        <v>221</v>
      </c>
      <c r="O111" s="185" t="s">
        <v>267</v>
      </c>
    </row>
    <row r="112" spans="1:20" s="289" customFormat="1" ht="18" customHeight="1">
      <c r="A112" s="316" t="s">
        <v>373</v>
      </c>
      <c r="B112" s="316">
        <f>L112/L111*100</f>
        <v>100</v>
      </c>
      <c r="C112" s="310" t="s">
        <v>221</v>
      </c>
      <c r="D112" s="310" t="s">
        <v>221</v>
      </c>
      <c r="E112" s="310" t="s">
        <v>221</v>
      </c>
      <c r="F112" s="310">
        <v>96997</v>
      </c>
      <c r="G112" s="310" t="s">
        <v>221</v>
      </c>
      <c r="H112" s="310" t="s">
        <v>221</v>
      </c>
      <c r="I112" s="310">
        <v>2</v>
      </c>
      <c r="J112" s="310" t="s">
        <v>221</v>
      </c>
      <c r="K112" s="310" t="s">
        <v>221</v>
      </c>
      <c r="L112" s="310">
        <f>F112</f>
        <v>96997</v>
      </c>
      <c r="M112" s="311" t="s">
        <v>221</v>
      </c>
      <c r="N112" s="327" t="s">
        <v>221</v>
      </c>
      <c r="O112" s="313" t="s">
        <v>231</v>
      </c>
    </row>
    <row r="113" spans="1:15" s="168" customFormat="1" ht="24" customHeight="1">
      <c r="A113" s="215" t="s">
        <v>322</v>
      </c>
      <c r="B113" s="202">
        <v>100</v>
      </c>
      <c r="C113" s="177" t="s">
        <v>221</v>
      </c>
      <c r="D113" s="177" t="s">
        <v>221</v>
      </c>
      <c r="E113" s="180">
        <f>E114</f>
        <v>465784</v>
      </c>
      <c r="F113" s="180">
        <f>F115</f>
        <v>5552</v>
      </c>
      <c r="G113" s="180">
        <f t="shared" ref="G113:K113" si="17">G114</f>
        <v>3089</v>
      </c>
      <c r="H113" s="180">
        <f t="shared" si="17"/>
        <v>118263</v>
      </c>
      <c r="I113" s="180">
        <f>I115</f>
        <v>3</v>
      </c>
      <c r="J113" s="180">
        <f t="shared" si="17"/>
        <v>1</v>
      </c>
      <c r="K113" s="180">
        <f t="shared" si="17"/>
        <v>8</v>
      </c>
      <c r="L113" s="180">
        <f>F113</f>
        <v>5552</v>
      </c>
      <c r="M113" s="242">
        <f>G113</f>
        <v>3089</v>
      </c>
      <c r="N113" s="276">
        <f>E113+H113</f>
        <v>584047</v>
      </c>
      <c r="O113" s="185" t="s">
        <v>268</v>
      </c>
    </row>
    <row r="114" spans="1:15" s="289" customFormat="1" ht="18" customHeight="1">
      <c r="A114" s="316" t="s">
        <v>373</v>
      </c>
      <c r="B114" s="316" t="s">
        <v>221</v>
      </c>
      <c r="C114" s="310" t="s">
        <v>221</v>
      </c>
      <c r="D114" s="310" t="s">
        <v>221</v>
      </c>
      <c r="E114" s="310">
        <v>465784</v>
      </c>
      <c r="F114" s="310" t="s">
        <v>221</v>
      </c>
      <c r="G114" s="319">
        <v>3089</v>
      </c>
      <c r="H114" s="310">
        <v>118263</v>
      </c>
      <c r="I114" s="310" t="s">
        <v>221</v>
      </c>
      <c r="J114" s="319">
        <v>1</v>
      </c>
      <c r="K114" s="310">
        <v>8</v>
      </c>
      <c r="L114" s="310" t="s">
        <v>221</v>
      </c>
      <c r="M114" s="318">
        <f>G114</f>
        <v>3089</v>
      </c>
      <c r="N114" s="312">
        <f>E114+H114</f>
        <v>584047</v>
      </c>
      <c r="O114" s="313" t="s">
        <v>231</v>
      </c>
    </row>
    <row r="115" spans="1:15" ht="18" customHeight="1">
      <c r="A115" s="212" t="s">
        <v>26</v>
      </c>
      <c r="B115" s="203">
        <f>L115/L113*100</f>
        <v>100</v>
      </c>
      <c r="C115" s="177" t="s">
        <v>221</v>
      </c>
      <c r="D115" s="178" t="s">
        <v>221</v>
      </c>
      <c r="E115" s="178" t="s">
        <v>221</v>
      </c>
      <c r="F115" s="177">
        <v>5552</v>
      </c>
      <c r="G115" s="178" t="s">
        <v>221</v>
      </c>
      <c r="H115" s="178" t="s">
        <v>221</v>
      </c>
      <c r="I115" s="177">
        <v>3</v>
      </c>
      <c r="J115" s="177" t="s">
        <v>221</v>
      </c>
      <c r="K115" s="178" t="s">
        <v>221</v>
      </c>
      <c r="L115" s="177">
        <f>F115</f>
        <v>5552</v>
      </c>
      <c r="M115" s="28" t="s">
        <v>221</v>
      </c>
      <c r="N115" s="238" t="s">
        <v>221</v>
      </c>
      <c r="O115" s="179" t="s">
        <v>227</v>
      </c>
    </row>
    <row r="116" spans="1:15" s="297" customFormat="1" ht="26.25" customHeight="1">
      <c r="A116" s="326" t="s">
        <v>323</v>
      </c>
      <c r="B116" s="301">
        <v>100</v>
      </c>
      <c r="C116" s="305">
        <f>C117+C118</f>
        <v>587033</v>
      </c>
      <c r="D116" s="304">
        <f>D117</f>
        <v>744421</v>
      </c>
      <c r="E116" s="304">
        <f>E117</f>
        <v>806924</v>
      </c>
      <c r="F116" s="310" t="s">
        <v>221</v>
      </c>
      <c r="G116" s="310" t="s">
        <v>221</v>
      </c>
      <c r="H116" s="310" t="s">
        <v>221</v>
      </c>
      <c r="I116" s="304">
        <f>I117+I118</f>
        <v>64</v>
      </c>
      <c r="J116" s="304">
        <f>J117</f>
        <v>72</v>
      </c>
      <c r="K116" s="304">
        <f>K117</f>
        <v>78</v>
      </c>
      <c r="L116" s="304">
        <f>C116</f>
        <v>587033</v>
      </c>
      <c r="M116" s="302">
        <f>+D116</f>
        <v>744421</v>
      </c>
      <c r="N116" s="306">
        <f>E116</f>
        <v>806924</v>
      </c>
      <c r="O116" s="307" t="s">
        <v>269</v>
      </c>
    </row>
    <row r="117" spans="1:15" ht="18" customHeight="1">
      <c r="A117" s="212" t="s">
        <v>373</v>
      </c>
      <c r="B117" s="203">
        <f>L117/L116*100</f>
        <v>75.470884941732407</v>
      </c>
      <c r="C117" s="274">
        <v>443039</v>
      </c>
      <c r="D117" s="260">
        <v>744421</v>
      </c>
      <c r="E117" s="177">
        <v>806924</v>
      </c>
      <c r="F117" s="178" t="s">
        <v>221</v>
      </c>
      <c r="G117" s="177" t="s">
        <v>221</v>
      </c>
      <c r="H117" s="177" t="s">
        <v>221</v>
      </c>
      <c r="I117" s="177">
        <v>43</v>
      </c>
      <c r="J117" s="260">
        <v>72</v>
      </c>
      <c r="K117" s="177">
        <v>78</v>
      </c>
      <c r="L117" s="177">
        <f>C117</f>
        <v>443039</v>
      </c>
      <c r="M117" s="245">
        <f>D117</f>
        <v>744421</v>
      </c>
      <c r="N117" s="275">
        <f>E117</f>
        <v>806924</v>
      </c>
      <c r="O117" s="179" t="s">
        <v>231</v>
      </c>
    </row>
    <row r="118" spans="1:15" s="289" customFormat="1" ht="18" customHeight="1">
      <c r="A118" s="316" t="s">
        <v>26</v>
      </c>
      <c r="B118" s="317">
        <f>L118/L116*100</f>
        <v>24.529115058267593</v>
      </c>
      <c r="C118" s="322">
        <v>143994</v>
      </c>
      <c r="D118" s="310" t="s">
        <v>221</v>
      </c>
      <c r="E118" s="310" t="s">
        <v>221</v>
      </c>
      <c r="F118" s="310" t="s">
        <v>221</v>
      </c>
      <c r="G118" s="310" t="s">
        <v>221</v>
      </c>
      <c r="H118" s="310" t="s">
        <v>221</v>
      </c>
      <c r="I118" s="310">
        <v>21</v>
      </c>
      <c r="J118" s="310" t="s">
        <v>221</v>
      </c>
      <c r="K118" s="310" t="s">
        <v>221</v>
      </c>
      <c r="L118" s="310">
        <f>C118</f>
        <v>143994</v>
      </c>
      <c r="M118" s="311" t="s">
        <v>221</v>
      </c>
      <c r="N118" s="327" t="s">
        <v>221</v>
      </c>
      <c r="O118" s="313" t="s">
        <v>227</v>
      </c>
    </row>
    <row r="119" spans="1:15" s="168" customFormat="1" ht="29.25" customHeight="1">
      <c r="A119" s="215" t="s">
        <v>324</v>
      </c>
      <c r="B119" s="215">
        <v>100</v>
      </c>
      <c r="C119" s="177" t="s">
        <v>221</v>
      </c>
      <c r="D119" s="177" t="s">
        <v>221</v>
      </c>
      <c r="E119" s="177" t="s">
        <v>221</v>
      </c>
      <c r="F119" s="180">
        <f>F120</f>
        <v>12507</v>
      </c>
      <c r="G119" s="177" t="s">
        <v>221</v>
      </c>
      <c r="H119" s="180">
        <f t="shared" ref="H119" si="18">H120</f>
        <v>42314</v>
      </c>
      <c r="I119" s="180">
        <f>I120</f>
        <v>1</v>
      </c>
      <c r="J119" s="177" t="s">
        <v>221</v>
      </c>
      <c r="K119" s="180">
        <f>K120</f>
        <v>1</v>
      </c>
      <c r="L119" s="180">
        <f>F119</f>
        <v>12507</v>
      </c>
      <c r="M119" s="27" t="s">
        <v>221</v>
      </c>
      <c r="N119" s="276">
        <f t="shared" ref="N119:N125" si="19">H119</f>
        <v>42314</v>
      </c>
      <c r="O119" s="185" t="s">
        <v>270</v>
      </c>
    </row>
    <row r="120" spans="1:15" s="289" customFormat="1" ht="18" customHeight="1">
      <c r="A120" s="316" t="s">
        <v>373</v>
      </c>
      <c r="B120" s="316">
        <f>L120/L119*100</f>
        <v>100</v>
      </c>
      <c r="C120" s="310" t="s">
        <v>221</v>
      </c>
      <c r="D120" s="310" t="s">
        <v>221</v>
      </c>
      <c r="E120" s="310" t="s">
        <v>221</v>
      </c>
      <c r="F120" s="310">
        <v>12507</v>
      </c>
      <c r="G120" s="310" t="s">
        <v>221</v>
      </c>
      <c r="H120" s="310">
        <v>42314</v>
      </c>
      <c r="I120" s="310">
        <v>1</v>
      </c>
      <c r="J120" s="310" t="s">
        <v>221</v>
      </c>
      <c r="K120" s="310">
        <v>1</v>
      </c>
      <c r="L120" s="310">
        <f>F120</f>
        <v>12507</v>
      </c>
      <c r="M120" s="311" t="s">
        <v>221</v>
      </c>
      <c r="N120" s="312">
        <f t="shared" si="19"/>
        <v>42314</v>
      </c>
      <c r="O120" s="313" t="s">
        <v>231</v>
      </c>
    </row>
    <row r="121" spans="1:15" s="168" customFormat="1" ht="26.45" customHeight="1">
      <c r="A121" s="215" t="s">
        <v>325</v>
      </c>
      <c r="B121" s="202">
        <v>100</v>
      </c>
      <c r="C121" s="177" t="s">
        <v>221</v>
      </c>
      <c r="D121" s="177" t="s">
        <v>221</v>
      </c>
      <c r="E121" s="177" t="s">
        <v>221</v>
      </c>
      <c r="F121" s="180">
        <f>F122+F123</f>
        <v>21076</v>
      </c>
      <c r="G121" s="54">
        <f t="shared" ref="G121:H121" si="20">G122</f>
        <v>7000</v>
      </c>
      <c r="H121" s="54">
        <f t="shared" si="20"/>
        <v>3179</v>
      </c>
      <c r="I121" s="54">
        <f>I122+I123</f>
        <v>4</v>
      </c>
      <c r="J121" s="180">
        <f>J122</f>
        <v>3</v>
      </c>
      <c r="K121" s="180">
        <f>K122</f>
        <v>1</v>
      </c>
      <c r="L121" s="180">
        <f>F121</f>
        <v>21076</v>
      </c>
      <c r="M121" s="242">
        <f t="shared" ref="M121:M127" si="21">G121</f>
        <v>7000</v>
      </c>
      <c r="N121" s="276">
        <f t="shared" si="19"/>
        <v>3179</v>
      </c>
      <c r="O121" s="185" t="s">
        <v>271</v>
      </c>
    </row>
    <row r="122" spans="1:15" s="289" customFormat="1" ht="20.45" customHeight="1">
      <c r="A122" s="316" t="s">
        <v>373</v>
      </c>
      <c r="B122" s="317">
        <f>L122/L121*100</f>
        <v>85.457392294553046</v>
      </c>
      <c r="C122" s="310" t="s">
        <v>221</v>
      </c>
      <c r="D122" s="310" t="s">
        <v>221</v>
      </c>
      <c r="E122" s="310" t="s">
        <v>221</v>
      </c>
      <c r="F122" s="310">
        <v>18011</v>
      </c>
      <c r="G122" s="319">
        <v>7000</v>
      </c>
      <c r="H122" s="310">
        <v>3179</v>
      </c>
      <c r="I122" s="310">
        <v>2</v>
      </c>
      <c r="J122" s="319">
        <v>3</v>
      </c>
      <c r="K122" s="310">
        <v>1</v>
      </c>
      <c r="L122" s="310">
        <f>F122</f>
        <v>18011</v>
      </c>
      <c r="M122" s="318">
        <f t="shared" si="21"/>
        <v>7000</v>
      </c>
      <c r="N122" s="312">
        <f t="shared" si="19"/>
        <v>3179</v>
      </c>
      <c r="O122" s="313" t="s">
        <v>231</v>
      </c>
    </row>
    <row r="123" spans="1:15" ht="20.45" customHeight="1">
      <c r="A123" s="212" t="s">
        <v>26</v>
      </c>
      <c r="B123" s="203">
        <f>L123/L121*100</f>
        <v>14.542607705446953</v>
      </c>
      <c r="C123" s="177" t="s">
        <v>221</v>
      </c>
      <c r="D123" s="177" t="s">
        <v>221</v>
      </c>
      <c r="E123" s="177" t="s">
        <v>221</v>
      </c>
      <c r="F123" s="177">
        <v>3065</v>
      </c>
      <c r="G123" s="177" t="s">
        <v>221</v>
      </c>
      <c r="H123" s="177" t="s">
        <v>221</v>
      </c>
      <c r="I123" s="177">
        <v>2</v>
      </c>
      <c r="J123" s="178" t="s">
        <v>221</v>
      </c>
      <c r="K123" s="178" t="s">
        <v>221</v>
      </c>
      <c r="L123" s="177">
        <f>F123</f>
        <v>3065</v>
      </c>
      <c r="M123" s="28" t="s">
        <v>221</v>
      </c>
      <c r="N123" s="238" t="s">
        <v>221</v>
      </c>
      <c r="O123" s="179" t="s">
        <v>227</v>
      </c>
    </row>
    <row r="124" spans="1:15" s="168" customFormat="1" ht="34.15" customHeight="1">
      <c r="A124" s="215" t="s">
        <v>360</v>
      </c>
      <c r="B124" s="219" t="s">
        <v>221</v>
      </c>
      <c r="C124" s="177" t="s">
        <v>221</v>
      </c>
      <c r="D124" s="177" t="s">
        <v>221</v>
      </c>
      <c r="E124" s="177" t="s">
        <v>221</v>
      </c>
      <c r="F124" s="178" t="s">
        <v>221</v>
      </c>
      <c r="G124" s="180">
        <f t="shared" ref="G124:H124" si="22">G125</f>
        <v>19233</v>
      </c>
      <c r="H124" s="180">
        <f t="shared" si="22"/>
        <v>22534</v>
      </c>
      <c r="I124" s="177" t="s">
        <v>221</v>
      </c>
      <c r="J124" s="180">
        <f>J125</f>
        <v>1</v>
      </c>
      <c r="K124" s="180">
        <f>K125</f>
        <v>1</v>
      </c>
      <c r="L124" s="178" t="s">
        <v>221</v>
      </c>
      <c r="M124" s="242">
        <f t="shared" si="21"/>
        <v>19233</v>
      </c>
      <c r="N124" s="276">
        <f t="shared" si="19"/>
        <v>22534</v>
      </c>
      <c r="O124" s="185" t="s">
        <v>359</v>
      </c>
    </row>
    <row r="125" spans="1:15" s="289" customFormat="1" ht="22.15" customHeight="1">
      <c r="A125" s="316" t="s">
        <v>373</v>
      </c>
      <c r="B125" s="316" t="s">
        <v>221</v>
      </c>
      <c r="C125" s="310" t="s">
        <v>221</v>
      </c>
      <c r="D125" s="310" t="s">
        <v>221</v>
      </c>
      <c r="E125" s="310" t="s">
        <v>221</v>
      </c>
      <c r="F125" s="310" t="s">
        <v>221</v>
      </c>
      <c r="G125" s="319">
        <v>19233</v>
      </c>
      <c r="H125" s="310">
        <v>22534</v>
      </c>
      <c r="I125" s="310" t="s">
        <v>221</v>
      </c>
      <c r="J125" s="319">
        <v>1</v>
      </c>
      <c r="K125" s="310">
        <v>1</v>
      </c>
      <c r="L125" s="310" t="s">
        <v>221</v>
      </c>
      <c r="M125" s="318">
        <f t="shared" si="21"/>
        <v>19233</v>
      </c>
      <c r="N125" s="312">
        <f t="shared" si="19"/>
        <v>22534</v>
      </c>
      <c r="O125" s="313" t="s">
        <v>231</v>
      </c>
    </row>
    <row r="126" spans="1:15" s="168" customFormat="1" ht="22.9" customHeight="1">
      <c r="A126" s="215" t="s">
        <v>326</v>
      </c>
      <c r="B126" s="202">
        <v>100</v>
      </c>
      <c r="C126" s="240">
        <f>C127</f>
        <v>5434</v>
      </c>
      <c r="D126" s="177" t="s">
        <v>221</v>
      </c>
      <c r="E126" s="180">
        <f>E127+E128</f>
        <v>14800</v>
      </c>
      <c r="F126" s="180">
        <f>F127+F128</f>
        <v>97918</v>
      </c>
      <c r="G126" s="180">
        <f>G127</f>
        <v>63693</v>
      </c>
      <c r="H126" s="180">
        <f>H127</f>
        <v>28185</v>
      </c>
      <c r="I126" s="180">
        <f>I127+I128</f>
        <v>19</v>
      </c>
      <c r="J126" s="180">
        <f>J127</f>
        <v>3</v>
      </c>
      <c r="K126" s="180">
        <f>K127+K128</f>
        <v>5</v>
      </c>
      <c r="L126" s="180">
        <f t="shared" ref="L126:L139" si="23">F126+C126</f>
        <v>103352</v>
      </c>
      <c r="M126" s="242">
        <f t="shared" si="21"/>
        <v>63693</v>
      </c>
      <c r="N126" s="276">
        <f>E126+H126</f>
        <v>42985</v>
      </c>
      <c r="O126" s="185" t="s">
        <v>272</v>
      </c>
    </row>
    <row r="127" spans="1:15" s="289" customFormat="1" ht="21.6" customHeight="1">
      <c r="A127" s="316" t="s">
        <v>373</v>
      </c>
      <c r="B127" s="317">
        <f>L127/L126*100</f>
        <v>38.214064556080189</v>
      </c>
      <c r="C127" s="319">
        <v>5434</v>
      </c>
      <c r="D127" s="310" t="s">
        <v>221</v>
      </c>
      <c r="E127" s="310">
        <v>3161</v>
      </c>
      <c r="F127" s="310">
        <v>34061</v>
      </c>
      <c r="G127" s="319">
        <v>63693</v>
      </c>
      <c r="H127" s="310">
        <v>28185</v>
      </c>
      <c r="I127" s="310">
        <v>9</v>
      </c>
      <c r="J127" s="319">
        <v>3</v>
      </c>
      <c r="K127" s="310">
        <v>4</v>
      </c>
      <c r="L127" s="310">
        <f t="shared" si="23"/>
        <v>39495</v>
      </c>
      <c r="M127" s="318">
        <f t="shared" si="21"/>
        <v>63693</v>
      </c>
      <c r="N127" s="312">
        <f>E127+H127</f>
        <v>31346</v>
      </c>
      <c r="O127" s="313" t="s">
        <v>231</v>
      </c>
    </row>
    <row r="128" spans="1:15" ht="21.6" customHeight="1">
      <c r="A128" s="216" t="s">
        <v>26</v>
      </c>
      <c r="B128" s="287">
        <f>L128/L126*100</f>
        <v>61.785935443919804</v>
      </c>
      <c r="C128" s="187" t="s">
        <v>221</v>
      </c>
      <c r="D128" s="186" t="s">
        <v>221</v>
      </c>
      <c r="E128" s="186">
        <v>11639</v>
      </c>
      <c r="F128" s="186">
        <v>63857</v>
      </c>
      <c r="G128" s="186" t="s">
        <v>221</v>
      </c>
      <c r="H128" s="186" t="s">
        <v>221</v>
      </c>
      <c r="I128" s="186">
        <v>10</v>
      </c>
      <c r="J128" s="186" t="s">
        <v>221</v>
      </c>
      <c r="K128" s="186">
        <v>1</v>
      </c>
      <c r="L128" s="186">
        <f>F128</f>
        <v>63857</v>
      </c>
      <c r="M128" s="225" t="s">
        <v>221</v>
      </c>
      <c r="N128" s="279">
        <f>E128</f>
        <v>11639</v>
      </c>
      <c r="O128" s="222" t="s">
        <v>227</v>
      </c>
    </row>
    <row r="129" spans="1:15" s="297" customFormat="1" ht="27" customHeight="1">
      <c r="A129" s="326" t="s">
        <v>327</v>
      </c>
      <c r="B129" s="301">
        <v>100</v>
      </c>
      <c r="C129" s="310" t="s">
        <v>221</v>
      </c>
      <c r="D129" s="304">
        <f>D130</f>
        <v>12213</v>
      </c>
      <c r="E129" s="304">
        <f>E130</f>
        <v>44546</v>
      </c>
      <c r="F129" s="305">
        <f>F130</f>
        <v>7996</v>
      </c>
      <c r="G129" s="305">
        <f>G130</f>
        <v>13871</v>
      </c>
      <c r="H129" s="310" t="s">
        <v>221</v>
      </c>
      <c r="I129" s="304">
        <f>I130</f>
        <v>2</v>
      </c>
      <c r="J129" s="304">
        <f>J130</f>
        <v>4</v>
      </c>
      <c r="K129" s="304">
        <f>K130</f>
        <v>1</v>
      </c>
      <c r="L129" s="304">
        <f>F129</f>
        <v>7996</v>
      </c>
      <c r="M129" s="302">
        <f t="shared" ref="M129:M182" si="24">G129+D129</f>
        <v>26084</v>
      </c>
      <c r="N129" s="306">
        <f>E129</f>
        <v>44546</v>
      </c>
      <c r="O129" s="307" t="s">
        <v>273</v>
      </c>
    </row>
    <row r="130" spans="1:15" ht="20.45" customHeight="1">
      <c r="A130" s="235" t="s">
        <v>373</v>
      </c>
      <c r="B130" s="256">
        <f>L130/L129*100</f>
        <v>100</v>
      </c>
      <c r="C130" s="178" t="s">
        <v>221</v>
      </c>
      <c r="D130" s="260">
        <v>12213</v>
      </c>
      <c r="E130" s="257">
        <v>44546</v>
      </c>
      <c r="F130" s="257">
        <v>7996</v>
      </c>
      <c r="G130" s="260">
        <v>13871</v>
      </c>
      <c r="H130" s="258" t="s">
        <v>221</v>
      </c>
      <c r="I130" s="257">
        <v>2</v>
      </c>
      <c r="J130" s="260">
        <v>4</v>
      </c>
      <c r="K130" s="257">
        <v>1</v>
      </c>
      <c r="L130" s="177">
        <f>F130</f>
        <v>7996</v>
      </c>
      <c r="M130" s="245">
        <f t="shared" si="24"/>
        <v>26084</v>
      </c>
      <c r="N130" s="278">
        <f>E130</f>
        <v>44546</v>
      </c>
      <c r="O130" s="259" t="s">
        <v>231</v>
      </c>
    </row>
    <row r="131" spans="1:15" s="297" customFormat="1" ht="30" customHeight="1">
      <c r="A131" s="326" t="s">
        <v>328</v>
      </c>
      <c r="B131" s="301">
        <v>100</v>
      </c>
      <c r="C131" s="310" t="s">
        <v>221</v>
      </c>
      <c r="D131" s="310" t="s">
        <v>221</v>
      </c>
      <c r="E131" s="310" t="s">
        <v>221</v>
      </c>
      <c r="F131" s="304">
        <f t="shared" ref="F131:H131" si="25">F132</f>
        <v>1168</v>
      </c>
      <c r="G131" s="304">
        <f t="shared" si="25"/>
        <v>37442</v>
      </c>
      <c r="H131" s="304">
        <f t="shared" si="25"/>
        <v>93853</v>
      </c>
      <c r="I131" s="304">
        <f>I132</f>
        <v>1</v>
      </c>
      <c r="J131" s="304">
        <f>J132</f>
        <v>1</v>
      </c>
      <c r="K131" s="304">
        <f>K132</f>
        <v>1</v>
      </c>
      <c r="L131" s="304">
        <f t="shared" ref="L131:N132" si="26">F131</f>
        <v>1168</v>
      </c>
      <c r="M131" s="302">
        <f t="shared" si="26"/>
        <v>37442</v>
      </c>
      <c r="N131" s="306">
        <f t="shared" si="26"/>
        <v>93853</v>
      </c>
      <c r="O131" s="307" t="s">
        <v>274</v>
      </c>
    </row>
    <row r="132" spans="1:15" ht="23.45" customHeight="1">
      <c r="A132" s="212" t="s">
        <v>373</v>
      </c>
      <c r="B132" s="203">
        <f>L132/L131*100</f>
        <v>100</v>
      </c>
      <c r="C132" s="177" t="s">
        <v>221</v>
      </c>
      <c r="D132" s="177" t="s">
        <v>221</v>
      </c>
      <c r="E132" s="177" t="s">
        <v>221</v>
      </c>
      <c r="F132" s="177">
        <v>1168</v>
      </c>
      <c r="G132" s="260">
        <v>37442</v>
      </c>
      <c r="H132" s="177">
        <v>93853</v>
      </c>
      <c r="I132" s="177">
        <v>1</v>
      </c>
      <c r="J132" s="260">
        <v>1</v>
      </c>
      <c r="K132" s="177">
        <v>1</v>
      </c>
      <c r="L132" s="177">
        <f t="shared" si="26"/>
        <v>1168</v>
      </c>
      <c r="M132" s="245">
        <f t="shared" si="26"/>
        <v>37442</v>
      </c>
      <c r="N132" s="275">
        <f t="shared" si="26"/>
        <v>93853</v>
      </c>
      <c r="O132" s="179" t="s">
        <v>231</v>
      </c>
    </row>
    <row r="133" spans="1:15" s="297" customFormat="1" ht="31.5" customHeight="1">
      <c r="A133" s="326" t="s">
        <v>329</v>
      </c>
      <c r="B133" s="301">
        <v>100</v>
      </c>
      <c r="C133" s="304">
        <f t="shared" ref="C133:K133" si="27">C134</f>
        <v>4924</v>
      </c>
      <c r="D133" s="304">
        <f t="shared" si="27"/>
        <v>39220</v>
      </c>
      <c r="E133" s="304">
        <f t="shared" si="27"/>
        <v>60778</v>
      </c>
      <c r="F133" s="304">
        <f t="shared" si="27"/>
        <v>28053</v>
      </c>
      <c r="G133" s="304">
        <f t="shared" si="27"/>
        <v>31317</v>
      </c>
      <c r="H133" s="304">
        <f>H134</f>
        <v>69024</v>
      </c>
      <c r="I133" s="321">
        <f t="shared" si="27"/>
        <v>2</v>
      </c>
      <c r="J133" s="321">
        <f t="shared" si="27"/>
        <v>2</v>
      </c>
      <c r="K133" s="321">
        <f t="shared" si="27"/>
        <v>2</v>
      </c>
      <c r="L133" s="304">
        <f>F133+C133</f>
        <v>32977</v>
      </c>
      <c r="M133" s="303">
        <f>D133+G133</f>
        <v>70537</v>
      </c>
      <c r="N133" s="306">
        <f>E133+H133</f>
        <v>129802</v>
      </c>
      <c r="O133" s="307" t="s">
        <v>275</v>
      </c>
    </row>
    <row r="134" spans="1:15" ht="15.75" customHeight="1">
      <c r="A134" s="235" t="s">
        <v>373</v>
      </c>
      <c r="B134" s="228">
        <f>L134/L133*100</f>
        <v>100</v>
      </c>
      <c r="C134" s="274">
        <v>4924</v>
      </c>
      <c r="D134" s="260">
        <v>39220</v>
      </c>
      <c r="E134" s="229">
        <v>60778</v>
      </c>
      <c r="F134" s="229">
        <v>28053</v>
      </c>
      <c r="G134" s="260">
        <v>31317</v>
      </c>
      <c r="H134" s="229">
        <v>69024</v>
      </c>
      <c r="I134" s="229">
        <v>2</v>
      </c>
      <c r="J134" s="260">
        <v>2</v>
      </c>
      <c r="K134" s="229">
        <v>2</v>
      </c>
      <c r="L134" s="177">
        <f t="shared" si="23"/>
        <v>32977</v>
      </c>
      <c r="M134" s="245">
        <f t="shared" si="24"/>
        <v>70537</v>
      </c>
      <c r="N134" s="275">
        <f>E134+H134</f>
        <v>129802</v>
      </c>
      <c r="O134" s="230" t="s">
        <v>231</v>
      </c>
    </row>
    <row r="135" spans="1:15" s="297" customFormat="1" ht="25.9" customHeight="1">
      <c r="A135" s="326" t="s">
        <v>330</v>
      </c>
      <c r="B135" s="326">
        <v>100</v>
      </c>
      <c r="C135" s="310" t="s">
        <v>221</v>
      </c>
      <c r="D135" s="310" t="s">
        <v>221</v>
      </c>
      <c r="E135" s="310" t="s">
        <v>221</v>
      </c>
      <c r="F135" s="304">
        <f>F137</f>
        <v>500</v>
      </c>
      <c r="G135" s="310" t="s">
        <v>221</v>
      </c>
      <c r="H135" s="304">
        <f>H136</f>
        <v>27686</v>
      </c>
      <c r="I135" s="304">
        <f>I137</f>
        <v>1</v>
      </c>
      <c r="J135" s="310" t="s">
        <v>221</v>
      </c>
      <c r="K135" s="304">
        <f>K136</f>
        <v>1</v>
      </c>
      <c r="L135" s="304">
        <f>F135</f>
        <v>500</v>
      </c>
      <c r="M135" s="311" t="s">
        <v>221</v>
      </c>
      <c r="N135" s="306">
        <f>H135</f>
        <v>27686</v>
      </c>
      <c r="O135" s="307" t="s">
        <v>276</v>
      </c>
    </row>
    <row r="136" spans="1:15" ht="20.100000000000001" customHeight="1">
      <c r="A136" s="212" t="s">
        <v>373</v>
      </c>
      <c r="B136" s="212" t="s">
        <v>221</v>
      </c>
      <c r="C136" s="177" t="s">
        <v>221</v>
      </c>
      <c r="D136" s="177" t="s">
        <v>221</v>
      </c>
      <c r="E136" s="177" t="s">
        <v>221</v>
      </c>
      <c r="F136" s="177" t="s">
        <v>221</v>
      </c>
      <c r="G136" s="177" t="s">
        <v>221</v>
      </c>
      <c r="H136" s="177">
        <v>27686</v>
      </c>
      <c r="I136" s="178" t="s">
        <v>130</v>
      </c>
      <c r="J136" s="177" t="s">
        <v>221</v>
      </c>
      <c r="K136" s="177">
        <v>1</v>
      </c>
      <c r="L136" s="27" t="s">
        <v>221</v>
      </c>
      <c r="M136" s="27" t="s">
        <v>221</v>
      </c>
      <c r="N136" s="275">
        <f>H136</f>
        <v>27686</v>
      </c>
      <c r="O136" s="179" t="s">
        <v>231</v>
      </c>
    </row>
    <row r="137" spans="1:15" s="289" customFormat="1" ht="20.100000000000001" customHeight="1">
      <c r="A137" s="316" t="s">
        <v>26</v>
      </c>
      <c r="B137" s="316">
        <f>L137/L135*100</f>
        <v>100</v>
      </c>
      <c r="C137" s="310" t="s">
        <v>221</v>
      </c>
      <c r="D137" s="310" t="s">
        <v>221</v>
      </c>
      <c r="E137" s="310" t="s">
        <v>221</v>
      </c>
      <c r="F137" s="310">
        <v>500</v>
      </c>
      <c r="G137" s="310" t="s">
        <v>221</v>
      </c>
      <c r="H137" s="310" t="s">
        <v>221</v>
      </c>
      <c r="I137" s="310">
        <v>1</v>
      </c>
      <c r="J137" s="310" t="s">
        <v>221</v>
      </c>
      <c r="K137" s="310" t="s">
        <v>221</v>
      </c>
      <c r="L137" s="310">
        <f>F137</f>
        <v>500</v>
      </c>
      <c r="M137" s="310" t="s">
        <v>221</v>
      </c>
      <c r="N137" s="327" t="s">
        <v>221</v>
      </c>
      <c r="O137" s="313" t="s">
        <v>227</v>
      </c>
    </row>
    <row r="138" spans="1:15" s="168" customFormat="1" ht="21" customHeight="1">
      <c r="A138" s="215" t="s">
        <v>331</v>
      </c>
      <c r="B138" s="202">
        <v>100</v>
      </c>
      <c r="C138" s="241">
        <f>C139</f>
        <v>100855</v>
      </c>
      <c r="D138" s="241">
        <f>D139</f>
        <v>89077</v>
      </c>
      <c r="E138" s="177" t="s">
        <v>221</v>
      </c>
      <c r="F138" s="180">
        <f t="shared" ref="F138:G138" si="28">F139</f>
        <v>84787</v>
      </c>
      <c r="G138" s="180">
        <f t="shared" si="28"/>
        <v>11514</v>
      </c>
      <c r="H138" s="180">
        <f>H139</f>
        <v>11517</v>
      </c>
      <c r="I138" s="180">
        <f>I139</f>
        <v>7</v>
      </c>
      <c r="J138" s="180">
        <f>J139</f>
        <v>6</v>
      </c>
      <c r="K138" s="180">
        <f>K139</f>
        <v>4</v>
      </c>
      <c r="L138" s="180">
        <f t="shared" si="23"/>
        <v>185642</v>
      </c>
      <c r="M138" s="242">
        <f t="shared" si="24"/>
        <v>100591</v>
      </c>
      <c r="N138" s="276">
        <f>H138</f>
        <v>11517</v>
      </c>
      <c r="O138" s="185" t="s">
        <v>277</v>
      </c>
    </row>
    <row r="139" spans="1:15" s="289" customFormat="1" ht="20.100000000000001" customHeight="1">
      <c r="A139" s="316" t="s">
        <v>373</v>
      </c>
      <c r="B139" s="317">
        <f>L139/L138*100</f>
        <v>100</v>
      </c>
      <c r="C139" s="322">
        <v>100855</v>
      </c>
      <c r="D139" s="319">
        <v>89077</v>
      </c>
      <c r="E139" s="310" t="s">
        <v>221</v>
      </c>
      <c r="F139" s="310">
        <v>84787</v>
      </c>
      <c r="G139" s="319">
        <v>11514</v>
      </c>
      <c r="H139" s="310">
        <v>11517</v>
      </c>
      <c r="I139" s="310">
        <v>7</v>
      </c>
      <c r="J139" s="319">
        <v>6</v>
      </c>
      <c r="K139" s="310">
        <v>4</v>
      </c>
      <c r="L139" s="310">
        <f t="shared" si="23"/>
        <v>185642</v>
      </c>
      <c r="M139" s="318">
        <f t="shared" si="24"/>
        <v>100591</v>
      </c>
      <c r="N139" s="312">
        <f>H139</f>
        <v>11517</v>
      </c>
      <c r="O139" s="313" t="s">
        <v>231</v>
      </c>
    </row>
    <row r="140" spans="1:15" s="168" customFormat="1" ht="28.15" customHeight="1">
      <c r="A140" s="215" t="s">
        <v>332</v>
      </c>
      <c r="B140" s="202">
        <v>100</v>
      </c>
      <c r="C140" s="177" t="s">
        <v>221</v>
      </c>
      <c r="D140" s="180">
        <f>D141</f>
        <v>162402</v>
      </c>
      <c r="E140" s="177" t="s">
        <v>221</v>
      </c>
      <c r="F140" s="180">
        <f t="shared" ref="F140:K140" si="29">F141</f>
        <v>39856</v>
      </c>
      <c r="G140" s="180">
        <f t="shared" si="29"/>
        <v>35916</v>
      </c>
      <c r="H140" s="180">
        <f>H141</f>
        <v>24745</v>
      </c>
      <c r="I140" s="180">
        <f t="shared" si="29"/>
        <v>12</v>
      </c>
      <c r="J140" s="180">
        <f t="shared" si="29"/>
        <v>42</v>
      </c>
      <c r="K140" s="180">
        <f t="shared" si="29"/>
        <v>1</v>
      </c>
      <c r="L140" s="180">
        <f>F140</f>
        <v>39856</v>
      </c>
      <c r="M140" s="242">
        <f>G140+D140</f>
        <v>198318</v>
      </c>
      <c r="N140" s="276">
        <f t="shared" ref="M140:N144" si="30">H140</f>
        <v>24745</v>
      </c>
      <c r="O140" s="185" t="s">
        <v>278</v>
      </c>
    </row>
    <row r="141" spans="1:15" s="289" customFormat="1" ht="20.100000000000001" customHeight="1">
      <c r="A141" s="316" t="s">
        <v>373</v>
      </c>
      <c r="B141" s="317">
        <f>L141/L140*100</f>
        <v>100</v>
      </c>
      <c r="C141" s="310" t="s">
        <v>221</v>
      </c>
      <c r="D141" s="310">
        <v>162402</v>
      </c>
      <c r="E141" s="310" t="s">
        <v>221</v>
      </c>
      <c r="F141" s="310">
        <v>39856</v>
      </c>
      <c r="G141" s="319">
        <v>35916</v>
      </c>
      <c r="H141" s="310">
        <v>24745</v>
      </c>
      <c r="I141" s="310">
        <v>12</v>
      </c>
      <c r="J141" s="319">
        <v>42</v>
      </c>
      <c r="K141" s="310">
        <v>1</v>
      </c>
      <c r="L141" s="310">
        <f>F141</f>
        <v>39856</v>
      </c>
      <c r="M141" s="318">
        <f>G141+D141</f>
        <v>198318</v>
      </c>
      <c r="N141" s="312">
        <f t="shared" si="30"/>
        <v>24745</v>
      </c>
      <c r="O141" s="313" t="s">
        <v>231</v>
      </c>
    </row>
    <row r="142" spans="1:15" s="168" customFormat="1" ht="29.45" customHeight="1">
      <c r="A142" s="215" t="s">
        <v>333</v>
      </c>
      <c r="B142" s="202">
        <v>100</v>
      </c>
      <c r="C142" s="177" t="s">
        <v>221</v>
      </c>
      <c r="D142" s="177" t="s">
        <v>221</v>
      </c>
      <c r="E142" s="177" t="s">
        <v>221</v>
      </c>
      <c r="F142" s="180">
        <f>F144</f>
        <v>43560</v>
      </c>
      <c r="G142" s="180">
        <f t="shared" ref="G142:K142" si="31">G143+G144</f>
        <v>86260</v>
      </c>
      <c r="H142" s="180">
        <f>H143+H144</f>
        <v>243368</v>
      </c>
      <c r="I142" s="180">
        <f>I144</f>
        <v>6</v>
      </c>
      <c r="J142" s="180">
        <f t="shared" si="31"/>
        <v>7</v>
      </c>
      <c r="K142" s="180">
        <f t="shared" si="31"/>
        <v>10</v>
      </c>
      <c r="L142" s="180">
        <f>F142</f>
        <v>43560</v>
      </c>
      <c r="M142" s="242">
        <f t="shared" si="30"/>
        <v>86260</v>
      </c>
      <c r="N142" s="276">
        <f t="shared" si="30"/>
        <v>243368</v>
      </c>
      <c r="O142" s="185" t="s">
        <v>279</v>
      </c>
    </row>
    <row r="143" spans="1:15" s="297" customFormat="1" ht="20.100000000000001" customHeight="1">
      <c r="A143" s="316" t="s">
        <v>203</v>
      </c>
      <c r="B143" s="316" t="s">
        <v>221</v>
      </c>
      <c r="C143" s="310" t="s">
        <v>221</v>
      </c>
      <c r="D143" s="310" t="s">
        <v>221</v>
      </c>
      <c r="E143" s="310" t="s">
        <v>221</v>
      </c>
      <c r="F143" s="310" t="s">
        <v>221</v>
      </c>
      <c r="G143" s="319">
        <v>5033</v>
      </c>
      <c r="H143" s="310">
        <v>15296</v>
      </c>
      <c r="I143" s="310" t="s">
        <v>130</v>
      </c>
      <c r="J143" s="319">
        <v>1</v>
      </c>
      <c r="K143" s="310">
        <v>1</v>
      </c>
      <c r="L143" s="311" t="s">
        <v>221</v>
      </c>
      <c r="M143" s="318">
        <f t="shared" si="30"/>
        <v>5033</v>
      </c>
      <c r="N143" s="312">
        <f t="shared" si="30"/>
        <v>15296</v>
      </c>
      <c r="O143" s="313" t="s">
        <v>230</v>
      </c>
    </row>
    <row r="144" spans="1:15" ht="20.100000000000001" customHeight="1">
      <c r="A144" s="212" t="s">
        <v>373</v>
      </c>
      <c r="B144" s="203">
        <f>L144/L142*100</f>
        <v>100</v>
      </c>
      <c r="C144" s="177" t="s">
        <v>221</v>
      </c>
      <c r="D144" s="177" t="s">
        <v>221</v>
      </c>
      <c r="E144" s="177" t="s">
        <v>221</v>
      </c>
      <c r="F144" s="177">
        <v>43560</v>
      </c>
      <c r="G144" s="260">
        <v>81227</v>
      </c>
      <c r="H144" s="177">
        <v>228072</v>
      </c>
      <c r="I144" s="177">
        <v>6</v>
      </c>
      <c r="J144" s="260">
        <v>6</v>
      </c>
      <c r="K144" s="177">
        <v>9</v>
      </c>
      <c r="L144" s="177">
        <f>F144</f>
        <v>43560</v>
      </c>
      <c r="M144" s="245">
        <f t="shared" si="30"/>
        <v>81227</v>
      </c>
      <c r="N144" s="275">
        <f t="shared" si="30"/>
        <v>228072</v>
      </c>
      <c r="O144" s="179" t="s">
        <v>231</v>
      </c>
    </row>
    <row r="145" spans="1:15" s="297" customFormat="1" ht="21" customHeight="1">
      <c r="A145" s="326" t="s">
        <v>334</v>
      </c>
      <c r="B145" s="301">
        <v>100</v>
      </c>
      <c r="C145" s="305">
        <f>C147</f>
        <v>2328275</v>
      </c>
      <c r="D145" s="305">
        <f>D146+D147+D148</f>
        <v>806297</v>
      </c>
      <c r="E145" s="304">
        <f t="shared" ref="E145:K145" si="32">E147</f>
        <v>1466810</v>
      </c>
      <c r="F145" s="304">
        <f>F147+F149</f>
        <v>913111</v>
      </c>
      <c r="G145" s="303">
        <f t="shared" si="32"/>
        <v>144478</v>
      </c>
      <c r="H145" s="303">
        <f t="shared" si="32"/>
        <v>26657</v>
      </c>
      <c r="I145" s="304">
        <f>I147+I149</f>
        <v>6</v>
      </c>
      <c r="J145" s="304">
        <f>J147+J146+J148</f>
        <v>34</v>
      </c>
      <c r="K145" s="304">
        <f t="shared" si="32"/>
        <v>5</v>
      </c>
      <c r="L145" s="304">
        <f t="shared" ref="L145:L159" si="33">F145+C145</f>
        <v>3241386</v>
      </c>
      <c r="M145" s="302">
        <f>G145+D145</f>
        <v>950775</v>
      </c>
      <c r="N145" s="306">
        <f>E145+H145</f>
        <v>1493467</v>
      </c>
      <c r="O145" s="307" t="s">
        <v>280</v>
      </c>
    </row>
    <row r="146" spans="1:15" ht="21" customHeight="1">
      <c r="A146" s="212" t="s">
        <v>203</v>
      </c>
      <c r="B146" s="212" t="s">
        <v>221</v>
      </c>
      <c r="C146" s="177" t="s">
        <v>221</v>
      </c>
      <c r="D146" s="260">
        <v>308341</v>
      </c>
      <c r="E146" s="177" t="s">
        <v>221</v>
      </c>
      <c r="F146" s="177" t="s">
        <v>221</v>
      </c>
      <c r="G146" s="177" t="s">
        <v>221</v>
      </c>
      <c r="H146" s="177" t="s">
        <v>221</v>
      </c>
      <c r="I146" s="177" t="s">
        <v>221</v>
      </c>
      <c r="J146" s="177">
        <v>10</v>
      </c>
      <c r="K146" s="177" t="s">
        <v>221</v>
      </c>
      <c r="L146" s="177" t="s">
        <v>221</v>
      </c>
      <c r="M146" s="245">
        <f>D146</f>
        <v>308341</v>
      </c>
      <c r="N146" s="238" t="s">
        <v>221</v>
      </c>
      <c r="O146" s="179" t="s">
        <v>230</v>
      </c>
    </row>
    <row r="147" spans="1:15" s="289" customFormat="1" ht="20.100000000000001" customHeight="1">
      <c r="A147" s="316" t="s">
        <v>373</v>
      </c>
      <c r="B147" s="317">
        <f>L147/L145*100</f>
        <v>78.222896008065689</v>
      </c>
      <c r="C147" s="319">
        <v>2328275</v>
      </c>
      <c r="D147" s="319">
        <v>471215</v>
      </c>
      <c r="E147" s="310">
        <v>1466810</v>
      </c>
      <c r="F147" s="310">
        <v>207231</v>
      </c>
      <c r="G147" s="319">
        <v>144478</v>
      </c>
      <c r="H147" s="310">
        <v>26657</v>
      </c>
      <c r="I147" s="310">
        <v>5</v>
      </c>
      <c r="J147" s="319">
        <v>6</v>
      </c>
      <c r="K147" s="310">
        <v>5</v>
      </c>
      <c r="L147" s="310">
        <f t="shared" si="33"/>
        <v>2535506</v>
      </c>
      <c r="M147" s="318">
        <f>G147+D147</f>
        <v>615693</v>
      </c>
      <c r="N147" s="312">
        <f>E147+H147</f>
        <v>1493467</v>
      </c>
      <c r="O147" s="313" t="s">
        <v>231</v>
      </c>
    </row>
    <row r="148" spans="1:15" ht="20.100000000000001" customHeight="1">
      <c r="A148" s="212" t="s">
        <v>26</v>
      </c>
      <c r="B148" s="219" t="s">
        <v>221</v>
      </c>
      <c r="C148" s="178" t="s">
        <v>221</v>
      </c>
      <c r="D148" s="260">
        <v>26741</v>
      </c>
      <c r="E148" s="177" t="s">
        <v>130</v>
      </c>
      <c r="F148" s="174" t="s">
        <v>221</v>
      </c>
      <c r="G148" s="174" t="s">
        <v>221</v>
      </c>
      <c r="H148" s="174" t="s">
        <v>221</v>
      </c>
      <c r="I148" s="174" t="s">
        <v>221</v>
      </c>
      <c r="J148" s="260">
        <v>18</v>
      </c>
      <c r="K148" s="177" t="s">
        <v>221</v>
      </c>
      <c r="L148" s="177" t="s">
        <v>221</v>
      </c>
      <c r="M148" s="245">
        <f>D148</f>
        <v>26741</v>
      </c>
      <c r="N148" s="238" t="s">
        <v>221</v>
      </c>
      <c r="O148" s="179" t="s">
        <v>227</v>
      </c>
    </row>
    <row r="149" spans="1:15" s="289" customFormat="1" ht="20.100000000000001" customHeight="1">
      <c r="A149" s="316" t="s">
        <v>371</v>
      </c>
      <c r="B149" s="317">
        <f>L149/L145*100</f>
        <v>21.777103991934315</v>
      </c>
      <c r="C149" s="310" t="s">
        <v>221</v>
      </c>
      <c r="D149" s="310" t="s">
        <v>221</v>
      </c>
      <c r="E149" s="310" t="s">
        <v>130</v>
      </c>
      <c r="F149" s="310">
        <v>705880</v>
      </c>
      <c r="G149" s="337" t="s">
        <v>221</v>
      </c>
      <c r="H149" s="337" t="s">
        <v>221</v>
      </c>
      <c r="I149" s="310">
        <v>1</v>
      </c>
      <c r="J149" s="310" t="s">
        <v>221</v>
      </c>
      <c r="K149" s="310" t="s">
        <v>221</v>
      </c>
      <c r="L149" s="310">
        <f>F149</f>
        <v>705880</v>
      </c>
      <c r="M149" s="311" t="s">
        <v>221</v>
      </c>
      <c r="N149" s="327" t="s">
        <v>221</v>
      </c>
      <c r="O149" s="313" t="s">
        <v>228</v>
      </c>
    </row>
    <row r="150" spans="1:15" s="168" customFormat="1" ht="27.6" customHeight="1">
      <c r="A150" s="215" t="s">
        <v>335</v>
      </c>
      <c r="B150" s="219" t="s">
        <v>221</v>
      </c>
      <c r="C150" s="178" t="s">
        <v>221</v>
      </c>
      <c r="D150" s="177" t="s">
        <v>221</v>
      </c>
      <c r="E150" s="177" t="s">
        <v>130</v>
      </c>
      <c r="F150" s="178" t="s">
        <v>221</v>
      </c>
      <c r="G150" s="241">
        <f>G151</f>
        <v>29871</v>
      </c>
      <c r="H150" s="174" t="s">
        <v>221</v>
      </c>
      <c r="I150" s="178" t="s">
        <v>221</v>
      </c>
      <c r="J150" s="241">
        <f>J151</f>
        <v>2</v>
      </c>
      <c r="K150" s="177" t="s">
        <v>221</v>
      </c>
      <c r="L150" s="177" t="s">
        <v>221</v>
      </c>
      <c r="M150" s="242">
        <f>G150</f>
        <v>29871</v>
      </c>
      <c r="N150" s="238" t="s">
        <v>221</v>
      </c>
      <c r="O150" s="185" t="s">
        <v>281</v>
      </c>
    </row>
    <row r="151" spans="1:15" s="289" customFormat="1" ht="18" customHeight="1">
      <c r="A151" s="316" t="s">
        <v>373</v>
      </c>
      <c r="B151" s="316" t="s">
        <v>221</v>
      </c>
      <c r="C151" s="310" t="s">
        <v>221</v>
      </c>
      <c r="D151" s="310" t="s">
        <v>221</v>
      </c>
      <c r="E151" s="310" t="s">
        <v>130</v>
      </c>
      <c r="F151" s="310" t="s">
        <v>221</v>
      </c>
      <c r="G151" s="319">
        <v>29871</v>
      </c>
      <c r="H151" s="310" t="s">
        <v>221</v>
      </c>
      <c r="I151" s="310" t="s">
        <v>221</v>
      </c>
      <c r="J151" s="319">
        <v>2</v>
      </c>
      <c r="K151" s="310" t="s">
        <v>221</v>
      </c>
      <c r="L151" s="310" t="s">
        <v>221</v>
      </c>
      <c r="M151" s="318">
        <f>G151</f>
        <v>29871</v>
      </c>
      <c r="N151" s="327" t="s">
        <v>221</v>
      </c>
      <c r="O151" s="313" t="s">
        <v>231</v>
      </c>
    </row>
    <row r="152" spans="1:15" s="168" customFormat="1" ht="16.899999999999999" customHeight="1">
      <c r="A152" s="215" t="s">
        <v>336</v>
      </c>
      <c r="B152" s="202">
        <v>100</v>
      </c>
      <c r="C152" s="277">
        <f>C154</f>
        <v>3293</v>
      </c>
      <c r="D152" s="241">
        <f>D154+D155</f>
        <v>146798</v>
      </c>
      <c r="E152" s="180">
        <f>E154</f>
        <v>144100</v>
      </c>
      <c r="F152" s="180">
        <f>F154</f>
        <v>17313</v>
      </c>
      <c r="G152" s="180">
        <f>G153+G156</f>
        <v>3889</v>
      </c>
      <c r="H152" s="180">
        <f>H153+H154</f>
        <v>15469</v>
      </c>
      <c r="I152" s="180">
        <f>I154</f>
        <v>6</v>
      </c>
      <c r="J152" s="180">
        <f>J154+J153+J155+J156</f>
        <v>5</v>
      </c>
      <c r="K152" s="180">
        <f>K154+K153</f>
        <v>8</v>
      </c>
      <c r="L152" s="180">
        <f t="shared" si="33"/>
        <v>20606</v>
      </c>
      <c r="M152" s="242">
        <f>G152+D152</f>
        <v>150687</v>
      </c>
      <c r="N152" s="276">
        <f>E152+H152</f>
        <v>159569</v>
      </c>
      <c r="O152" s="185" t="s">
        <v>282</v>
      </c>
    </row>
    <row r="153" spans="1:15" s="289" customFormat="1" ht="20.100000000000001" customHeight="1">
      <c r="A153" s="316" t="s">
        <v>203</v>
      </c>
      <c r="B153" s="309" t="s">
        <v>130</v>
      </c>
      <c r="C153" s="311" t="s">
        <v>130</v>
      </c>
      <c r="D153" s="311" t="s">
        <v>130</v>
      </c>
      <c r="E153" s="310" t="s">
        <v>221</v>
      </c>
      <c r="F153" s="310" t="s">
        <v>221</v>
      </c>
      <c r="G153" s="319">
        <v>2579</v>
      </c>
      <c r="H153" s="310">
        <v>587</v>
      </c>
      <c r="I153" s="310" t="s">
        <v>130</v>
      </c>
      <c r="J153" s="319">
        <v>1</v>
      </c>
      <c r="K153" s="310">
        <v>1</v>
      </c>
      <c r="L153" s="311" t="s">
        <v>221</v>
      </c>
      <c r="M153" s="318">
        <f>G153</f>
        <v>2579</v>
      </c>
      <c r="N153" s="312">
        <f>H153</f>
        <v>587</v>
      </c>
      <c r="O153" s="313" t="s">
        <v>230</v>
      </c>
    </row>
    <row r="154" spans="1:15" ht="20.100000000000001" customHeight="1">
      <c r="A154" s="212" t="s">
        <v>373</v>
      </c>
      <c r="B154" s="203">
        <f>L154/L152*100</f>
        <v>100</v>
      </c>
      <c r="C154" s="274">
        <v>3293</v>
      </c>
      <c r="D154" s="260">
        <v>121345</v>
      </c>
      <c r="E154" s="177">
        <v>144100</v>
      </c>
      <c r="F154" s="177">
        <v>17313</v>
      </c>
      <c r="G154" s="177" t="s">
        <v>221</v>
      </c>
      <c r="H154" s="177">
        <v>14882</v>
      </c>
      <c r="I154" s="177">
        <v>6</v>
      </c>
      <c r="J154" s="260">
        <v>1</v>
      </c>
      <c r="K154" s="177">
        <v>7</v>
      </c>
      <c r="L154" s="177">
        <f t="shared" si="33"/>
        <v>20606</v>
      </c>
      <c r="M154" s="245">
        <f>D154</f>
        <v>121345</v>
      </c>
      <c r="N154" s="275">
        <f>E154+H154</f>
        <v>158982</v>
      </c>
      <c r="O154" s="179" t="s">
        <v>231</v>
      </c>
    </row>
    <row r="155" spans="1:15" s="289" customFormat="1" ht="20.100000000000001" customHeight="1">
      <c r="A155" s="316" t="s">
        <v>26</v>
      </c>
      <c r="B155" s="316" t="s">
        <v>221</v>
      </c>
      <c r="C155" s="310" t="s">
        <v>221</v>
      </c>
      <c r="D155" s="319">
        <v>25453</v>
      </c>
      <c r="E155" s="311" t="s">
        <v>130</v>
      </c>
      <c r="F155" s="310" t="s">
        <v>221</v>
      </c>
      <c r="G155" s="310" t="s">
        <v>221</v>
      </c>
      <c r="H155" s="311" t="s">
        <v>130</v>
      </c>
      <c r="I155" s="311" t="s">
        <v>130</v>
      </c>
      <c r="J155" s="319">
        <v>2</v>
      </c>
      <c r="K155" s="311" t="s">
        <v>130</v>
      </c>
      <c r="L155" s="311" t="s">
        <v>221</v>
      </c>
      <c r="M155" s="318">
        <f>D155</f>
        <v>25453</v>
      </c>
      <c r="N155" s="327" t="s">
        <v>221</v>
      </c>
      <c r="O155" s="313" t="s">
        <v>227</v>
      </c>
    </row>
    <row r="156" spans="1:15" ht="20.100000000000001" customHeight="1">
      <c r="A156" s="212" t="s">
        <v>371</v>
      </c>
      <c r="B156" s="219" t="s">
        <v>221</v>
      </c>
      <c r="C156" s="178" t="s">
        <v>221</v>
      </c>
      <c r="D156" s="28" t="s">
        <v>130</v>
      </c>
      <c r="E156" s="27" t="s">
        <v>130</v>
      </c>
      <c r="F156" s="178" t="s">
        <v>221</v>
      </c>
      <c r="G156" s="260">
        <v>1310</v>
      </c>
      <c r="H156" s="27" t="s">
        <v>130</v>
      </c>
      <c r="I156" s="27" t="s">
        <v>130</v>
      </c>
      <c r="J156" s="260">
        <v>1</v>
      </c>
      <c r="K156" s="27" t="s">
        <v>130</v>
      </c>
      <c r="L156" s="27" t="s">
        <v>221</v>
      </c>
      <c r="M156" s="245">
        <f>G156</f>
        <v>1310</v>
      </c>
      <c r="N156" s="238" t="s">
        <v>221</v>
      </c>
      <c r="O156" s="179" t="s">
        <v>228</v>
      </c>
    </row>
    <row r="157" spans="1:15" s="297" customFormat="1" ht="27" customHeight="1">
      <c r="A157" s="326" t="s">
        <v>337</v>
      </c>
      <c r="B157" s="301">
        <v>100</v>
      </c>
      <c r="C157" s="320">
        <f>C159</f>
        <v>864000</v>
      </c>
      <c r="D157" s="311" t="s">
        <v>130</v>
      </c>
      <c r="E157" s="304">
        <f>E159</f>
        <v>26694</v>
      </c>
      <c r="F157" s="304">
        <f>F158+F159</f>
        <v>276690</v>
      </c>
      <c r="G157" s="310" t="s">
        <v>221</v>
      </c>
      <c r="H157" s="304">
        <f>H158+H159</f>
        <v>377699</v>
      </c>
      <c r="I157" s="304">
        <f>I159+I158</f>
        <v>26</v>
      </c>
      <c r="J157" s="310" t="s">
        <v>221</v>
      </c>
      <c r="K157" s="304">
        <f>K158+K159</f>
        <v>58</v>
      </c>
      <c r="L157" s="304">
        <f t="shared" si="33"/>
        <v>1140690</v>
      </c>
      <c r="M157" s="311" t="s">
        <v>221</v>
      </c>
      <c r="N157" s="306">
        <f>E157+H157</f>
        <v>404393</v>
      </c>
      <c r="O157" s="307" t="s">
        <v>283</v>
      </c>
    </row>
    <row r="158" spans="1:15" s="168" customFormat="1" ht="21" customHeight="1">
      <c r="A158" s="212" t="s">
        <v>203</v>
      </c>
      <c r="B158" s="282">
        <f>L158/L157*11</f>
        <v>5.5641760688705966E-2</v>
      </c>
      <c r="C158" s="178" t="s">
        <v>221</v>
      </c>
      <c r="D158" s="28" t="s">
        <v>130</v>
      </c>
      <c r="E158" s="177" t="s">
        <v>221</v>
      </c>
      <c r="F158" s="177">
        <v>5770</v>
      </c>
      <c r="G158" s="177" t="s">
        <v>221</v>
      </c>
      <c r="H158" s="177">
        <v>2711</v>
      </c>
      <c r="I158" s="178">
        <v>1</v>
      </c>
      <c r="J158" s="177" t="s">
        <v>221</v>
      </c>
      <c r="K158" s="177">
        <v>1</v>
      </c>
      <c r="L158" s="177">
        <f>F158</f>
        <v>5770</v>
      </c>
      <c r="M158" s="27" t="s">
        <v>221</v>
      </c>
      <c r="N158" s="275">
        <f>H158</f>
        <v>2711</v>
      </c>
      <c r="O158" s="179" t="s">
        <v>230</v>
      </c>
    </row>
    <row r="159" spans="1:15" s="289" customFormat="1" ht="21" customHeight="1">
      <c r="A159" s="329" t="s">
        <v>373</v>
      </c>
      <c r="B159" s="339">
        <f>L159/L157*100</f>
        <v>99.494165811920851</v>
      </c>
      <c r="C159" s="331">
        <v>864000</v>
      </c>
      <c r="D159" s="340" t="s">
        <v>130</v>
      </c>
      <c r="E159" s="333">
        <v>26694</v>
      </c>
      <c r="F159" s="333">
        <v>270920</v>
      </c>
      <c r="G159" s="333" t="s">
        <v>221</v>
      </c>
      <c r="H159" s="333">
        <v>374988</v>
      </c>
      <c r="I159" s="333">
        <v>25</v>
      </c>
      <c r="J159" s="333" t="s">
        <v>221</v>
      </c>
      <c r="K159" s="333">
        <v>57</v>
      </c>
      <c r="L159" s="333">
        <f t="shared" si="33"/>
        <v>1134920</v>
      </c>
      <c r="M159" s="340" t="s">
        <v>221</v>
      </c>
      <c r="N159" s="335">
        <f>E159+H159</f>
        <v>401682</v>
      </c>
      <c r="O159" s="336" t="s">
        <v>231</v>
      </c>
    </row>
    <row r="160" spans="1:15" s="168" customFormat="1" ht="28.15" customHeight="1">
      <c r="A160" s="215" t="s">
        <v>338</v>
      </c>
      <c r="B160" s="202">
        <v>100</v>
      </c>
      <c r="C160" s="178" t="s">
        <v>221</v>
      </c>
      <c r="D160" s="28" t="s">
        <v>130</v>
      </c>
      <c r="E160" s="180">
        <f t="shared" ref="E160:K160" si="34">E161</f>
        <v>12003</v>
      </c>
      <c r="F160" s="180">
        <f t="shared" si="34"/>
        <v>69433</v>
      </c>
      <c r="G160" s="180">
        <f t="shared" si="34"/>
        <v>29397</v>
      </c>
      <c r="H160" s="180">
        <f>H161</f>
        <v>40304</v>
      </c>
      <c r="I160" s="180">
        <f t="shared" si="34"/>
        <v>6</v>
      </c>
      <c r="J160" s="180">
        <f t="shared" si="34"/>
        <v>2</v>
      </c>
      <c r="K160" s="180">
        <f t="shared" si="34"/>
        <v>10</v>
      </c>
      <c r="L160" s="180">
        <f>F160</f>
        <v>69433</v>
      </c>
      <c r="M160" s="182">
        <f>G160</f>
        <v>29397</v>
      </c>
      <c r="N160" s="276">
        <f>E160+H160</f>
        <v>52307</v>
      </c>
      <c r="O160" s="185" t="s">
        <v>284</v>
      </c>
    </row>
    <row r="161" spans="1:15" s="289" customFormat="1" ht="20.100000000000001" customHeight="1">
      <c r="A161" s="316" t="s">
        <v>373</v>
      </c>
      <c r="B161" s="317">
        <f>L161/L160*100</f>
        <v>100</v>
      </c>
      <c r="C161" s="310" t="s">
        <v>221</v>
      </c>
      <c r="D161" s="311" t="s">
        <v>130</v>
      </c>
      <c r="E161" s="310">
        <v>12003</v>
      </c>
      <c r="F161" s="310">
        <v>69433</v>
      </c>
      <c r="G161" s="310">
        <v>29397</v>
      </c>
      <c r="H161" s="310">
        <v>40304</v>
      </c>
      <c r="I161" s="310">
        <v>6</v>
      </c>
      <c r="J161" s="310">
        <v>2</v>
      </c>
      <c r="K161" s="310">
        <v>10</v>
      </c>
      <c r="L161" s="310">
        <f>F161</f>
        <v>69433</v>
      </c>
      <c r="M161" s="311">
        <f>G161</f>
        <v>29397</v>
      </c>
      <c r="N161" s="312">
        <f>E161+H161</f>
        <v>52307</v>
      </c>
      <c r="O161" s="313" t="s">
        <v>231</v>
      </c>
    </row>
    <row r="162" spans="1:15" s="168" customFormat="1" ht="20.100000000000001" customHeight="1">
      <c r="A162" s="215" t="s">
        <v>339</v>
      </c>
      <c r="B162" s="212" t="s">
        <v>221</v>
      </c>
      <c r="C162" s="178" t="s">
        <v>221</v>
      </c>
      <c r="D162" s="28" t="s">
        <v>130</v>
      </c>
      <c r="E162" s="177" t="s">
        <v>221</v>
      </c>
      <c r="F162" s="178" t="s">
        <v>221</v>
      </c>
      <c r="G162" s="177" t="s">
        <v>221</v>
      </c>
      <c r="H162" s="180">
        <f>H163</f>
        <v>191</v>
      </c>
      <c r="I162" s="178" t="s">
        <v>221</v>
      </c>
      <c r="J162" s="177" t="s">
        <v>221</v>
      </c>
      <c r="K162" s="180">
        <f>K163</f>
        <v>1</v>
      </c>
      <c r="L162" s="27" t="s">
        <v>221</v>
      </c>
      <c r="M162" s="27" t="s">
        <v>221</v>
      </c>
      <c r="N162" s="276">
        <f>H162</f>
        <v>191</v>
      </c>
      <c r="O162" s="185" t="s">
        <v>286</v>
      </c>
    </row>
    <row r="163" spans="1:15" s="289" customFormat="1" ht="20.100000000000001" customHeight="1">
      <c r="A163" s="316" t="s">
        <v>373</v>
      </c>
      <c r="B163" s="316" t="s">
        <v>221</v>
      </c>
      <c r="C163" s="310" t="s">
        <v>221</v>
      </c>
      <c r="D163" s="311" t="s">
        <v>130</v>
      </c>
      <c r="E163" s="310" t="s">
        <v>221</v>
      </c>
      <c r="F163" s="310" t="s">
        <v>221</v>
      </c>
      <c r="G163" s="310" t="s">
        <v>221</v>
      </c>
      <c r="H163" s="310">
        <v>191</v>
      </c>
      <c r="I163" s="310" t="s">
        <v>221</v>
      </c>
      <c r="J163" s="310" t="s">
        <v>221</v>
      </c>
      <c r="K163" s="310">
        <v>1</v>
      </c>
      <c r="L163" s="311" t="s">
        <v>221</v>
      </c>
      <c r="M163" s="311" t="s">
        <v>221</v>
      </c>
      <c r="N163" s="312">
        <f>H163</f>
        <v>191</v>
      </c>
      <c r="O163" s="313" t="s">
        <v>231</v>
      </c>
    </row>
    <row r="164" spans="1:15" s="168" customFormat="1" ht="20.100000000000001" customHeight="1">
      <c r="A164" s="215" t="s">
        <v>340</v>
      </c>
      <c r="B164" s="202">
        <v>100</v>
      </c>
      <c r="C164" s="178" t="s">
        <v>221</v>
      </c>
      <c r="D164" s="28" t="s">
        <v>130</v>
      </c>
      <c r="E164" s="177" t="s">
        <v>221</v>
      </c>
      <c r="F164" s="180">
        <f t="shared" ref="F164:K164" si="35">F165</f>
        <v>15390</v>
      </c>
      <c r="G164" s="180">
        <f t="shared" si="35"/>
        <v>5728</v>
      </c>
      <c r="H164" s="180">
        <f>H165</f>
        <v>27568</v>
      </c>
      <c r="I164" s="180">
        <f t="shared" si="35"/>
        <v>2</v>
      </c>
      <c r="J164" s="180">
        <f t="shared" si="35"/>
        <v>1</v>
      </c>
      <c r="K164" s="180">
        <f t="shared" si="35"/>
        <v>2</v>
      </c>
      <c r="L164" s="180">
        <f>F164</f>
        <v>15390</v>
      </c>
      <c r="M164" s="242">
        <f>G164</f>
        <v>5728</v>
      </c>
      <c r="N164" s="276">
        <f>H164</f>
        <v>27568</v>
      </c>
      <c r="O164" s="185" t="s">
        <v>285</v>
      </c>
    </row>
    <row r="165" spans="1:15" s="289" customFormat="1" ht="20.100000000000001" customHeight="1">
      <c r="A165" s="316" t="s">
        <v>373</v>
      </c>
      <c r="B165" s="341">
        <f>L165/L164*100</f>
        <v>100</v>
      </c>
      <c r="C165" s="310" t="s">
        <v>221</v>
      </c>
      <c r="D165" s="311" t="s">
        <v>130</v>
      </c>
      <c r="E165" s="310" t="s">
        <v>221</v>
      </c>
      <c r="F165" s="310">
        <v>15390</v>
      </c>
      <c r="G165" s="319">
        <v>5728</v>
      </c>
      <c r="H165" s="310">
        <v>27568</v>
      </c>
      <c r="I165" s="310">
        <v>2</v>
      </c>
      <c r="J165" s="319">
        <v>1</v>
      </c>
      <c r="K165" s="310">
        <v>2</v>
      </c>
      <c r="L165" s="310">
        <f>F165</f>
        <v>15390</v>
      </c>
      <c r="M165" s="318">
        <f>G165</f>
        <v>5728</v>
      </c>
      <c r="N165" s="312">
        <f>H165</f>
        <v>27568</v>
      </c>
      <c r="O165" s="313" t="s">
        <v>231</v>
      </c>
    </row>
    <row r="166" spans="1:15" s="168" customFormat="1" ht="31.15" customHeight="1">
      <c r="A166" s="215" t="s">
        <v>341</v>
      </c>
      <c r="B166" s="202">
        <v>100</v>
      </c>
      <c r="C166" s="178" t="s">
        <v>221</v>
      </c>
      <c r="D166" s="180">
        <f>D168</f>
        <v>1845</v>
      </c>
      <c r="E166" s="180">
        <f>E168</f>
        <v>129</v>
      </c>
      <c r="F166" s="180">
        <f>F167</f>
        <v>178572</v>
      </c>
      <c r="G166" s="180">
        <f>G167</f>
        <v>24868</v>
      </c>
      <c r="H166" s="180">
        <f>H167</f>
        <v>5136</v>
      </c>
      <c r="I166" s="180">
        <f>I167</f>
        <v>4</v>
      </c>
      <c r="J166" s="180">
        <f>J168+J167</f>
        <v>8</v>
      </c>
      <c r="K166" s="180">
        <f>K168+K167</f>
        <v>2</v>
      </c>
      <c r="L166" s="180">
        <f>F166</f>
        <v>178572</v>
      </c>
      <c r="M166" s="242">
        <f t="shared" si="24"/>
        <v>26713</v>
      </c>
      <c r="N166" s="276">
        <f>E166+H166</f>
        <v>5265</v>
      </c>
      <c r="O166" s="185" t="s">
        <v>287</v>
      </c>
    </row>
    <row r="167" spans="1:15" s="289" customFormat="1" ht="20.100000000000001" customHeight="1">
      <c r="A167" s="316" t="s">
        <v>373</v>
      </c>
      <c r="B167" s="341">
        <f>L167/L166*100</f>
        <v>100</v>
      </c>
      <c r="C167" s="310" t="s">
        <v>221</v>
      </c>
      <c r="D167" s="310" t="s">
        <v>221</v>
      </c>
      <c r="E167" s="310" t="s">
        <v>221</v>
      </c>
      <c r="F167" s="310">
        <v>178572</v>
      </c>
      <c r="G167" s="319">
        <v>24868</v>
      </c>
      <c r="H167" s="310">
        <v>5136</v>
      </c>
      <c r="I167" s="310">
        <v>4</v>
      </c>
      <c r="J167" s="319">
        <v>6</v>
      </c>
      <c r="K167" s="310">
        <v>1</v>
      </c>
      <c r="L167" s="310">
        <f>F167</f>
        <v>178572</v>
      </c>
      <c r="M167" s="318">
        <f>G167</f>
        <v>24868</v>
      </c>
      <c r="N167" s="312">
        <f>H167</f>
        <v>5136</v>
      </c>
      <c r="O167" s="313" t="s">
        <v>231</v>
      </c>
    </row>
    <row r="168" spans="1:15" ht="20.100000000000001" customHeight="1">
      <c r="A168" s="212" t="s">
        <v>26</v>
      </c>
      <c r="B168" s="219" t="s">
        <v>221</v>
      </c>
      <c r="C168" s="178" t="s">
        <v>221</v>
      </c>
      <c r="D168" s="260">
        <v>1845</v>
      </c>
      <c r="E168" s="177">
        <v>129</v>
      </c>
      <c r="F168" s="178" t="s">
        <v>221</v>
      </c>
      <c r="G168" s="178" t="s">
        <v>221</v>
      </c>
      <c r="H168" s="178" t="s">
        <v>221</v>
      </c>
      <c r="I168" s="178" t="s">
        <v>221</v>
      </c>
      <c r="J168" s="260">
        <v>2</v>
      </c>
      <c r="K168" s="178">
        <v>1</v>
      </c>
      <c r="L168" s="27" t="s">
        <v>221</v>
      </c>
      <c r="M168" s="245">
        <f>D168</f>
        <v>1845</v>
      </c>
      <c r="N168" s="275">
        <f>E168</f>
        <v>129</v>
      </c>
      <c r="O168" s="179" t="s">
        <v>227</v>
      </c>
    </row>
    <row r="169" spans="1:15" s="297" customFormat="1" ht="28.5" customHeight="1">
      <c r="A169" s="326" t="s">
        <v>342</v>
      </c>
      <c r="B169" s="301">
        <v>100</v>
      </c>
      <c r="C169" s="310" t="s">
        <v>221</v>
      </c>
      <c r="D169" s="310" t="s">
        <v>221</v>
      </c>
      <c r="E169" s="310" t="s">
        <v>221</v>
      </c>
      <c r="F169" s="304">
        <f t="shared" ref="F169:K169" si="36">F170</f>
        <v>96392</v>
      </c>
      <c r="G169" s="304">
        <f t="shared" si="36"/>
        <v>92668</v>
      </c>
      <c r="H169" s="304">
        <f t="shared" si="36"/>
        <v>40569</v>
      </c>
      <c r="I169" s="304">
        <f t="shared" si="36"/>
        <v>11</v>
      </c>
      <c r="J169" s="304">
        <f t="shared" si="36"/>
        <v>14</v>
      </c>
      <c r="K169" s="304">
        <f t="shared" si="36"/>
        <v>13</v>
      </c>
      <c r="L169" s="304">
        <f t="shared" ref="L169:N170" si="37">F169</f>
        <v>96392</v>
      </c>
      <c r="M169" s="303">
        <f t="shared" si="37"/>
        <v>92668</v>
      </c>
      <c r="N169" s="306">
        <f t="shared" si="37"/>
        <v>40569</v>
      </c>
      <c r="O169" s="307" t="s">
        <v>288</v>
      </c>
    </row>
    <row r="170" spans="1:15" ht="20.100000000000001" customHeight="1">
      <c r="A170" s="212" t="s">
        <v>373</v>
      </c>
      <c r="B170" s="203">
        <f>L172/L171*100</f>
        <v>100</v>
      </c>
      <c r="C170" s="178" t="s">
        <v>221</v>
      </c>
      <c r="D170" s="177" t="s">
        <v>221</v>
      </c>
      <c r="E170" s="177" t="s">
        <v>221</v>
      </c>
      <c r="F170" s="177">
        <v>96392</v>
      </c>
      <c r="G170" s="260">
        <v>92668</v>
      </c>
      <c r="H170" s="177">
        <v>40569</v>
      </c>
      <c r="I170" s="177">
        <v>11</v>
      </c>
      <c r="J170" s="260">
        <v>14</v>
      </c>
      <c r="K170" s="177">
        <v>13</v>
      </c>
      <c r="L170" s="177">
        <f t="shared" si="37"/>
        <v>96392</v>
      </c>
      <c r="M170" s="245">
        <f t="shared" si="37"/>
        <v>92668</v>
      </c>
      <c r="N170" s="275">
        <f t="shared" si="37"/>
        <v>40569</v>
      </c>
      <c r="O170" s="179" t="s">
        <v>231</v>
      </c>
    </row>
    <row r="171" spans="1:15" s="297" customFormat="1" ht="31.5" customHeight="1">
      <c r="A171" s="326" t="s">
        <v>343</v>
      </c>
      <c r="B171" s="301">
        <v>100</v>
      </c>
      <c r="C171" s="304">
        <f>C172</f>
        <v>2925</v>
      </c>
      <c r="D171" s="304">
        <f>D172</f>
        <v>5430</v>
      </c>
      <c r="E171" s="304">
        <f>E172</f>
        <v>2675</v>
      </c>
      <c r="F171" s="310" t="s">
        <v>221</v>
      </c>
      <c r="G171" s="310" t="s">
        <v>221</v>
      </c>
      <c r="H171" s="310" t="s">
        <v>221</v>
      </c>
      <c r="I171" s="304">
        <f>I172</f>
        <v>1</v>
      </c>
      <c r="J171" s="304">
        <f>J172</f>
        <v>9</v>
      </c>
      <c r="K171" s="304">
        <f>K172</f>
        <v>9</v>
      </c>
      <c r="L171" s="304">
        <f t="shared" ref="L171:N172" si="38">C171</f>
        <v>2925</v>
      </c>
      <c r="M171" s="302">
        <f t="shared" si="38"/>
        <v>5430</v>
      </c>
      <c r="N171" s="306">
        <f t="shared" si="38"/>
        <v>2675</v>
      </c>
      <c r="O171" s="307" t="s">
        <v>289</v>
      </c>
    </row>
    <row r="172" spans="1:15" ht="20.100000000000001" customHeight="1">
      <c r="A172" s="212" t="s">
        <v>26</v>
      </c>
      <c r="B172" s="203">
        <f>L172/L171*100</f>
        <v>100</v>
      </c>
      <c r="C172" s="274">
        <v>2925</v>
      </c>
      <c r="D172" s="260">
        <v>5430</v>
      </c>
      <c r="E172" s="177">
        <v>2675</v>
      </c>
      <c r="F172" s="178" t="s">
        <v>221</v>
      </c>
      <c r="G172" s="177" t="s">
        <v>221</v>
      </c>
      <c r="H172" s="177" t="s">
        <v>221</v>
      </c>
      <c r="I172" s="177">
        <v>1</v>
      </c>
      <c r="J172" s="260">
        <v>9</v>
      </c>
      <c r="K172" s="178">
        <v>9</v>
      </c>
      <c r="L172" s="177">
        <f t="shared" si="38"/>
        <v>2925</v>
      </c>
      <c r="M172" s="245">
        <f t="shared" si="38"/>
        <v>5430</v>
      </c>
      <c r="N172" s="275">
        <f t="shared" si="38"/>
        <v>2675</v>
      </c>
      <c r="O172" s="179" t="s">
        <v>227</v>
      </c>
    </row>
    <row r="173" spans="1:15" s="297" customFormat="1" ht="30" customHeight="1">
      <c r="A173" s="326" t="s">
        <v>344</v>
      </c>
      <c r="B173" s="301">
        <v>100</v>
      </c>
      <c r="C173" s="310" t="s">
        <v>221</v>
      </c>
      <c r="D173" s="310" t="s">
        <v>221</v>
      </c>
      <c r="E173" s="310" t="s">
        <v>221</v>
      </c>
      <c r="F173" s="304">
        <f>F174+F175+F176+F177</f>
        <v>1076319</v>
      </c>
      <c r="G173" s="305">
        <f>G176+G177</f>
        <v>184172</v>
      </c>
      <c r="H173" s="304">
        <f t="shared" ref="H173" si="39">H177</f>
        <v>107484</v>
      </c>
      <c r="I173" s="304">
        <f>I174+I175+I176+I177</f>
        <v>8</v>
      </c>
      <c r="J173" s="305">
        <f>J176+J177</f>
        <v>3</v>
      </c>
      <c r="K173" s="304">
        <f>K177</f>
        <v>1</v>
      </c>
      <c r="L173" s="304">
        <f>F173</f>
        <v>1076319</v>
      </c>
      <c r="M173" s="302">
        <f>G173</f>
        <v>184172</v>
      </c>
      <c r="N173" s="306">
        <f>H173</f>
        <v>107484</v>
      </c>
      <c r="O173" s="307" t="s">
        <v>290</v>
      </c>
    </row>
    <row r="174" spans="1:15" s="168" customFormat="1" ht="30" customHeight="1">
      <c r="A174" s="212" t="s">
        <v>203</v>
      </c>
      <c r="B174" s="203">
        <f>L174/L173*100</f>
        <v>18.908148978137522</v>
      </c>
      <c r="C174" s="178" t="s">
        <v>221</v>
      </c>
      <c r="D174" s="177" t="s">
        <v>221</v>
      </c>
      <c r="E174" s="177" t="s">
        <v>221</v>
      </c>
      <c r="F174" s="177">
        <v>203512</v>
      </c>
      <c r="G174" s="177" t="s">
        <v>221</v>
      </c>
      <c r="H174" s="177" t="s">
        <v>221</v>
      </c>
      <c r="I174" s="177">
        <v>1</v>
      </c>
      <c r="J174" s="177" t="s">
        <v>221</v>
      </c>
      <c r="K174" s="177" t="s">
        <v>221</v>
      </c>
      <c r="L174" s="177">
        <f>F174</f>
        <v>203512</v>
      </c>
      <c r="M174" s="245" t="str">
        <f t="shared" ref="M174:M175" si="40">G174</f>
        <v xml:space="preserve">  ــ</v>
      </c>
      <c r="N174" s="238" t="s">
        <v>221</v>
      </c>
      <c r="O174" s="179" t="s">
        <v>230</v>
      </c>
    </row>
    <row r="175" spans="1:15" s="297" customFormat="1" ht="30" customHeight="1">
      <c r="A175" s="316" t="s">
        <v>373</v>
      </c>
      <c r="B175" s="317">
        <f>L175/L173*100</f>
        <v>26.458698582855085</v>
      </c>
      <c r="C175" s="310" t="s">
        <v>221</v>
      </c>
      <c r="D175" s="310" t="s">
        <v>221</v>
      </c>
      <c r="E175" s="310" t="s">
        <v>221</v>
      </c>
      <c r="F175" s="310">
        <v>284780</v>
      </c>
      <c r="G175" s="310" t="s">
        <v>221</v>
      </c>
      <c r="H175" s="310" t="s">
        <v>221</v>
      </c>
      <c r="I175" s="310">
        <v>2</v>
      </c>
      <c r="J175" s="310" t="s">
        <v>221</v>
      </c>
      <c r="K175" s="310" t="s">
        <v>221</v>
      </c>
      <c r="L175" s="310">
        <f>F175</f>
        <v>284780</v>
      </c>
      <c r="M175" s="318" t="str">
        <f t="shared" si="40"/>
        <v xml:space="preserve">  ــ</v>
      </c>
      <c r="N175" s="327" t="s">
        <v>221</v>
      </c>
      <c r="O175" s="313" t="s">
        <v>231</v>
      </c>
    </row>
    <row r="176" spans="1:15" s="168" customFormat="1" ht="24.6" customHeight="1">
      <c r="A176" s="212" t="s">
        <v>26</v>
      </c>
      <c r="B176" s="203">
        <f>L176/L173*100</f>
        <v>45.488465780126525</v>
      </c>
      <c r="C176" s="178" t="s">
        <v>221</v>
      </c>
      <c r="D176" s="177" t="s">
        <v>221</v>
      </c>
      <c r="E176" s="177" t="s">
        <v>221</v>
      </c>
      <c r="F176" s="177">
        <v>489601</v>
      </c>
      <c r="G176" s="260">
        <v>28054</v>
      </c>
      <c r="H176" s="177" t="s">
        <v>221</v>
      </c>
      <c r="I176" s="177">
        <v>4</v>
      </c>
      <c r="J176" s="260">
        <v>2</v>
      </c>
      <c r="K176" s="177" t="s">
        <v>221</v>
      </c>
      <c r="L176" s="177">
        <f>F176</f>
        <v>489601</v>
      </c>
      <c r="M176" s="245">
        <f>G176</f>
        <v>28054</v>
      </c>
      <c r="N176" s="238" t="s">
        <v>221</v>
      </c>
      <c r="O176" s="179" t="s">
        <v>227</v>
      </c>
    </row>
    <row r="177" spans="1:15" s="289" customFormat="1" ht="20.100000000000001" customHeight="1">
      <c r="A177" s="316" t="s">
        <v>371</v>
      </c>
      <c r="B177" s="317">
        <f>L177/L173*100</f>
        <v>9.1446866588808717</v>
      </c>
      <c r="C177" s="310" t="s">
        <v>221</v>
      </c>
      <c r="D177" s="310" t="s">
        <v>221</v>
      </c>
      <c r="E177" s="310" t="s">
        <v>221</v>
      </c>
      <c r="F177" s="310">
        <v>98426</v>
      </c>
      <c r="G177" s="319">
        <v>156118</v>
      </c>
      <c r="H177" s="310">
        <v>107484</v>
      </c>
      <c r="I177" s="310">
        <v>1</v>
      </c>
      <c r="J177" s="319">
        <v>1</v>
      </c>
      <c r="K177" s="310">
        <v>1</v>
      </c>
      <c r="L177" s="310">
        <f>F177</f>
        <v>98426</v>
      </c>
      <c r="M177" s="318">
        <f>G177</f>
        <v>156118</v>
      </c>
      <c r="N177" s="312">
        <f>H177</f>
        <v>107484</v>
      </c>
      <c r="O177" s="313" t="s">
        <v>228</v>
      </c>
    </row>
    <row r="178" spans="1:15" s="168" customFormat="1" ht="20.100000000000001" customHeight="1">
      <c r="A178" s="215" t="s">
        <v>345</v>
      </c>
      <c r="B178" s="202">
        <v>100</v>
      </c>
      <c r="C178" s="277">
        <f>C179+C180+C181</f>
        <v>11202713</v>
      </c>
      <c r="D178" s="180">
        <f>D179+D180+D181</f>
        <v>12605395</v>
      </c>
      <c r="E178" s="180">
        <f>E179+E180</f>
        <v>9415054</v>
      </c>
      <c r="F178" s="180">
        <f>F180</f>
        <v>854167</v>
      </c>
      <c r="G178" s="177" t="s">
        <v>221</v>
      </c>
      <c r="H178" s="177" t="s">
        <v>221</v>
      </c>
      <c r="I178" s="180">
        <f>I179+I180+I181</f>
        <v>29</v>
      </c>
      <c r="J178" s="180">
        <f>J179+J180+J181</f>
        <v>19</v>
      </c>
      <c r="K178" s="180">
        <f>K179+K180</f>
        <v>27</v>
      </c>
      <c r="L178" s="180">
        <f>F178+C178</f>
        <v>12056880</v>
      </c>
      <c r="M178" s="242">
        <f t="shared" ref="M178:N180" si="41">D178</f>
        <v>12605395</v>
      </c>
      <c r="N178" s="276">
        <f t="shared" si="41"/>
        <v>9415054</v>
      </c>
      <c r="O178" s="185" t="s">
        <v>291</v>
      </c>
    </row>
    <row r="179" spans="1:15" s="297" customFormat="1" ht="20.100000000000001" customHeight="1">
      <c r="A179" s="316" t="s">
        <v>203</v>
      </c>
      <c r="B179" s="317">
        <f>L179/L178*100</f>
        <v>10.692666759559687</v>
      </c>
      <c r="C179" s="322">
        <v>1289202</v>
      </c>
      <c r="D179" s="319">
        <v>2624425</v>
      </c>
      <c r="E179" s="310">
        <v>2258565</v>
      </c>
      <c r="F179" s="310" t="s">
        <v>221</v>
      </c>
      <c r="G179" s="310" t="s">
        <v>221</v>
      </c>
      <c r="H179" s="310" t="s">
        <v>221</v>
      </c>
      <c r="I179" s="310">
        <v>3</v>
      </c>
      <c r="J179" s="319">
        <v>3</v>
      </c>
      <c r="K179" s="310">
        <v>5</v>
      </c>
      <c r="L179" s="310">
        <f>C179</f>
        <v>1289202</v>
      </c>
      <c r="M179" s="318">
        <f t="shared" si="41"/>
        <v>2624425</v>
      </c>
      <c r="N179" s="312">
        <f t="shared" si="41"/>
        <v>2258565</v>
      </c>
      <c r="O179" s="313" t="s">
        <v>230</v>
      </c>
    </row>
    <row r="180" spans="1:15" ht="20.100000000000001" customHeight="1">
      <c r="A180" s="212" t="s">
        <v>373</v>
      </c>
      <c r="B180" s="203">
        <f>L180/L178*100</f>
        <v>67.566592684011113</v>
      </c>
      <c r="C180" s="274">
        <v>7292256</v>
      </c>
      <c r="D180" s="260">
        <v>9979133</v>
      </c>
      <c r="E180" s="177">
        <v>7156489</v>
      </c>
      <c r="F180" s="177">
        <v>854167</v>
      </c>
      <c r="G180" s="177" t="s">
        <v>221</v>
      </c>
      <c r="H180" s="177" t="s">
        <v>221</v>
      </c>
      <c r="I180" s="177">
        <v>23</v>
      </c>
      <c r="J180" s="260">
        <v>15</v>
      </c>
      <c r="K180" s="177">
        <v>22</v>
      </c>
      <c r="L180" s="177">
        <f t="shared" ref="L180:L195" si="42">F180+C180</f>
        <v>8146423</v>
      </c>
      <c r="M180" s="245">
        <f t="shared" si="41"/>
        <v>9979133</v>
      </c>
      <c r="N180" s="276">
        <f t="shared" si="41"/>
        <v>7156489</v>
      </c>
      <c r="O180" s="179" t="s">
        <v>231</v>
      </c>
    </row>
    <row r="181" spans="1:15" s="289" customFormat="1" ht="20.100000000000001" customHeight="1">
      <c r="A181" s="316" t="s">
        <v>26</v>
      </c>
      <c r="B181" s="317">
        <f>L181/L178*100</f>
        <v>21.740740556429191</v>
      </c>
      <c r="C181" s="322">
        <v>2621255</v>
      </c>
      <c r="D181" s="319">
        <v>1837</v>
      </c>
      <c r="E181" s="310" t="s">
        <v>221</v>
      </c>
      <c r="F181" s="310"/>
      <c r="G181" s="310" t="s">
        <v>221</v>
      </c>
      <c r="H181" s="310" t="s">
        <v>221</v>
      </c>
      <c r="I181" s="310">
        <v>3</v>
      </c>
      <c r="J181" s="319">
        <v>1</v>
      </c>
      <c r="K181" s="310" t="s">
        <v>221</v>
      </c>
      <c r="L181" s="310">
        <f t="shared" si="42"/>
        <v>2621255</v>
      </c>
      <c r="M181" s="318">
        <f>D181</f>
        <v>1837</v>
      </c>
      <c r="N181" s="327" t="s">
        <v>221</v>
      </c>
      <c r="O181" s="313" t="s">
        <v>227</v>
      </c>
    </row>
    <row r="182" spans="1:15" s="168" customFormat="1" ht="32.25" customHeight="1">
      <c r="A182" s="215" t="s">
        <v>346</v>
      </c>
      <c r="B182" s="202">
        <v>100</v>
      </c>
      <c r="C182" s="277">
        <f>C183+C184</f>
        <v>357488</v>
      </c>
      <c r="D182" s="180">
        <f>D184</f>
        <v>48266</v>
      </c>
      <c r="E182" s="180">
        <f>E183</f>
        <v>304</v>
      </c>
      <c r="F182" s="180">
        <f>F183+F184</f>
        <v>60754</v>
      </c>
      <c r="G182" s="180">
        <f>G183</f>
        <v>11320</v>
      </c>
      <c r="H182" s="180">
        <f>H183</f>
        <v>228478</v>
      </c>
      <c r="I182" s="180">
        <f>I183+I184</f>
        <v>9</v>
      </c>
      <c r="J182" s="180">
        <f>J183+J184</f>
        <v>4</v>
      </c>
      <c r="K182" s="180">
        <f>K183</f>
        <v>3</v>
      </c>
      <c r="L182" s="180">
        <f t="shared" si="42"/>
        <v>418242</v>
      </c>
      <c r="M182" s="242">
        <f t="shared" si="24"/>
        <v>59586</v>
      </c>
      <c r="N182" s="195">
        <f>E182+H182</f>
        <v>228782</v>
      </c>
      <c r="O182" s="185" t="s">
        <v>292</v>
      </c>
    </row>
    <row r="183" spans="1:15" s="289" customFormat="1" ht="20.100000000000001" customHeight="1">
      <c r="A183" s="316" t="s">
        <v>373</v>
      </c>
      <c r="B183" s="317">
        <f>L183/L182*100</f>
        <v>70.092434523553351</v>
      </c>
      <c r="C183" s="322">
        <v>245832</v>
      </c>
      <c r="D183" s="310" t="s">
        <v>221</v>
      </c>
      <c r="E183" s="310">
        <v>304</v>
      </c>
      <c r="F183" s="310">
        <v>47324</v>
      </c>
      <c r="G183" s="319">
        <v>11320</v>
      </c>
      <c r="H183" s="310">
        <v>228478</v>
      </c>
      <c r="I183" s="310">
        <v>6</v>
      </c>
      <c r="J183" s="319">
        <v>2</v>
      </c>
      <c r="K183" s="310">
        <v>3</v>
      </c>
      <c r="L183" s="310">
        <f t="shared" si="42"/>
        <v>293156</v>
      </c>
      <c r="M183" s="318">
        <f>G183</f>
        <v>11320</v>
      </c>
      <c r="N183" s="312">
        <f>E183+H183</f>
        <v>228782</v>
      </c>
      <c r="O183" s="313" t="s">
        <v>231</v>
      </c>
    </row>
    <row r="184" spans="1:15" ht="20.100000000000001" customHeight="1">
      <c r="A184" s="212" t="s">
        <v>26</v>
      </c>
      <c r="B184" s="203">
        <f>L184/L182*100</f>
        <v>29.907565476446653</v>
      </c>
      <c r="C184" s="274">
        <v>111656</v>
      </c>
      <c r="D184" s="260">
        <v>48266</v>
      </c>
      <c r="E184" s="177" t="s">
        <v>221</v>
      </c>
      <c r="F184" s="177">
        <v>13430</v>
      </c>
      <c r="G184" s="177" t="s">
        <v>221</v>
      </c>
      <c r="H184" s="177" t="s">
        <v>221</v>
      </c>
      <c r="I184" s="177">
        <v>3</v>
      </c>
      <c r="J184" s="260">
        <v>2</v>
      </c>
      <c r="K184" s="177"/>
      <c r="L184" s="177">
        <f t="shared" si="42"/>
        <v>125086</v>
      </c>
      <c r="M184" s="245">
        <f>D184</f>
        <v>48266</v>
      </c>
      <c r="N184" s="238" t="s">
        <v>221</v>
      </c>
      <c r="O184" s="179" t="s">
        <v>227</v>
      </c>
    </row>
    <row r="185" spans="1:15" s="297" customFormat="1" ht="33.75" customHeight="1">
      <c r="A185" s="326" t="s">
        <v>347</v>
      </c>
      <c r="B185" s="301">
        <v>100</v>
      </c>
      <c r="C185" s="310" t="s">
        <v>221</v>
      </c>
      <c r="D185" s="310" t="s">
        <v>221</v>
      </c>
      <c r="E185" s="310" t="s">
        <v>221</v>
      </c>
      <c r="F185" s="304">
        <f t="shared" ref="F185:K185" si="43">F186</f>
        <v>17545</v>
      </c>
      <c r="G185" s="304">
        <f t="shared" si="43"/>
        <v>58812</v>
      </c>
      <c r="H185" s="304">
        <f t="shared" si="43"/>
        <v>19868</v>
      </c>
      <c r="I185" s="304">
        <f t="shared" si="43"/>
        <v>3</v>
      </c>
      <c r="J185" s="304">
        <f t="shared" si="43"/>
        <v>1</v>
      </c>
      <c r="K185" s="304">
        <f t="shared" si="43"/>
        <v>1</v>
      </c>
      <c r="L185" s="304">
        <f t="shared" ref="L185:L190" si="44">F185</f>
        <v>17545</v>
      </c>
      <c r="M185" s="302">
        <f t="shared" ref="M185:M192" si="45">G185</f>
        <v>58812</v>
      </c>
      <c r="N185" s="306">
        <f t="shared" ref="N185:N192" si="46">H185</f>
        <v>19868</v>
      </c>
      <c r="O185" s="307" t="s">
        <v>293</v>
      </c>
    </row>
    <row r="186" spans="1:15" ht="17.25" customHeight="1">
      <c r="A186" s="212" t="s">
        <v>373</v>
      </c>
      <c r="B186" s="217">
        <f>L186/L185*100</f>
        <v>100</v>
      </c>
      <c r="C186" s="177" t="s">
        <v>221</v>
      </c>
      <c r="D186" s="177" t="s">
        <v>221</v>
      </c>
      <c r="E186" s="177" t="s">
        <v>221</v>
      </c>
      <c r="F186" s="177">
        <v>17545</v>
      </c>
      <c r="G186" s="260">
        <v>58812</v>
      </c>
      <c r="H186" s="177">
        <v>19868</v>
      </c>
      <c r="I186" s="280">
        <v>3</v>
      </c>
      <c r="J186" s="260">
        <v>1</v>
      </c>
      <c r="K186" s="178">
        <v>1</v>
      </c>
      <c r="L186" s="177">
        <f t="shared" si="44"/>
        <v>17545</v>
      </c>
      <c r="M186" s="245">
        <f t="shared" si="45"/>
        <v>58812</v>
      </c>
      <c r="N186" s="275">
        <f t="shared" si="46"/>
        <v>19868</v>
      </c>
      <c r="O186" s="179" t="s">
        <v>231</v>
      </c>
    </row>
    <row r="187" spans="1:15" s="297" customFormat="1" ht="27.75" customHeight="1">
      <c r="A187" s="326" t="s">
        <v>348</v>
      </c>
      <c r="B187" s="301">
        <v>100</v>
      </c>
      <c r="C187" s="310" t="s">
        <v>221</v>
      </c>
      <c r="D187" s="310" t="s">
        <v>221</v>
      </c>
      <c r="E187" s="310" t="s">
        <v>221</v>
      </c>
      <c r="F187" s="304">
        <f t="shared" ref="F187:K187" si="47">F188</f>
        <v>100505</v>
      </c>
      <c r="G187" s="304">
        <f t="shared" si="47"/>
        <v>120713</v>
      </c>
      <c r="H187" s="304">
        <f t="shared" si="47"/>
        <v>18463</v>
      </c>
      <c r="I187" s="304">
        <f t="shared" si="47"/>
        <v>9</v>
      </c>
      <c r="J187" s="304">
        <f t="shared" si="47"/>
        <v>3</v>
      </c>
      <c r="K187" s="304">
        <f t="shared" si="47"/>
        <v>1</v>
      </c>
      <c r="L187" s="304">
        <f t="shared" si="44"/>
        <v>100505</v>
      </c>
      <c r="M187" s="302">
        <f t="shared" si="45"/>
        <v>120713</v>
      </c>
      <c r="N187" s="306">
        <f t="shared" si="46"/>
        <v>18463</v>
      </c>
      <c r="O187" s="307" t="s">
        <v>294</v>
      </c>
    </row>
    <row r="188" spans="1:15" s="168" customFormat="1" ht="21.6" customHeight="1">
      <c r="A188" s="216" t="s">
        <v>373</v>
      </c>
      <c r="B188" s="210">
        <f>L188/L187*100</f>
        <v>100</v>
      </c>
      <c r="C188" s="186" t="s">
        <v>221</v>
      </c>
      <c r="D188" s="186" t="s">
        <v>221</v>
      </c>
      <c r="E188" s="186" t="s">
        <v>221</v>
      </c>
      <c r="F188" s="186">
        <v>100505</v>
      </c>
      <c r="G188" s="261">
        <v>120713</v>
      </c>
      <c r="H188" s="186">
        <v>18463</v>
      </c>
      <c r="I188" s="186">
        <v>9</v>
      </c>
      <c r="J188" s="261">
        <v>3</v>
      </c>
      <c r="K188" s="186">
        <v>1</v>
      </c>
      <c r="L188" s="186">
        <f t="shared" si="44"/>
        <v>100505</v>
      </c>
      <c r="M188" s="266">
        <f t="shared" si="45"/>
        <v>120713</v>
      </c>
      <c r="N188" s="279">
        <f t="shared" si="46"/>
        <v>18463</v>
      </c>
      <c r="O188" s="222" t="s">
        <v>231</v>
      </c>
    </row>
    <row r="189" spans="1:15" s="297" customFormat="1" ht="26.45" customHeight="1">
      <c r="A189" s="342" t="s">
        <v>349</v>
      </c>
      <c r="B189" s="301">
        <v>100</v>
      </c>
      <c r="C189" s="310" t="s">
        <v>221</v>
      </c>
      <c r="D189" s="310" t="s">
        <v>221</v>
      </c>
      <c r="E189" s="310" t="s">
        <v>221</v>
      </c>
      <c r="F189" s="304">
        <f>F190+F191+F192</f>
        <v>74654</v>
      </c>
      <c r="G189" s="304">
        <f>G190+G192</f>
        <v>134192</v>
      </c>
      <c r="H189" s="304">
        <f>H190+H192</f>
        <v>64072</v>
      </c>
      <c r="I189" s="311">
        <f>I190+I191+I192</f>
        <v>6</v>
      </c>
      <c r="J189" s="304">
        <f>J190+J192</f>
        <v>4</v>
      </c>
      <c r="K189" s="304">
        <f>K190+K192</f>
        <v>4</v>
      </c>
      <c r="L189" s="304">
        <f t="shared" si="44"/>
        <v>74654</v>
      </c>
      <c r="M189" s="302">
        <f t="shared" si="45"/>
        <v>134192</v>
      </c>
      <c r="N189" s="306">
        <f t="shared" si="46"/>
        <v>64072</v>
      </c>
      <c r="O189" s="307" t="s">
        <v>295</v>
      </c>
    </row>
    <row r="190" spans="1:15" s="168" customFormat="1" ht="17.45" customHeight="1">
      <c r="A190" s="212" t="s">
        <v>373</v>
      </c>
      <c r="B190" s="203">
        <f>L190/L189*100</f>
        <v>47.527259088595386</v>
      </c>
      <c r="C190" s="177" t="s">
        <v>221</v>
      </c>
      <c r="D190" s="177" t="s">
        <v>221</v>
      </c>
      <c r="E190" s="177" t="s">
        <v>221</v>
      </c>
      <c r="F190" s="177">
        <v>35481</v>
      </c>
      <c r="G190" s="260">
        <v>5840</v>
      </c>
      <c r="H190" s="177">
        <v>3489</v>
      </c>
      <c r="I190" s="27">
        <v>3</v>
      </c>
      <c r="J190" s="260">
        <v>3</v>
      </c>
      <c r="K190" s="178">
        <v>3</v>
      </c>
      <c r="L190" s="177">
        <f t="shared" si="44"/>
        <v>35481</v>
      </c>
      <c r="M190" s="245">
        <f t="shared" si="45"/>
        <v>5840</v>
      </c>
      <c r="N190" s="196">
        <f t="shared" si="46"/>
        <v>3489</v>
      </c>
      <c r="O190" s="179" t="s">
        <v>231</v>
      </c>
    </row>
    <row r="191" spans="1:15" s="297" customFormat="1" ht="17.45" customHeight="1">
      <c r="A191" s="316" t="s">
        <v>26</v>
      </c>
      <c r="B191" s="317">
        <f>L191/L189*100</f>
        <v>19.200578669595735</v>
      </c>
      <c r="C191" s="310" t="s">
        <v>221</v>
      </c>
      <c r="D191" s="310" t="s">
        <v>221</v>
      </c>
      <c r="E191" s="310" t="s">
        <v>221</v>
      </c>
      <c r="F191" s="310">
        <v>14334</v>
      </c>
      <c r="G191" s="311" t="s">
        <v>130</v>
      </c>
      <c r="H191" s="311" t="s">
        <v>130</v>
      </c>
      <c r="I191" s="311">
        <v>2</v>
      </c>
      <c r="J191" s="311" t="s">
        <v>130</v>
      </c>
      <c r="K191" s="311" t="s">
        <v>130</v>
      </c>
      <c r="L191" s="310">
        <f>F191</f>
        <v>14334</v>
      </c>
      <c r="M191" s="318" t="s">
        <v>221</v>
      </c>
      <c r="N191" s="327" t="s">
        <v>221</v>
      </c>
      <c r="O191" s="313" t="s">
        <v>227</v>
      </c>
    </row>
    <row r="192" spans="1:15" s="168" customFormat="1" ht="17.45" customHeight="1">
      <c r="A192" s="212" t="s">
        <v>371</v>
      </c>
      <c r="B192" s="203">
        <f>L192/L189*100</f>
        <v>33.272162241808878</v>
      </c>
      <c r="C192" s="177" t="s">
        <v>221</v>
      </c>
      <c r="D192" s="177" t="s">
        <v>221</v>
      </c>
      <c r="E192" s="178" t="s">
        <v>221</v>
      </c>
      <c r="F192" s="178">
        <v>24839</v>
      </c>
      <c r="G192" s="260">
        <v>128352</v>
      </c>
      <c r="H192" s="177">
        <v>60583</v>
      </c>
      <c r="I192" s="27">
        <v>1</v>
      </c>
      <c r="J192" s="260">
        <v>1</v>
      </c>
      <c r="K192" s="177">
        <v>1</v>
      </c>
      <c r="L192" s="177">
        <f>F192</f>
        <v>24839</v>
      </c>
      <c r="M192" s="245">
        <f t="shared" si="45"/>
        <v>128352</v>
      </c>
      <c r="N192" s="196">
        <f t="shared" si="46"/>
        <v>60583</v>
      </c>
      <c r="O192" s="179" t="s">
        <v>228</v>
      </c>
    </row>
    <row r="193" spans="1:17" s="297" customFormat="1" ht="27.6" customHeight="1">
      <c r="A193" s="342" t="s">
        <v>350</v>
      </c>
      <c r="B193" s="301">
        <v>100</v>
      </c>
      <c r="C193" s="303">
        <f t="shared" ref="C193:K193" si="48">C194+C195</f>
        <v>1942581</v>
      </c>
      <c r="D193" s="303">
        <f t="shared" si="48"/>
        <v>1026452</v>
      </c>
      <c r="E193" s="304">
        <f t="shared" si="48"/>
        <v>824791</v>
      </c>
      <c r="F193" s="304">
        <f t="shared" si="48"/>
        <v>422319</v>
      </c>
      <c r="G193" s="304">
        <f t="shared" si="48"/>
        <v>2021155</v>
      </c>
      <c r="H193" s="304">
        <f t="shared" si="48"/>
        <v>1223961</v>
      </c>
      <c r="I193" s="304">
        <f t="shared" si="48"/>
        <v>18</v>
      </c>
      <c r="J193" s="304">
        <f t="shared" si="48"/>
        <v>30</v>
      </c>
      <c r="K193" s="304">
        <f t="shared" si="48"/>
        <v>22</v>
      </c>
      <c r="L193" s="304">
        <f t="shared" si="42"/>
        <v>2364900</v>
      </c>
      <c r="M193" s="302">
        <f t="shared" ref="M193:N195" si="49">G193+D193</f>
        <v>3047607</v>
      </c>
      <c r="N193" s="306">
        <f t="shared" si="49"/>
        <v>2048752</v>
      </c>
      <c r="O193" s="307" t="s">
        <v>296</v>
      </c>
    </row>
    <row r="194" spans="1:17" s="168" customFormat="1" ht="19.149999999999999" customHeight="1">
      <c r="A194" s="212" t="s">
        <v>203</v>
      </c>
      <c r="B194" s="203">
        <f>L194/L193*100</f>
        <v>19.228001183982411</v>
      </c>
      <c r="C194" s="213">
        <v>34205</v>
      </c>
      <c r="D194" s="30">
        <v>459470</v>
      </c>
      <c r="E194" s="177">
        <v>74793</v>
      </c>
      <c r="F194" s="178">
        <v>420518</v>
      </c>
      <c r="G194" s="260">
        <v>37486</v>
      </c>
      <c r="H194" s="177">
        <v>29585</v>
      </c>
      <c r="I194" s="27">
        <v>6</v>
      </c>
      <c r="J194" s="260">
        <v>8</v>
      </c>
      <c r="K194" s="178">
        <v>6</v>
      </c>
      <c r="L194" s="177">
        <f t="shared" si="42"/>
        <v>454723</v>
      </c>
      <c r="M194" s="245">
        <f t="shared" si="49"/>
        <v>496956</v>
      </c>
      <c r="N194" s="196">
        <f t="shared" si="49"/>
        <v>104378</v>
      </c>
      <c r="O194" s="179" t="s">
        <v>230</v>
      </c>
    </row>
    <row r="195" spans="1:17" s="297" customFormat="1" ht="19.149999999999999" customHeight="1">
      <c r="A195" s="316" t="s">
        <v>373</v>
      </c>
      <c r="B195" s="343">
        <f>L195/L193*100</f>
        <v>80.771998816017586</v>
      </c>
      <c r="C195" s="322">
        <v>1908376</v>
      </c>
      <c r="D195" s="318">
        <v>566982</v>
      </c>
      <c r="E195" s="319">
        <v>749998</v>
      </c>
      <c r="F195" s="310">
        <v>1801</v>
      </c>
      <c r="G195" s="319">
        <v>1983669</v>
      </c>
      <c r="H195" s="319">
        <v>1194376</v>
      </c>
      <c r="I195" s="311">
        <v>12</v>
      </c>
      <c r="J195" s="319">
        <v>22</v>
      </c>
      <c r="K195" s="319">
        <v>16</v>
      </c>
      <c r="L195" s="310">
        <f t="shared" si="42"/>
        <v>1910177</v>
      </c>
      <c r="M195" s="318">
        <f t="shared" si="49"/>
        <v>2550651</v>
      </c>
      <c r="N195" s="312">
        <f t="shared" si="49"/>
        <v>1944374</v>
      </c>
      <c r="O195" s="313" t="s">
        <v>231</v>
      </c>
    </row>
    <row r="196" spans="1:17" s="168" customFormat="1" ht="29.45" customHeight="1">
      <c r="A196" s="254" t="s">
        <v>351</v>
      </c>
      <c r="B196" s="202">
        <v>100</v>
      </c>
      <c r="C196" s="178" t="s">
        <v>221</v>
      </c>
      <c r="D196" s="178" t="s">
        <v>221</v>
      </c>
      <c r="E196" s="178" t="s">
        <v>221</v>
      </c>
      <c r="F196" s="181">
        <f>F197+F198</f>
        <v>144081</v>
      </c>
      <c r="G196" s="180">
        <f>G197</f>
        <v>116070</v>
      </c>
      <c r="H196" s="180">
        <f>H197</f>
        <v>84820</v>
      </c>
      <c r="I196" s="182">
        <f>I197+I198</f>
        <v>3</v>
      </c>
      <c r="J196" s="180">
        <f>J197</f>
        <v>2</v>
      </c>
      <c r="K196" s="181">
        <f>K197</f>
        <v>2</v>
      </c>
      <c r="L196" s="180">
        <f t="shared" ref="L196:N197" si="50">F196</f>
        <v>144081</v>
      </c>
      <c r="M196" s="242">
        <f t="shared" si="50"/>
        <v>116070</v>
      </c>
      <c r="N196" s="195">
        <f t="shared" si="50"/>
        <v>84820</v>
      </c>
      <c r="O196" s="183" t="s">
        <v>297</v>
      </c>
    </row>
    <row r="197" spans="1:17" s="289" customFormat="1" ht="18" customHeight="1">
      <c r="A197" s="344" t="s">
        <v>373</v>
      </c>
      <c r="B197" s="345">
        <f>L197/L196*100</f>
        <v>75.672017823307726</v>
      </c>
      <c r="C197" s="310" t="s">
        <v>221</v>
      </c>
      <c r="D197" s="310" t="s">
        <v>221</v>
      </c>
      <c r="E197" s="310" t="s">
        <v>221</v>
      </c>
      <c r="F197" s="310">
        <v>109029</v>
      </c>
      <c r="G197" s="319">
        <v>116070</v>
      </c>
      <c r="H197" s="319">
        <v>84820</v>
      </c>
      <c r="I197" s="311">
        <v>2</v>
      </c>
      <c r="J197" s="319">
        <v>2</v>
      </c>
      <c r="K197" s="319">
        <v>2</v>
      </c>
      <c r="L197" s="310">
        <f t="shared" si="50"/>
        <v>109029</v>
      </c>
      <c r="M197" s="318">
        <f t="shared" si="50"/>
        <v>116070</v>
      </c>
      <c r="N197" s="312">
        <f t="shared" si="50"/>
        <v>84820</v>
      </c>
      <c r="O197" s="313" t="s">
        <v>231</v>
      </c>
    </row>
    <row r="198" spans="1:17" ht="18" customHeight="1">
      <c r="A198" s="212" t="s">
        <v>26</v>
      </c>
      <c r="B198" s="284">
        <f>L198/L196*100</f>
        <v>24.327982176692277</v>
      </c>
      <c r="C198" s="178" t="s">
        <v>221</v>
      </c>
      <c r="D198" s="178" t="s">
        <v>221</v>
      </c>
      <c r="E198" s="178" t="s">
        <v>221</v>
      </c>
      <c r="F198" s="178">
        <v>35052</v>
      </c>
      <c r="G198" s="28" t="s">
        <v>130</v>
      </c>
      <c r="H198" s="27" t="s">
        <v>130</v>
      </c>
      <c r="I198" s="27">
        <v>1</v>
      </c>
      <c r="J198" s="178" t="s">
        <v>221</v>
      </c>
      <c r="K198" s="178" t="s">
        <v>221</v>
      </c>
      <c r="L198" s="177">
        <f>F198</f>
        <v>35052</v>
      </c>
      <c r="M198" s="28" t="s">
        <v>221</v>
      </c>
      <c r="N198" s="238" t="s">
        <v>221</v>
      </c>
      <c r="O198" s="179" t="s">
        <v>227</v>
      </c>
    </row>
    <row r="199" spans="1:17" s="297" customFormat="1" ht="29.45" customHeight="1">
      <c r="A199" s="346" t="s">
        <v>352</v>
      </c>
      <c r="B199" s="347">
        <v>100</v>
      </c>
      <c r="C199" s="304">
        <f>C200</f>
        <v>751750</v>
      </c>
      <c r="D199" s="304">
        <f>D200</f>
        <v>826798</v>
      </c>
      <c r="E199" s="304">
        <f>E200</f>
        <v>707688</v>
      </c>
      <c r="F199" s="311" t="s">
        <v>130</v>
      </c>
      <c r="G199" s="311" t="s">
        <v>130</v>
      </c>
      <c r="H199" s="311" t="s">
        <v>130</v>
      </c>
      <c r="I199" s="305">
        <f>I200</f>
        <v>3</v>
      </c>
      <c r="J199" s="305">
        <f>J200</f>
        <v>6</v>
      </c>
      <c r="K199" s="305">
        <f>K200</f>
        <v>7</v>
      </c>
      <c r="L199" s="304">
        <f t="shared" ref="L199:N200" si="51">C199</f>
        <v>751750</v>
      </c>
      <c r="M199" s="302">
        <f t="shared" si="51"/>
        <v>826798</v>
      </c>
      <c r="N199" s="306">
        <f t="shared" si="51"/>
        <v>707688</v>
      </c>
      <c r="O199" s="307" t="s">
        <v>298</v>
      </c>
    </row>
    <row r="200" spans="1:17" ht="26.45" customHeight="1" thickBot="1">
      <c r="A200" s="218" t="s">
        <v>373</v>
      </c>
      <c r="B200" s="220">
        <f>L200/L199*100</f>
        <v>100</v>
      </c>
      <c r="C200" s="272">
        <v>751750</v>
      </c>
      <c r="D200" s="262">
        <v>826798</v>
      </c>
      <c r="E200" s="214">
        <v>707688</v>
      </c>
      <c r="F200" s="264" t="s">
        <v>130</v>
      </c>
      <c r="G200" s="264" t="s">
        <v>130</v>
      </c>
      <c r="H200" s="197" t="s">
        <v>130</v>
      </c>
      <c r="I200" s="197">
        <v>3</v>
      </c>
      <c r="J200" s="262">
        <v>6</v>
      </c>
      <c r="K200" s="243">
        <v>7</v>
      </c>
      <c r="L200" s="273">
        <f t="shared" si="51"/>
        <v>751750</v>
      </c>
      <c r="M200" s="268">
        <f t="shared" si="51"/>
        <v>826798</v>
      </c>
      <c r="N200" s="198">
        <f t="shared" si="51"/>
        <v>707688</v>
      </c>
      <c r="O200" s="223" t="s">
        <v>231</v>
      </c>
      <c r="Q200" s="221">
        <f>N199+N196+N193+N189+N187+N185+N182+N178+N173+N171+N169+N166+N164+N162+N160+N157+N152+N145+N142+N140+N138+N135+N133+N131+N129+N126+N124+N121+N119+N116+N113+N106+N103+N98+N95+N91+N89+N85+N81+N78+N74+N71+N66+N63+N58+N53+N48+N46+N36+N31+N28+N23+N19+N15</f>
        <v>95322116</v>
      </c>
    </row>
    <row r="201" spans="1:17" ht="15">
      <c r="A201" s="188" t="s">
        <v>127</v>
      </c>
      <c r="N201" s="237"/>
      <c r="O201" s="211" t="s">
        <v>184</v>
      </c>
    </row>
    <row r="202" spans="1:17" ht="13.9" customHeight="1"/>
    <row r="203" spans="1:17" ht="13.9" customHeight="1"/>
    <row r="204" spans="1:17" ht="13.9" customHeight="1"/>
    <row r="205" spans="1:17" ht="13.9" customHeight="1"/>
    <row r="206" spans="1:17" ht="13.9" customHeight="1"/>
    <row r="207" spans="1:17" ht="13.9" customHeight="1"/>
    <row r="208" spans="1:17"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spans="1:15">
      <c r="A225" s="444" t="s">
        <v>367</v>
      </c>
      <c r="B225" s="444"/>
      <c r="C225" s="444"/>
      <c r="D225" s="444"/>
      <c r="E225" s="444"/>
      <c r="F225" s="444"/>
      <c r="G225" s="444"/>
      <c r="H225" s="445" t="s">
        <v>358</v>
      </c>
      <c r="I225" s="445"/>
      <c r="J225" s="445"/>
      <c r="K225" s="445"/>
      <c r="L225" s="445"/>
      <c r="M225" s="445"/>
      <c r="N225" s="445"/>
      <c r="O225" s="445"/>
    </row>
    <row r="226" spans="1:15" ht="15.6" customHeight="1">
      <c r="H226" s="445" t="s">
        <v>361</v>
      </c>
      <c r="I226" s="445"/>
      <c r="J226" s="445"/>
      <c r="K226" s="445"/>
      <c r="L226" s="445"/>
      <c r="M226" s="445"/>
      <c r="N226" s="445"/>
      <c r="O226" s="445"/>
    </row>
    <row r="227" spans="1:15" ht="30" customHeight="1">
      <c r="A227" s="234"/>
      <c r="B227" s="233"/>
      <c r="C227" s="265"/>
      <c r="D227" s="233"/>
      <c r="E227" s="233"/>
    </row>
    <row r="228" spans="1:15" ht="19.899999999999999" customHeight="1">
      <c r="A228" s="233"/>
      <c r="B228" s="233"/>
      <c r="C228" s="265"/>
      <c r="D228" s="233"/>
      <c r="E228" s="233"/>
      <c r="I228" s="263"/>
      <c r="J228" s="232"/>
      <c r="K228" s="232"/>
      <c r="L228" s="269"/>
      <c r="M228" s="232"/>
      <c r="N228" s="232"/>
      <c r="O228" s="232"/>
    </row>
    <row r="229" spans="1:15" ht="25.9" customHeight="1">
      <c r="A229" s="233"/>
      <c r="B229" s="233"/>
      <c r="C229" s="265"/>
      <c r="D229" s="233"/>
      <c r="E229" s="233"/>
      <c r="H229" s="231"/>
      <c r="I229" s="263"/>
      <c r="J229" s="232"/>
      <c r="K229" s="232"/>
      <c r="L229" s="269"/>
      <c r="M229" s="232"/>
      <c r="N229" s="232"/>
      <c r="O229" s="232"/>
    </row>
    <row r="230" spans="1:15" ht="24.6" customHeight="1">
      <c r="I230" s="263"/>
      <c r="J230" s="232"/>
      <c r="K230" s="232"/>
      <c r="L230" s="269"/>
      <c r="M230" s="232"/>
      <c r="N230" s="232"/>
      <c r="O230" s="232"/>
    </row>
    <row r="235" spans="1:15" ht="13.5">
      <c r="D235" s="208"/>
    </row>
    <row r="244" spans="7:13" ht="13.5" thickBot="1"/>
    <row r="245" spans="7:13" ht="15">
      <c r="G245" s="170"/>
      <c r="H245" s="206"/>
      <c r="I245" s="200"/>
      <c r="J245" s="201" t="s">
        <v>226</v>
      </c>
      <c r="K245" s="207" t="s">
        <v>225</v>
      </c>
      <c r="L245" s="270"/>
      <c r="M245" s="173"/>
    </row>
    <row r="246" spans="7:13">
      <c r="G246" s="170"/>
      <c r="H246" s="348" t="s">
        <v>366</v>
      </c>
      <c r="I246" s="200"/>
      <c r="J246" s="206">
        <v>12771093</v>
      </c>
      <c r="K246" s="206">
        <v>2542691</v>
      </c>
      <c r="L246" s="271"/>
    </row>
    <row r="247" spans="7:13">
      <c r="G247" s="170"/>
      <c r="H247" s="206" t="s">
        <v>374</v>
      </c>
      <c r="I247" s="200"/>
      <c r="J247" s="206">
        <v>55895874</v>
      </c>
      <c r="K247" s="206">
        <v>21524725</v>
      </c>
      <c r="L247" s="271"/>
    </row>
    <row r="248" spans="7:13">
      <c r="G248" s="170"/>
      <c r="H248" s="206" t="s">
        <v>233</v>
      </c>
      <c r="I248" s="200"/>
      <c r="J248" s="206">
        <v>4537289</v>
      </c>
      <c r="K248" s="206">
        <v>4536276</v>
      </c>
      <c r="L248" s="271"/>
    </row>
    <row r="249" spans="7:13">
      <c r="G249" s="170"/>
      <c r="H249" s="206" t="s">
        <v>372</v>
      </c>
      <c r="I249" s="200"/>
      <c r="J249" s="206">
        <v>1399641</v>
      </c>
      <c r="K249" s="206">
        <v>2012116</v>
      </c>
      <c r="L249" s="271"/>
    </row>
  </sheetData>
  <mergeCells count="63">
    <mergeCell ref="C38:O38"/>
    <mergeCell ref="C8:C9"/>
    <mergeCell ref="D8:D9"/>
    <mergeCell ref="E8:E9"/>
    <mergeCell ref="F8:F9"/>
    <mergeCell ref="O5:O9"/>
    <mergeCell ref="C6:E6"/>
    <mergeCell ref="F6:H6"/>
    <mergeCell ref="I6:K6"/>
    <mergeCell ref="C7:E7"/>
    <mergeCell ref="I7:K7"/>
    <mergeCell ref="L6:N6"/>
    <mergeCell ref="L7:N7"/>
    <mergeCell ref="M8:M9"/>
    <mergeCell ref="N8:N9"/>
    <mergeCell ref="H226:O226"/>
    <mergeCell ref="L44:L45"/>
    <mergeCell ref="M44:M45"/>
    <mergeCell ref="N44:N45"/>
    <mergeCell ref="I42:K42"/>
    <mergeCell ref="D44:D45"/>
    <mergeCell ref="J44:J45"/>
    <mergeCell ref="K44:K45"/>
    <mergeCell ref="C44:C45"/>
    <mergeCell ref="A225:G225"/>
    <mergeCell ref="H225:O225"/>
    <mergeCell ref="C43:E43"/>
    <mergeCell ref="F43:H43"/>
    <mergeCell ref="I43:K43"/>
    <mergeCell ref="L42:N42"/>
    <mergeCell ref="L43:N43"/>
    <mergeCell ref="A39:B39"/>
    <mergeCell ref="H39:O39"/>
    <mergeCell ref="A41:A45"/>
    <mergeCell ref="B41:B42"/>
    <mergeCell ref="C41:E41"/>
    <mergeCell ref="F41:H41"/>
    <mergeCell ref="I41:K41"/>
    <mergeCell ref="O41:O45"/>
    <mergeCell ref="E44:E45"/>
    <mergeCell ref="F44:F45"/>
    <mergeCell ref="G44:G45"/>
    <mergeCell ref="H44:H45"/>
    <mergeCell ref="I44:I45"/>
    <mergeCell ref="C42:E42"/>
    <mergeCell ref="F42:H42"/>
    <mergeCell ref="L41:N41"/>
    <mergeCell ref="A1:O1"/>
    <mergeCell ref="A2:O2"/>
    <mergeCell ref="A3:O3"/>
    <mergeCell ref="A5:A9"/>
    <mergeCell ref="B5:B6"/>
    <mergeCell ref="C5:E5"/>
    <mergeCell ref="F5:H5"/>
    <mergeCell ref="I5:K5"/>
    <mergeCell ref="G8:G9"/>
    <mergeCell ref="H8:H9"/>
    <mergeCell ref="I8:I9"/>
    <mergeCell ref="J8:J9"/>
    <mergeCell ref="K8:K9"/>
    <mergeCell ref="L5:N5"/>
    <mergeCell ref="L8:L9"/>
    <mergeCell ref="F7:H7"/>
  </mergeCells>
  <printOptions horizontalCentered="1"/>
  <pageMargins left="0" right="0" top="0" bottom="0" header="0" footer="0.25"/>
  <pageSetup paperSize="9" scale="65" orientation="landscape" horizontalDpi="300" verticalDpi="300" r:id="rId1"/>
  <headerFooter>
    <oddFooter>&amp;L   Afghanistan Statistical Yearbook 2017-18&amp;R        سالنامه احصائیوی افغانستان /  دافغانستان احصائیوي کالنی ۱۳۹۶</oddFooter>
  </headerFooter>
  <rowBreaks count="6" manualBreakCount="6">
    <brk id="37" max="16383" man="1"/>
    <brk id="70" max="14" man="1"/>
    <brk id="97" max="14" man="1"/>
    <brk id="128" max="14" man="1"/>
    <brk id="159" max="14" man="1"/>
    <brk id="188"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17-9</vt:lpstr>
      <vt:lpstr>16-9 jadid</vt:lpstr>
      <vt:lpstr>'16-9 jadid'!Print_Area</vt:lpstr>
      <vt:lpstr>'16-9 jadid'!Print_Titles</vt:lpstr>
    </vt:vector>
  </TitlesOfParts>
  <Company>CSO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Mehr</dc:creator>
  <cp:lastModifiedBy>a</cp:lastModifiedBy>
  <cp:lastPrinted>2018-05-23T06:15:56Z</cp:lastPrinted>
  <dcterms:created xsi:type="dcterms:W3CDTF">2013-05-05T10:13:53Z</dcterms:created>
  <dcterms:modified xsi:type="dcterms:W3CDTF">2011-11-25T05:23:01Z</dcterms:modified>
</cp:coreProperties>
</file>