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khyat\Downloads\Marketing Analytics\"/>
    </mc:Choice>
  </mc:AlternateContent>
  <xr:revisionPtr revIDLastSave="0" documentId="13_ncr:1_{4B9FD5BE-B779-4592-8BE1-6724A60D4D97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Q1_Part1" sheetId="2" r:id="rId1"/>
    <sheet name="Q1_Part2" sheetId="3" r:id="rId2"/>
    <sheet name="Q1_Part3" sheetId="4" r:id="rId3"/>
    <sheet name="Q2_Part1" sheetId="1" r:id="rId4"/>
    <sheet name="Q2_Part2&amp;3" sheetId="5" r:id="rId5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"6ICYBDEGRZTFDW54SQYUYYG2"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Q2_Part1!$M$4</definedName>
    <definedName name="solver_adj" localSheetId="4" hidden="1">'Q2_Part2&amp;3'!$L$9:$N$9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Q2_Part1!$M$4</definedName>
    <definedName name="solver_lhs1" localSheetId="4" hidden="1">'Q2_Part2&amp;3'!$L$9:$N$9</definedName>
    <definedName name="solver_lhs2" localSheetId="3" hidden="1">Q2_Part1!$M$4</definedName>
    <definedName name="solver_lhs2" localSheetId="4" hidden="1">'Q2_Part2&amp;3'!$L$9:$N$9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Q2_Part1!$M$8</definedName>
    <definedName name="solver_opt" localSheetId="4" hidden="1">'Q2_Part2&amp;3'!$R$21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hs1" localSheetId="3" hidden="1">1</definedName>
    <definedName name="solver_rhs1" localSheetId="4" hidden="1">1</definedName>
    <definedName name="solver_rhs2" localSheetId="3" hidden="1">0</definedName>
    <definedName name="solver_rhs2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5" l="1"/>
  <c r="N18" i="5" l="1"/>
  <c r="N17" i="5"/>
  <c r="N16" i="5"/>
  <c r="N15" i="5"/>
  <c r="L20" i="5" l="1"/>
  <c r="O21" i="5" l="1"/>
  <c r="P21" i="5" s="1"/>
  <c r="Q21" i="5" s="1"/>
  <c r="L21" i="5"/>
  <c r="N21" i="5" l="1"/>
  <c r="M21" i="5"/>
  <c r="O22" i="5" s="1"/>
  <c r="P22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20" i="5"/>
  <c r="I20" i="5" s="1"/>
  <c r="J20" i="5" s="1"/>
  <c r="H13" i="5"/>
  <c r="I13" i="5" s="1"/>
  <c r="J13" i="5" s="1"/>
  <c r="F42" i="1"/>
  <c r="E40" i="1"/>
  <c r="E41" i="1"/>
  <c r="E4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G8" i="1" s="1"/>
  <c r="H8" i="1" s="1"/>
  <c r="I8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Q6" i="4"/>
  <c r="P6" i="4"/>
  <c r="M6" i="4"/>
  <c r="N6" i="4" s="1"/>
  <c r="D6" i="3"/>
  <c r="B6" i="3"/>
  <c r="C6" i="3"/>
  <c r="B7" i="3"/>
  <c r="B7" i="4"/>
  <c r="C7" i="4" s="1"/>
  <c r="E8" i="4" s="1"/>
  <c r="D7" i="4"/>
  <c r="F7" i="4" s="1"/>
  <c r="E7" i="4"/>
  <c r="G7" i="4" s="1"/>
  <c r="B6" i="2"/>
  <c r="C6" i="2" s="1"/>
  <c r="B8" i="4" l="1"/>
  <c r="L22" i="5"/>
  <c r="Q22" i="5"/>
  <c r="B7" i="2"/>
  <c r="C7" i="2" s="1"/>
  <c r="D6" i="2"/>
  <c r="P7" i="4"/>
  <c r="Q7" i="4"/>
  <c r="O6" i="4"/>
  <c r="M7" i="4"/>
  <c r="N7" i="4" s="1"/>
  <c r="S6" i="4"/>
  <c r="D8" i="4"/>
  <c r="C8" i="4"/>
  <c r="C7" i="3"/>
  <c r="R6" i="4"/>
  <c r="G9" i="1"/>
  <c r="K13" i="5"/>
  <c r="F8" i="4" l="1"/>
  <c r="N22" i="5"/>
  <c r="S7" i="4"/>
  <c r="R7" i="4"/>
  <c r="M22" i="5"/>
  <c r="L23" i="5" s="1"/>
  <c r="D7" i="2"/>
  <c r="B8" i="2"/>
  <c r="C8" i="2" s="1"/>
  <c r="G10" i="1"/>
  <c r="H9" i="1"/>
  <c r="I9" i="1" s="1"/>
  <c r="Q8" i="4"/>
  <c r="P8" i="4"/>
  <c r="O7" i="4"/>
  <c r="M8" i="4"/>
  <c r="N8" i="4" s="1"/>
  <c r="D7" i="3"/>
  <c r="B8" i="3"/>
  <c r="C8" i="3" s="1"/>
  <c r="D9" i="4"/>
  <c r="E9" i="4"/>
  <c r="B9" i="4"/>
  <c r="C9" i="4" s="1"/>
  <c r="G8" i="4"/>
  <c r="O23" i="5" l="1"/>
  <c r="P23" i="5" s="1"/>
  <c r="Q23" i="5" s="1"/>
  <c r="N23" i="5"/>
  <c r="M23" i="5"/>
  <c r="O24" i="5" s="1"/>
  <c r="D8" i="3"/>
  <c r="B9" i="3"/>
  <c r="C9" i="3"/>
  <c r="P9" i="4"/>
  <c r="Q9" i="4"/>
  <c r="M9" i="4"/>
  <c r="N9" i="4" s="1"/>
  <c r="O8" i="4"/>
  <c r="E10" i="4"/>
  <c r="D10" i="4"/>
  <c r="B10" i="4"/>
  <c r="C10" i="4" s="1"/>
  <c r="G9" i="4"/>
  <c r="F9" i="4"/>
  <c r="D8" i="2"/>
  <c r="B9" i="2"/>
  <c r="C9" i="2" s="1"/>
  <c r="R8" i="4"/>
  <c r="S8" i="4"/>
  <c r="G11" i="1"/>
  <c r="H10" i="1"/>
  <c r="I10" i="1" s="1"/>
  <c r="L24" i="5" l="1"/>
  <c r="B11" i="4"/>
  <c r="C11" i="4" s="1"/>
  <c r="D11" i="4"/>
  <c r="E11" i="4"/>
  <c r="P10" i="4"/>
  <c r="Q10" i="4"/>
  <c r="M10" i="4"/>
  <c r="N10" i="4" s="1"/>
  <c r="O9" i="4"/>
  <c r="S9" i="4"/>
  <c r="G12" i="1"/>
  <c r="H11" i="1"/>
  <c r="I11" i="1" s="1"/>
  <c r="R9" i="4"/>
  <c r="B10" i="2"/>
  <c r="C10" i="2" s="1"/>
  <c r="D9" i="2"/>
  <c r="F10" i="4"/>
  <c r="D9" i="3"/>
  <c r="B10" i="3"/>
  <c r="C10" i="3" s="1"/>
  <c r="G10" i="4"/>
  <c r="S10" i="4" l="1"/>
  <c r="N24" i="5"/>
  <c r="R10" i="4"/>
  <c r="M24" i="5"/>
  <c r="L25" i="5" s="1"/>
  <c r="E12" i="4"/>
  <c r="D12" i="4"/>
  <c r="B12" i="4"/>
  <c r="C12" i="4" s="1"/>
  <c r="D10" i="2"/>
  <c r="B11" i="2"/>
  <c r="C11" i="2" s="1"/>
  <c r="D10" i="3"/>
  <c r="B11" i="3"/>
  <c r="C11" i="3" s="1"/>
  <c r="F11" i="4"/>
  <c r="G13" i="1"/>
  <c r="H12" i="1"/>
  <c r="I12" i="1" s="1"/>
  <c r="Q11" i="4"/>
  <c r="P11" i="4"/>
  <c r="M11" i="4"/>
  <c r="N11" i="4" s="1"/>
  <c r="O10" i="4"/>
  <c r="G11" i="4"/>
  <c r="N25" i="5" l="1"/>
  <c r="O25" i="5"/>
  <c r="F12" i="4"/>
  <c r="G12" i="4"/>
  <c r="M25" i="5"/>
  <c r="L26" i="5" s="1"/>
  <c r="P24" i="5"/>
  <c r="Q24" i="5" s="1"/>
  <c r="D11" i="3"/>
  <c r="B12" i="3"/>
  <c r="C12" i="3"/>
  <c r="Q12" i="4"/>
  <c r="P12" i="4"/>
  <c r="O11" i="4"/>
  <c r="M12" i="4"/>
  <c r="N12" i="4" s="1"/>
  <c r="S11" i="4"/>
  <c r="G14" i="1"/>
  <c r="H13" i="1"/>
  <c r="I13" i="1" s="1"/>
  <c r="E13" i="4"/>
  <c r="D13" i="4"/>
  <c r="B13" i="4"/>
  <c r="C13" i="4" s="1"/>
  <c r="D11" i="2"/>
  <c r="B12" i="2"/>
  <c r="C12" i="2" s="1"/>
  <c r="R11" i="4"/>
  <c r="N26" i="5" l="1"/>
  <c r="O26" i="5"/>
  <c r="G13" i="4"/>
  <c r="S12" i="4"/>
  <c r="M26" i="5"/>
  <c r="L27" i="5" s="1"/>
  <c r="P25" i="5"/>
  <c r="Q25" i="5" s="1"/>
  <c r="D12" i="2"/>
  <c r="B13" i="2"/>
  <c r="C13" i="2" s="1"/>
  <c r="B14" i="4"/>
  <c r="C14" i="4" s="1"/>
  <c r="D14" i="4"/>
  <c r="E14" i="4"/>
  <c r="Q13" i="4"/>
  <c r="P13" i="4"/>
  <c r="M13" i="4"/>
  <c r="N13" i="4" s="1"/>
  <c r="O12" i="4"/>
  <c r="G15" i="1"/>
  <c r="H14" i="1"/>
  <c r="I14" i="1" s="1"/>
  <c r="R12" i="4"/>
  <c r="D12" i="3"/>
  <c r="B13" i="3"/>
  <c r="C13" i="3"/>
  <c r="F13" i="4"/>
  <c r="O27" i="5" l="1"/>
  <c r="N27" i="5"/>
  <c r="M27" i="5"/>
  <c r="O28" i="5" s="1"/>
  <c r="P26" i="5"/>
  <c r="Q26" i="5" s="1"/>
  <c r="B14" i="2"/>
  <c r="C14" i="2" s="1"/>
  <c r="D13" i="2"/>
  <c r="E15" i="4"/>
  <c r="B15" i="4"/>
  <c r="C15" i="4" s="1"/>
  <c r="D15" i="4"/>
  <c r="Q14" i="4"/>
  <c r="P14" i="4"/>
  <c r="O13" i="4"/>
  <c r="M14" i="4"/>
  <c r="N14" i="4" s="1"/>
  <c r="G16" i="1"/>
  <c r="H15" i="1"/>
  <c r="I15" i="1" s="1"/>
  <c r="D13" i="3"/>
  <c r="B14" i="3"/>
  <c r="C14" i="3" s="1"/>
  <c r="R13" i="4"/>
  <c r="S13" i="4"/>
  <c r="G14" i="4"/>
  <c r="F14" i="4"/>
  <c r="L28" i="5" l="1"/>
  <c r="P27" i="5"/>
  <c r="Q27" i="5" s="1"/>
  <c r="P28" i="5"/>
  <c r="Q28" i="5" s="1"/>
  <c r="D14" i="2"/>
  <c r="B15" i="2"/>
  <c r="C15" i="2" s="1"/>
  <c r="Q15" i="4"/>
  <c r="P15" i="4"/>
  <c r="O14" i="4"/>
  <c r="M15" i="4"/>
  <c r="N15" i="4" s="1"/>
  <c r="B15" i="3"/>
  <c r="C15" i="3" s="1"/>
  <c r="D14" i="3"/>
  <c r="G17" i="1"/>
  <c r="H16" i="1"/>
  <c r="I16" i="1" s="1"/>
  <c r="R14" i="4"/>
  <c r="S14" i="4"/>
  <c r="F15" i="4"/>
  <c r="G15" i="4"/>
  <c r="D16" i="4"/>
  <c r="B16" i="4"/>
  <c r="C16" i="4" s="1"/>
  <c r="E16" i="4"/>
  <c r="N28" i="5" l="1"/>
  <c r="M28" i="5"/>
  <c r="D15" i="3"/>
  <c r="B16" i="3"/>
  <c r="C16" i="3" s="1"/>
  <c r="Q16" i="4"/>
  <c r="P16" i="4"/>
  <c r="M16" i="4"/>
  <c r="N16" i="4" s="1"/>
  <c r="O15" i="4"/>
  <c r="S15" i="4"/>
  <c r="R15" i="4"/>
  <c r="E17" i="4"/>
  <c r="B17" i="4"/>
  <c r="C17" i="4" s="1"/>
  <c r="D17" i="4"/>
  <c r="D15" i="2"/>
  <c r="B16" i="2"/>
  <c r="C16" i="2" s="1"/>
  <c r="F16" i="4"/>
  <c r="G16" i="4"/>
  <c r="G18" i="1"/>
  <c r="H17" i="1"/>
  <c r="I17" i="1" s="1"/>
  <c r="O29" i="5" l="1"/>
  <c r="P29" i="5" s="1"/>
  <c r="Q29" i="5" s="1"/>
  <c r="L29" i="5"/>
  <c r="B18" i="4"/>
  <c r="C18" i="4" s="1"/>
  <c r="E18" i="4"/>
  <c r="D18" i="4"/>
  <c r="D16" i="3"/>
  <c r="B17" i="3"/>
  <c r="C17" i="3"/>
  <c r="G17" i="4"/>
  <c r="F17" i="4"/>
  <c r="Q17" i="4"/>
  <c r="P17" i="4"/>
  <c r="M17" i="4"/>
  <c r="N17" i="4" s="1"/>
  <c r="O16" i="4"/>
  <c r="D16" i="2"/>
  <c r="B17" i="2"/>
  <c r="C17" i="2" s="1"/>
  <c r="G19" i="1"/>
  <c r="H18" i="1"/>
  <c r="I18" i="1" s="1"/>
  <c r="R16" i="4"/>
  <c r="S16" i="4"/>
  <c r="N29" i="5" l="1"/>
  <c r="M29" i="5"/>
  <c r="L30" i="5" s="1"/>
  <c r="P18" i="4"/>
  <c r="Q18" i="4"/>
  <c r="M18" i="4"/>
  <c r="N18" i="4" s="1"/>
  <c r="O17" i="4"/>
  <c r="B18" i="2"/>
  <c r="C18" i="2" s="1"/>
  <c r="D17" i="2"/>
  <c r="S17" i="4"/>
  <c r="F18" i="4"/>
  <c r="D19" i="4"/>
  <c r="E19" i="4"/>
  <c r="B19" i="4"/>
  <c r="C19" i="4" s="1"/>
  <c r="G18" i="4"/>
  <c r="H19" i="1"/>
  <c r="I19" i="1" s="1"/>
  <c r="G20" i="1"/>
  <c r="R17" i="4"/>
  <c r="D17" i="3"/>
  <c r="C18" i="3"/>
  <c r="B18" i="3"/>
  <c r="N30" i="5" l="1"/>
  <c r="O30" i="5"/>
  <c r="P30" i="5" s="1"/>
  <c r="Q30" i="5" s="1"/>
  <c r="M30" i="5"/>
  <c r="O31" i="5" s="1"/>
  <c r="D20" i="4"/>
  <c r="B20" i="4"/>
  <c r="C20" i="4" s="1"/>
  <c r="E20" i="4"/>
  <c r="G19" i="4"/>
  <c r="G21" i="1"/>
  <c r="H20" i="1"/>
  <c r="I20" i="1" s="1"/>
  <c r="F19" i="4"/>
  <c r="D18" i="2"/>
  <c r="B19" i="2"/>
  <c r="C19" i="2" s="1"/>
  <c r="M19" i="4"/>
  <c r="Q19" i="4"/>
  <c r="P19" i="4"/>
  <c r="N19" i="4"/>
  <c r="O18" i="4"/>
  <c r="S18" i="4"/>
  <c r="D18" i="3"/>
  <c r="B19" i="3"/>
  <c r="C19" i="3"/>
  <c r="R18" i="4"/>
  <c r="P31" i="5" l="1"/>
  <c r="Q31" i="5" s="1"/>
  <c r="G20" i="4"/>
  <c r="R19" i="4"/>
  <c r="L31" i="5"/>
  <c r="D19" i="2"/>
  <c r="B20" i="2"/>
  <c r="C20" i="2" s="1"/>
  <c r="G22" i="1"/>
  <c r="H21" i="1"/>
  <c r="I21" i="1" s="1"/>
  <c r="Q20" i="4"/>
  <c r="P20" i="4"/>
  <c r="M20" i="4"/>
  <c r="N20" i="4" s="1"/>
  <c r="O19" i="4"/>
  <c r="S19" i="4"/>
  <c r="D19" i="3"/>
  <c r="B20" i="3"/>
  <c r="C20" i="3"/>
  <c r="D21" i="4"/>
  <c r="E21" i="4"/>
  <c r="B21" i="4"/>
  <c r="C21" i="4" s="1"/>
  <c r="F20" i="4"/>
  <c r="N31" i="5" l="1"/>
  <c r="M31" i="5"/>
  <c r="L32" i="5" s="1"/>
  <c r="Q21" i="4"/>
  <c r="P21" i="4"/>
  <c r="M21" i="4"/>
  <c r="N21" i="4" s="1"/>
  <c r="O20" i="4"/>
  <c r="D22" i="4"/>
  <c r="E22" i="4"/>
  <c r="B22" i="4"/>
  <c r="C22" i="4" s="1"/>
  <c r="F21" i="4"/>
  <c r="D20" i="3"/>
  <c r="B21" i="3"/>
  <c r="C21" i="3"/>
  <c r="R20" i="4"/>
  <c r="S20" i="4"/>
  <c r="G23" i="1"/>
  <c r="H22" i="1"/>
  <c r="I22" i="1" s="1"/>
  <c r="G21" i="4"/>
  <c r="D20" i="2"/>
  <c r="B21" i="2"/>
  <c r="C21" i="2" s="1"/>
  <c r="N32" i="5" l="1"/>
  <c r="O32" i="5"/>
  <c r="P32" i="5" s="1"/>
  <c r="Q32" i="5" s="1"/>
  <c r="S21" i="4"/>
  <c r="M32" i="5"/>
  <c r="D21" i="2"/>
  <c r="B22" i="2"/>
  <c r="C22" i="2" s="1"/>
  <c r="D21" i="3"/>
  <c r="B22" i="3"/>
  <c r="C22" i="3" s="1"/>
  <c r="G22" i="4"/>
  <c r="F22" i="4"/>
  <c r="Q22" i="4"/>
  <c r="P22" i="4"/>
  <c r="O21" i="4"/>
  <c r="M22" i="4"/>
  <c r="N22" i="4" s="1"/>
  <c r="G24" i="1"/>
  <c r="H23" i="1"/>
  <c r="I23" i="1" s="1"/>
  <c r="R21" i="4"/>
  <c r="B23" i="4"/>
  <c r="C23" i="4" s="1"/>
  <c r="D23" i="4"/>
  <c r="E23" i="4"/>
  <c r="O33" i="5" l="1"/>
  <c r="P33" i="5" s="1"/>
  <c r="Q33" i="5" s="1"/>
  <c r="R22" i="4"/>
  <c r="L33" i="5"/>
  <c r="B23" i="2"/>
  <c r="C23" i="2" s="1"/>
  <c r="D22" i="2"/>
  <c r="B24" i="4"/>
  <c r="C24" i="4" s="1"/>
  <c r="D24" i="4"/>
  <c r="E24" i="4"/>
  <c r="D22" i="3"/>
  <c r="B23" i="3"/>
  <c r="C23" i="3" s="1"/>
  <c r="Q23" i="4"/>
  <c r="P23" i="4"/>
  <c r="O22" i="4"/>
  <c r="M23" i="4"/>
  <c r="N23" i="4" s="1"/>
  <c r="S22" i="4"/>
  <c r="F23" i="4"/>
  <c r="G25" i="1"/>
  <c r="H24" i="1"/>
  <c r="I24" i="1" s="1"/>
  <c r="G23" i="4"/>
  <c r="N33" i="5" l="1"/>
  <c r="F24" i="4"/>
  <c r="G24" i="4"/>
  <c r="M33" i="5"/>
  <c r="D23" i="3"/>
  <c r="B24" i="3"/>
  <c r="C24" i="3" s="1"/>
  <c r="P24" i="4"/>
  <c r="Q24" i="4"/>
  <c r="M24" i="4"/>
  <c r="N24" i="4" s="1"/>
  <c r="O23" i="4"/>
  <c r="R23" i="4"/>
  <c r="S23" i="4"/>
  <c r="D25" i="4"/>
  <c r="E25" i="4"/>
  <c r="B25" i="4"/>
  <c r="C25" i="4" s="1"/>
  <c r="D23" i="2"/>
  <c r="B24" i="2"/>
  <c r="C24" i="2" s="1"/>
  <c r="G26" i="1"/>
  <c r="H25" i="1"/>
  <c r="I25" i="1" s="1"/>
  <c r="O34" i="5" l="1"/>
  <c r="P34" i="5" s="1"/>
  <c r="Q34" i="5" s="1"/>
  <c r="G25" i="4"/>
  <c r="L34" i="5"/>
  <c r="B25" i="2"/>
  <c r="C25" i="2" s="1"/>
  <c r="D25" i="2" s="1"/>
  <c r="D24" i="2"/>
  <c r="D24" i="3"/>
  <c r="B25" i="3"/>
  <c r="C25" i="3" s="1"/>
  <c r="D25" i="3" s="1"/>
  <c r="Q25" i="4"/>
  <c r="P25" i="4"/>
  <c r="M25" i="4"/>
  <c r="N25" i="4" s="1"/>
  <c r="O25" i="4" s="1"/>
  <c r="O24" i="4"/>
  <c r="F25" i="4"/>
  <c r="S24" i="4"/>
  <c r="R24" i="4"/>
  <c r="G27" i="1"/>
  <c r="H26" i="1"/>
  <c r="I26" i="1" s="1"/>
  <c r="B26" i="4"/>
  <c r="C26" i="4" s="1"/>
  <c r="D26" i="4"/>
  <c r="E26" i="4"/>
  <c r="M34" i="5" l="1"/>
  <c r="L35" i="5" s="1"/>
  <c r="M35" i="5" s="1"/>
  <c r="L36" i="5" s="1"/>
  <c r="N34" i="5"/>
  <c r="G26" i="4"/>
  <c r="F26" i="4"/>
  <c r="R25" i="4"/>
  <c r="S25" i="4"/>
  <c r="G28" i="1"/>
  <c r="H27" i="1"/>
  <c r="I27" i="1" s="1"/>
  <c r="N36" i="5" l="1"/>
  <c r="N35" i="5"/>
  <c r="O36" i="5"/>
  <c r="P36" i="5" s="1"/>
  <c r="Q36" i="5" s="1"/>
  <c r="O35" i="5"/>
  <c r="P35" i="5" s="1"/>
  <c r="Q35" i="5" s="1"/>
  <c r="M36" i="5"/>
  <c r="L37" i="5" s="1"/>
  <c r="G29" i="1"/>
  <c r="H28" i="1"/>
  <c r="I28" i="1" s="1"/>
  <c r="N37" i="5" l="1"/>
  <c r="O37" i="5"/>
  <c r="P37" i="5" s="1"/>
  <c r="Q37" i="5" s="1"/>
  <c r="M37" i="5"/>
  <c r="G30" i="1"/>
  <c r="H29" i="1"/>
  <c r="I29" i="1" s="1"/>
  <c r="O38" i="5" l="1"/>
  <c r="P38" i="5" s="1"/>
  <c r="Q38" i="5" s="1"/>
  <c r="L38" i="5"/>
  <c r="H30" i="1"/>
  <c r="I30" i="1" s="1"/>
  <c r="G31" i="1"/>
  <c r="N38" i="5" l="1"/>
  <c r="M38" i="5"/>
  <c r="L39" i="5" s="1"/>
  <c r="G32" i="1"/>
  <c r="H31" i="1"/>
  <c r="I31" i="1" s="1"/>
  <c r="N39" i="5" l="1"/>
  <c r="O39" i="5"/>
  <c r="P39" i="5" s="1"/>
  <c r="Q39" i="5" s="1"/>
  <c r="M39" i="5"/>
  <c r="G33" i="1"/>
  <c r="H32" i="1"/>
  <c r="I32" i="1" s="1"/>
  <c r="O40" i="5" l="1"/>
  <c r="P40" i="5" s="1"/>
  <c r="Q40" i="5" s="1"/>
  <c r="L40" i="5"/>
  <c r="G34" i="1"/>
  <c r="H33" i="1"/>
  <c r="I33" i="1" s="1"/>
  <c r="N40" i="5" l="1"/>
  <c r="M40" i="5"/>
  <c r="G35" i="1"/>
  <c r="H34" i="1"/>
  <c r="I34" i="1" s="1"/>
  <c r="O41" i="5" l="1"/>
  <c r="P41" i="5" s="1"/>
  <c r="Q41" i="5" s="1"/>
  <c r="L41" i="5"/>
  <c r="G36" i="1"/>
  <c r="H35" i="1"/>
  <c r="I35" i="1" s="1"/>
  <c r="N41" i="5" l="1"/>
  <c r="M41" i="5"/>
  <c r="G37" i="1"/>
  <c r="H36" i="1"/>
  <c r="I36" i="1" s="1"/>
  <c r="O42" i="5" l="1"/>
  <c r="P42" i="5" s="1"/>
  <c r="Q42" i="5" s="1"/>
  <c r="L42" i="5"/>
  <c r="G38" i="1"/>
  <c r="H37" i="1"/>
  <c r="I37" i="1" s="1"/>
  <c r="N42" i="5" l="1"/>
  <c r="M42" i="5"/>
  <c r="L43" i="5" s="1"/>
  <c r="G39" i="1"/>
  <c r="H38" i="1"/>
  <c r="I38" i="1" s="1"/>
  <c r="N43" i="5" l="1"/>
  <c r="O43" i="5"/>
  <c r="P43" i="5" s="1"/>
  <c r="Q43" i="5" s="1"/>
  <c r="M43" i="5"/>
  <c r="L44" i="5" s="1"/>
  <c r="G40" i="1"/>
  <c r="H39" i="1"/>
  <c r="I39" i="1" s="1"/>
  <c r="N44" i="5" l="1"/>
  <c r="O44" i="5"/>
  <c r="P44" i="5" s="1"/>
  <c r="Q44" i="5" s="1"/>
  <c r="M44" i="5"/>
  <c r="G41" i="1"/>
  <c r="H40" i="1"/>
  <c r="I40" i="1" s="1"/>
  <c r="O45" i="5" l="1"/>
  <c r="P45" i="5" s="1"/>
  <c r="Q45" i="5" s="1"/>
  <c r="L45" i="5"/>
  <c r="G42" i="1"/>
  <c r="H42" i="1" s="1"/>
  <c r="I42" i="1" s="1"/>
  <c r="M8" i="1" s="1"/>
  <c r="H41" i="1"/>
  <c r="I41" i="1" s="1"/>
  <c r="N45" i="5" l="1"/>
  <c r="M45" i="5"/>
  <c r="O46" i="5" s="1"/>
  <c r="P46" i="5" l="1"/>
  <c r="Q46" i="5" s="1"/>
  <c r="L46" i="5"/>
  <c r="N46" i="5" l="1"/>
  <c r="M46" i="5"/>
  <c r="O47" i="5" l="1"/>
  <c r="P47" i="5" s="1"/>
  <c r="Q47" i="5" s="1"/>
  <c r="L47" i="5"/>
  <c r="M47" i="5" l="1"/>
  <c r="L48" i="5" s="1"/>
  <c r="N47" i="5"/>
  <c r="N48" i="5" l="1"/>
  <c r="O48" i="5"/>
  <c r="P48" i="5" s="1"/>
  <c r="Q48" i="5" s="1"/>
  <c r="M48" i="5"/>
  <c r="L49" i="5" s="1"/>
  <c r="N49" i="5" l="1"/>
  <c r="O49" i="5"/>
  <c r="P49" i="5" s="1"/>
  <c r="Q49" i="5" s="1"/>
  <c r="M49" i="5"/>
  <c r="O50" i="5" l="1"/>
  <c r="P50" i="5" s="1"/>
  <c r="Q50" i="5" s="1"/>
  <c r="R21" i="5" s="1"/>
  <c r="L50" i="5"/>
  <c r="M50" i="5" l="1"/>
  <c r="O53" i="5" s="1"/>
  <c r="N50" i="5"/>
  <c r="O52" i="5" l="1"/>
  <c r="O51" i="5"/>
  <c r="O54" i="5"/>
</calcChain>
</file>

<file path=xl/sharedStrings.xml><?xml version="1.0" encoding="utf-8"?>
<sst xmlns="http://schemas.openxmlformats.org/spreadsheetml/2006/main" count="89" uniqueCount="47">
  <si>
    <t>Quarter Ending</t>
  </si>
  <si>
    <t>Sales (in million $)</t>
  </si>
  <si>
    <t>Trend</t>
  </si>
  <si>
    <t>Market Size</t>
  </si>
  <si>
    <t>Innovation Coeff (p)</t>
  </si>
  <si>
    <t>Imitation coeff (q)</t>
  </si>
  <si>
    <t>Market Size (MM)</t>
  </si>
  <si>
    <t>Year</t>
  </si>
  <si>
    <t>Market Penetration</t>
  </si>
  <si>
    <t>Adoption</t>
  </si>
  <si>
    <t>Cumulative Adoption</t>
  </si>
  <si>
    <t>Source of Sales</t>
  </si>
  <si>
    <t xml:space="preserve">Innovators </t>
  </si>
  <si>
    <t xml:space="preserve">Imitators </t>
  </si>
  <si>
    <t>Share of Sales</t>
  </si>
  <si>
    <t>p</t>
  </si>
  <si>
    <t>q</t>
  </si>
  <si>
    <t>Moving Average (2 period)</t>
  </si>
  <si>
    <t>Period Forecast</t>
  </si>
  <si>
    <t>Smoothed Forecast</t>
  </si>
  <si>
    <t>Alpha</t>
  </si>
  <si>
    <t>Error</t>
  </si>
  <si>
    <t>Error^2</t>
  </si>
  <si>
    <t>SSE</t>
  </si>
  <si>
    <t>Q1</t>
  </si>
  <si>
    <t>Q2</t>
  </si>
  <si>
    <t>Q3</t>
  </si>
  <si>
    <t>Q4</t>
  </si>
  <si>
    <t>Baseline</t>
  </si>
  <si>
    <t>Sum</t>
  </si>
  <si>
    <t>Mar</t>
  </si>
  <si>
    <t>Sep</t>
  </si>
  <si>
    <t>Dec</t>
  </si>
  <si>
    <t>June</t>
  </si>
  <si>
    <t>Beta</t>
  </si>
  <si>
    <t>Gamma</t>
  </si>
  <si>
    <t>Level</t>
  </si>
  <si>
    <t>Seasonal</t>
  </si>
  <si>
    <t>Forecast</t>
  </si>
  <si>
    <t>Period</t>
  </si>
  <si>
    <t>Date</t>
  </si>
  <si>
    <t>T</t>
  </si>
  <si>
    <t>Innovators share</t>
  </si>
  <si>
    <t>Imitators share</t>
  </si>
  <si>
    <t>MODEL 1</t>
  </si>
  <si>
    <t>MODEL 2</t>
  </si>
  <si>
    <t>Q2:Part3: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</si>
</sst>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0.0"/>
    <numFmt numFmtId="166" formatCode="0.000000"/>
    <numFmt numFmtId="167" formatCode="0.000000000000"/>
    <numFmt numFmtId="168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wrapText="1"/>
    </xf>
    <xf numFmtId="0" fontId="2" fillId="0" borderId="1" xfId="0" applyFont="1" applyBorder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1" fillId="0" borderId="9" xfId="0" applyNumberFormat="1" applyFont="1" applyBorder="1"/>
    <xf numFmtId="165" fontId="1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10" xfId="0" applyBorder="1"/>
    <xf numFmtId="164" fontId="1" fillId="0" borderId="10" xfId="0" applyNumberFormat="1" applyFont="1" applyBorder="1"/>
    <xf numFmtId="164" fontId="1" fillId="0" borderId="6" xfId="0" applyNumberFormat="1" applyFont="1" applyBorder="1"/>
    <xf numFmtId="165" fontId="1" fillId="0" borderId="7" xfId="0" applyNumberFormat="1" applyFont="1" applyBorder="1"/>
    <xf numFmtId="164" fontId="1" fillId="0" borderId="8" xfId="0" applyNumberFormat="1" applyFont="1" applyBorder="1"/>
    <xf numFmtId="0" fontId="7" fillId="0" borderId="0" xfId="0" applyFont="1"/>
    <xf numFmtId="0" fontId="9" fillId="2" borderId="3" xfId="1" applyFont="1" applyBorder="1" applyAlignment="1">
      <alignment horizontal="center"/>
    </xf>
    <xf numFmtId="0" fontId="9" fillId="2" borderId="4" xfId="1" applyFont="1" applyBorder="1" applyAlignment="1">
      <alignment horizontal="center"/>
    </xf>
    <xf numFmtId="0" fontId="9" fillId="2" borderId="5" xfId="1" applyFont="1" applyBorder="1" applyAlignment="1">
      <alignment horizontal="center"/>
    </xf>
    <xf numFmtId="0" fontId="9" fillId="2" borderId="3" xfId="1" applyFont="1" applyBorder="1" applyAlignment="1"/>
    <xf numFmtId="0" fontId="9" fillId="2" borderId="4" xfId="1" applyFont="1" applyBorder="1" applyAlignment="1"/>
    <xf numFmtId="0" fontId="9" fillId="2" borderId="4" xfId="1" applyFont="1" applyBorder="1" applyAlignment="1">
      <alignment wrapText="1"/>
    </xf>
    <xf numFmtId="0" fontId="9" fillId="2" borderId="5" xfId="1" applyFont="1" applyBorder="1" applyAlignment="1"/>
    <xf numFmtId="0" fontId="9" fillId="2" borderId="11" xfId="1" applyFont="1" applyBorder="1" applyAlignment="1">
      <alignment horizontal="center"/>
    </xf>
    <xf numFmtId="0" fontId="9" fillId="2" borderId="12" xfId="1" applyFont="1" applyBorder="1" applyAlignment="1">
      <alignment horizontal="center"/>
    </xf>
    <xf numFmtId="0" fontId="9" fillId="2" borderId="13" xfId="1" applyFont="1" applyBorder="1" applyAlignment="1">
      <alignment horizontal="center"/>
    </xf>
    <xf numFmtId="0" fontId="9" fillId="2" borderId="2" xfId="1" applyFont="1" applyBorder="1" applyAlignment="1">
      <alignment horizontal="center"/>
    </xf>
    <xf numFmtId="0" fontId="4" fillId="2" borderId="13" xfId="1" applyBorder="1"/>
    <xf numFmtId="0" fontId="9" fillId="2" borderId="11" xfId="1" applyFont="1" applyBorder="1" applyAlignment="1">
      <alignment horizontal="center" wrapText="1"/>
    </xf>
    <xf numFmtId="0" fontId="9" fillId="2" borderId="12" xfId="1" applyFont="1" applyBorder="1" applyAlignment="1">
      <alignment horizontal="center" wrapText="1"/>
    </xf>
    <xf numFmtId="0" fontId="9" fillId="2" borderId="13" xfId="1" applyFont="1" applyBorder="1" applyAlignment="1">
      <alignment wrapText="1"/>
    </xf>
    <xf numFmtId="166" fontId="2" fillId="0" borderId="10" xfId="0" applyNumberFormat="1" applyFont="1" applyBorder="1"/>
    <xf numFmtId="167" fontId="2" fillId="0" borderId="0" xfId="0" applyNumberFormat="1" applyFont="1"/>
    <xf numFmtId="0" fontId="8" fillId="2" borderId="13" xfId="1" applyFont="1" applyBorder="1" applyAlignment="1">
      <alignment horizontal="center" vertical="center" wrapText="1"/>
    </xf>
    <xf numFmtId="0" fontId="8" fillId="2" borderId="11" xfId="1" applyFont="1" applyBorder="1" applyAlignment="1">
      <alignment horizontal="center" wrapText="1"/>
    </xf>
    <xf numFmtId="0" fontId="8" fillId="2" borderId="12" xfId="1" applyFont="1" applyBorder="1" applyAlignment="1">
      <alignment horizontal="center" wrapText="1"/>
    </xf>
    <xf numFmtId="9" fontId="0" fillId="0" borderId="0" xfId="0" applyNumberFormat="1"/>
    <xf numFmtId="0" fontId="4" fillId="2" borderId="11" xfId="1" applyBorder="1"/>
    <xf numFmtId="0" fontId="8" fillId="2" borderId="11" xfId="1" applyFont="1" applyBorder="1"/>
    <xf numFmtId="0" fontId="8" fillId="2" borderId="12" xfId="1" applyFont="1" applyBorder="1"/>
    <xf numFmtId="0" fontId="8" fillId="2" borderId="13" xfId="1" applyFont="1" applyBorder="1"/>
    <xf numFmtId="0" fontId="10" fillId="0" borderId="0" xfId="0" applyFont="1"/>
    <xf numFmtId="0" fontId="11" fillId="4" borderId="0" xfId="3" applyFont="1" applyAlignment="1">
      <alignment horizontal="center"/>
    </xf>
    <xf numFmtId="0" fontId="5" fillId="3" borderId="0" xfId="2" applyFont="1" applyAlignment="1">
      <alignment wrapText="1"/>
    </xf>
    <xf numFmtId="0" fontId="5" fillId="3" borderId="0" xfId="2" applyFont="1" applyAlignment="1">
      <alignment horizontal="center" vertical="center" wrapText="1"/>
    </xf>
    <xf numFmtId="0" fontId="11" fillId="3" borderId="0" xfId="2" applyFont="1" applyAlignment="1">
      <alignment horizontal="center" wrapText="1"/>
    </xf>
    <xf numFmtId="0" fontId="11" fillId="3" borderId="0" xfId="2" applyFont="1" applyAlignment="1">
      <alignment wrapText="1"/>
    </xf>
    <xf numFmtId="2" fontId="4" fillId="2" borderId="13" xfId="1" applyNumberFormat="1" applyBorder="1"/>
    <xf numFmtId="0" fontId="4" fillId="2" borderId="0" xfId="1"/>
    <xf numFmtId="0" fontId="4" fillId="2" borderId="0" xfId="1" applyNumberFormat="1"/>
    <xf numFmtId="164" fontId="4" fillId="2" borderId="0" xfId="1" applyNumberFormat="1"/>
    <xf numFmtId="15" fontId="4" fillId="2" borderId="0" xfId="1" applyNumberFormat="1"/>
    <xf numFmtId="0" fontId="12" fillId="2" borderId="0" xfId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6" fillId="4" borderId="11" xfId="3" applyBorder="1" applyAlignment="1">
      <alignment horizontal="center"/>
    </xf>
    <xf numFmtId="0" fontId="6" fillId="4" borderId="12" xfId="3" applyBorder="1" applyAlignment="1">
      <alignment horizontal="center"/>
    </xf>
    <xf numFmtId="0" fontId="6" fillId="4" borderId="13" xfId="3" applyBorder="1" applyAlignment="1">
      <alignment horizontal="center"/>
    </xf>
    <xf numFmtId="0" fontId="5" fillId="3" borderId="0" xfId="2" applyFont="1" applyAlignment="1">
      <alignment horizontal="center"/>
    </xf>
  </cellXfs>
  <cellStyles count="4">
    <cellStyle name="Accent1" xfId="2" builtinId="29"/>
    <cellStyle name="Accent5" xfId="3" builtinId="45"/>
    <cellStyle name="Good" xfId="1" builtinId="26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Q1_Part1!$B$5</c:f>
              <c:strCache>
                <c:ptCount val="1"/>
                <c:pt idx="0">
                  <c:v>Adoption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Q1_Part1!$A$6:$A$25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Q1_Part1!$B$6:$B$25</c:f>
              <c:numCache>
                <c:formatCode>General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A81-83ED-9CC9B436199F}"/>
            </c:ext>
          </c:extLst>
        </c:ser>
        <c:ser>
          <c:idx val="1"/>
          <c:order val="1"/>
          <c:tx>
            <c:strRef>
              <c:f>Q1_Part1!$C$5</c:f>
              <c:strCache>
                <c:ptCount val="1"/>
                <c:pt idx="0">
                  <c:v>Cumulative Adoption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Q1_Part1!$A$6:$A$25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Q1_Part1!$C$6:$C$25</c:f>
              <c:numCache>
                <c:formatCode>General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0-4A81-83ED-9CC9B436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76095"/>
        <c:axId val="898793119"/>
      </c:lineChart>
      <c:catAx>
        <c:axId val="12724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93119"/>
        <c:crosses val="autoZero"/>
        <c:auto val="1"/>
        <c:lblAlgn val="ctr"/>
        <c:lblOffset val="100"/>
        <c:noMultiLvlLbl val="0"/>
      </c:catAx>
      <c:valAx>
        <c:axId val="8987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Q1_Part2!$B$5</c:f>
              <c:strCache>
                <c:ptCount val="1"/>
                <c:pt idx="0">
                  <c:v>Adoption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Q1_Part2!$A$6:$A$25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Q1_Part2!$B$6:$B$25</c:f>
              <c:numCache>
                <c:formatCode>General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C-4065-B4E2-7CC5D6C32BE0}"/>
            </c:ext>
          </c:extLst>
        </c:ser>
        <c:ser>
          <c:idx val="1"/>
          <c:order val="1"/>
          <c:tx>
            <c:strRef>
              <c:f>Q1_Part2!$C$5</c:f>
              <c:strCache>
                <c:ptCount val="1"/>
                <c:pt idx="0">
                  <c:v>Cumulative Adoption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Q1_Part2!$A$6:$A$25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Q1_Part2!$C$6:$C$25</c:f>
              <c:numCache>
                <c:formatCode>General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C-4065-B4E2-7CC5D6C3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520895"/>
        <c:axId val="1173287279"/>
      </c:lineChart>
      <c:catAx>
        <c:axId val="1272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7279"/>
        <c:crosses val="autoZero"/>
        <c:auto val="1"/>
        <c:lblAlgn val="ctr"/>
        <c:lblOffset val="100"/>
        <c:noMultiLvlLbl val="0"/>
      </c:catAx>
      <c:valAx>
        <c:axId val="1173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Q2_Part1!$B$4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Q2_Part1!$A$5:$A$42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Q2_Part1!$B$5:$B$42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E-4462-ADB6-7EBE5B57DD43}"/>
            </c:ext>
          </c:extLst>
        </c:ser>
        <c:ser>
          <c:idx val="1"/>
          <c:order val="1"/>
          <c:tx>
            <c:strRef>
              <c:f>Q2_Part1!$F$4</c:f>
              <c:strCache>
                <c:ptCount val="1"/>
                <c:pt idx="0">
                  <c:v>Period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Q2_Part1!$A$5:$A$42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Q2_Part1!$F$5:$F$42</c:f>
              <c:numCache>
                <c:formatCode>General</c:formatCode>
                <c:ptCount val="38"/>
                <c:pt idx="3" formatCode="0.0">
                  <c:v>1.5525</c:v>
                </c:pt>
                <c:pt idx="4" formatCode="0.0">
                  <c:v>3.2149999999999999</c:v>
                </c:pt>
                <c:pt idx="5" formatCode="0.0">
                  <c:v>6.35</c:v>
                </c:pt>
                <c:pt idx="6" formatCode="0.0">
                  <c:v>12.2525</c:v>
                </c:pt>
                <c:pt idx="7" formatCode="0.0">
                  <c:v>21.93</c:v>
                </c:pt>
                <c:pt idx="8" formatCode="0.0">
                  <c:v>32.877499999999998</c:v>
                </c:pt>
                <c:pt idx="9" formatCode="0.0">
                  <c:v>51.97</c:v>
                </c:pt>
                <c:pt idx="10" formatCode="0.0">
                  <c:v>76.717500000000001</c:v>
                </c:pt>
                <c:pt idx="11" formatCode="0.0">
                  <c:v>101.7025</c:v>
                </c:pt>
                <c:pt idx="12" formatCode="0.0">
                  <c:v>134.85499999999999</c:v>
                </c:pt>
                <c:pt idx="13" formatCode="0.0">
                  <c:v>203.3</c:v>
                </c:pt>
                <c:pt idx="14" formatCode="0.0">
                  <c:v>273.25</c:v>
                </c:pt>
                <c:pt idx="15" formatCode="0.0">
                  <c:v>304</c:v>
                </c:pt>
                <c:pt idx="16" formatCode="0.0">
                  <c:v>335.1</c:v>
                </c:pt>
                <c:pt idx="17" formatCode="0.0">
                  <c:v>515.9</c:v>
                </c:pt>
                <c:pt idx="18" formatCode="0.0">
                  <c:v>624.95000000000005</c:v>
                </c:pt>
                <c:pt idx="19" formatCode="0.0">
                  <c:v>575.9</c:v>
                </c:pt>
                <c:pt idx="20" formatCode="0.0">
                  <c:v>607.9</c:v>
                </c:pt>
                <c:pt idx="21" formatCode="0.0">
                  <c:v>805.13</c:v>
                </c:pt>
                <c:pt idx="22" formatCode="0.0">
                  <c:v>836.68000000000006</c:v>
                </c:pt>
                <c:pt idx="23" formatCode="0.0">
                  <c:v>684.5</c:v>
                </c:pt>
                <c:pt idx="24" formatCode="0.0">
                  <c:v>653.5</c:v>
                </c:pt>
                <c:pt idx="25" formatCode="0.0">
                  <c:v>877</c:v>
                </c:pt>
                <c:pt idx="26" formatCode="0.0">
                  <c:v>981</c:v>
                </c:pt>
                <c:pt idx="27" formatCode="0.0">
                  <c:v>826.5</c:v>
                </c:pt>
                <c:pt idx="28" formatCode="0.0">
                  <c:v>828.5</c:v>
                </c:pt>
                <c:pt idx="29" formatCode="0.0">
                  <c:v>1140</c:v>
                </c:pt>
                <c:pt idx="30" formatCode="0.0">
                  <c:v>1256.5</c:v>
                </c:pt>
                <c:pt idx="31" formatCode="0.0">
                  <c:v>1092</c:v>
                </c:pt>
                <c:pt idx="32" formatCode="0.0">
                  <c:v>1117</c:v>
                </c:pt>
                <c:pt idx="33" formatCode="0.0">
                  <c:v>1540</c:v>
                </c:pt>
                <c:pt idx="34" formatCode="0.0">
                  <c:v>1738</c:v>
                </c:pt>
                <c:pt idx="35" formatCode="0.0">
                  <c:v>1458.5</c:v>
                </c:pt>
                <c:pt idx="36" formatCode="0.0">
                  <c:v>1425</c:v>
                </c:pt>
                <c:pt idx="37" formatCode="0.0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E-4462-ADB6-7EBE5B57DD43}"/>
            </c:ext>
          </c:extLst>
        </c:ser>
        <c:ser>
          <c:idx val="2"/>
          <c:order val="2"/>
          <c:tx>
            <c:strRef>
              <c:f>Q2_Part1!$G$4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Q2_Part1!$A$5:$A$42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Q2_Part1!$G$5:$G$42</c:f>
              <c:numCache>
                <c:formatCode>General</c:formatCode>
                <c:ptCount val="38"/>
                <c:pt idx="3" formatCode="0.0">
                  <c:v>1.5525</c:v>
                </c:pt>
                <c:pt idx="4">
                  <c:v>5.0069670672895548</c:v>
                </c:pt>
                <c:pt idx="5">
                  <c:v>10.475458261390195</c:v>
                </c:pt>
                <c:pt idx="6">
                  <c:v>19.116991846220973</c:v>
                </c:pt>
                <c:pt idx="7">
                  <c:v>28.456363288014543</c:v>
                </c:pt>
                <c:pt idx="8">
                  <c:v>47.143867468011443</c:v>
                </c:pt>
                <c:pt idx="9">
                  <c:v>67.157715867127919</c:v>
                </c:pt>
                <c:pt idx="10">
                  <c:v>91.448267389096785</c:v>
                </c:pt>
                <c:pt idx="11">
                  <c:v>122.40135269835628</c:v>
                </c:pt>
                <c:pt idx="12">
                  <c:v>187.28847460254673</c:v>
                </c:pt>
                <c:pt idx="13">
                  <c:v>240.14916742137646</c:v>
                </c:pt>
                <c:pt idx="14">
                  <c:v>277.06849895958237</c:v>
                </c:pt>
                <c:pt idx="15">
                  <c:v>316.21572853891251</c:v>
                </c:pt>
                <c:pt idx="16">
                  <c:v>495.10927543939357</c:v>
                </c:pt>
                <c:pt idx="17">
                  <c:v>534.2859524026893</c:v>
                </c:pt>
                <c:pt idx="18">
                  <c:v>555.97192449280942</c:v>
                </c:pt>
                <c:pt idx="19">
                  <c:v>596.70856914570641</c:v>
                </c:pt>
                <c:pt idx="20">
                  <c:v>783.49165610739863</c:v>
                </c:pt>
                <c:pt idx="21">
                  <c:v>742.47478538423434</c:v>
                </c:pt>
                <c:pt idx="22">
                  <c:v>705.4440990289562</c:v>
                </c:pt>
                <c:pt idx="23">
                  <c:v>672.40646651204293</c:v>
                </c:pt>
                <c:pt idx="24">
                  <c:v>892.47480557349877</c:v>
                </c:pt>
                <c:pt idx="25">
                  <c:v>869.86361906827437</c:v>
                </c:pt>
                <c:pt idx="26">
                  <c:v>838.10906435517199</c:v>
                </c:pt>
                <c:pt idx="27">
                  <c:v>844.51875311394974</c:v>
                </c:pt>
                <c:pt idx="28">
                  <c:v>1135.1371365347768</c:v>
                </c:pt>
                <c:pt idx="29">
                  <c:v>1109.7105004678642</c:v>
                </c:pt>
                <c:pt idx="30">
                  <c:v>1104.8822019326881</c:v>
                </c:pt>
                <c:pt idx="31">
                  <c:v>1119.3602839039752</c:v>
                </c:pt>
                <c:pt idx="32">
                  <c:v>1530.3857859935479</c:v>
                </c:pt>
                <c:pt idx="33">
                  <c:v>1530.1939637539319</c:v>
                </c:pt>
                <c:pt idx="34">
                  <c:v>1458.9944197420411</c:v>
                </c:pt>
                <c:pt idx="35">
                  <c:v>1460.9860922985729</c:v>
                </c:pt>
                <c:pt idx="36">
                  <c:v>1997.9954447806572</c:v>
                </c:pt>
                <c:pt idx="37">
                  <c:v>1950.2641597710003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E-4462-ADB6-7EBE5B57D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92175"/>
        <c:axId val="1348939103"/>
      </c:lineChart>
      <c:dateAx>
        <c:axId val="1447992175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39103"/>
        <c:crosses val="autoZero"/>
        <c:auto val="1"/>
        <c:lblOffset val="100"/>
        <c:baseTimeUnit val="months"/>
      </c:dateAx>
      <c:valAx>
        <c:axId val="13489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266734470691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'Q2_Part2&amp;3'!$AC$1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'Q2_Part2&amp;3'!$AB$2:$AB$39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'Q2_Part2&amp;3'!$AC$2:$AC$39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7-46AF-989F-4D76B2F48EA7}"/>
            </c:ext>
          </c:extLst>
        </c:ser>
        <c:ser>
          <c:idx val="1"/>
          <c:order val="1"/>
          <c:tx>
            <c:strRef>
              <c:f>'Q2_Part2&amp;3'!$AD$1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'Q2_Part2&amp;3'!$AB$2:$AB$39</c:f>
              <c:numCache>
                <c:formatCode>[$-409]d\-mmm\-yyyy;@</c:formatCode>
                <c:ptCount val="3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  <c:pt idx="8">
                  <c:v>35885</c:v>
                </c:pt>
                <c:pt idx="9">
                  <c:v>35976</c:v>
                </c:pt>
                <c:pt idx="10">
                  <c:v>36068</c:v>
                </c:pt>
                <c:pt idx="11">
                  <c:v>36160</c:v>
                </c:pt>
                <c:pt idx="12">
                  <c:v>36250</c:v>
                </c:pt>
                <c:pt idx="13">
                  <c:v>36341</c:v>
                </c:pt>
                <c:pt idx="14">
                  <c:v>36433</c:v>
                </c:pt>
                <c:pt idx="15">
                  <c:v>36525</c:v>
                </c:pt>
                <c:pt idx="16">
                  <c:v>36616</c:v>
                </c:pt>
                <c:pt idx="17">
                  <c:v>36707</c:v>
                </c:pt>
                <c:pt idx="18">
                  <c:v>36799</c:v>
                </c:pt>
                <c:pt idx="19">
                  <c:v>36891</c:v>
                </c:pt>
                <c:pt idx="20">
                  <c:v>36981</c:v>
                </c:pt>
                <c:pt idx="21">
                  <c:v>37072</c:v>
                </c:pt>
                <c:pt idx="22">
                  <c:v>37164</c:v>
                </c:pt>
                <c:pt idx="23">
                  <c:v>37256</c:v>
                </c:pt>
                <c:pt idx="24">
                  <c:v>37346</c:v>
                </c:pt>
                <c:pt idx="25">
                  <c:v>37437</c:v>
                </c:pt>
                <c:pt idx="26">
                  <c:v>37529</c:v>
                </c:pt>
                <c:pt idx="27">
                  <c:v>37621</c:v>
                </c:pt>
                <c:pt idx="28">
                  <c:v>37711</c:v>
                </c:pt>
                <c:pt idx="29">
                  <c:v>37802</c:v>
                </c:pt>
                <c:pt idx="30">
                  <c:v>37894</c:v>
                </c:pt>
                <c:pt idx="31">
                  <c:v>37986</c:v>
                </c:pt>
                <c:pt idx="32">
                  <c:v>38077</c:v>
                </c:pt>
                <c:pt idx="33">
                  <c:v>38168</c:v>
                </c:pt>
                <c:pt idx="34">
                  <c:v>38260</c:v>
                </c:pt>
                <c:pt idx="35">
                  <c:v>38352</c:v>
                </c:pt>
                <c:pt idx="36">
                  <c:v>38442</c:v>
                </c:pt>
                <c:pt idx="37">
                  <c:v>38533</c:v>
                </c:pt>
              </c:numCache>
            </c:numRef>
          </c:cat>
          <c:val>
            <c:numRef>
              <c:f>'Q2_Part2&amp;3'!$AD$2:$AD$39</c:f>
              <c:numCache>
                <c:formatCode>General</c:formatCode>
                <c:ptCount val="38"/>
                <c:pt idx="8">
                  <c:v>70.208756796039239</c:v>
                </c:pt>
                <c:pt idx="9">
                  <c:v>83.676806010104983</c:v>
                </c:pt>
                <c:pt idx="10">
                  <c:v>106.03352580747872</c:v>
                </c:pt>
                <c:pt idx="11">
                  <c:v>151.18629808271035</c:v>
                </c:pt>
                <c:pt idx="12">
                  <c:v>229.15294289932871</c:v>
                </c:pt>
                <c:pt idx="13">
                  <c:v>313.35037252604735</c:v>
                </c:pt>
                <c:pt idx="14">
                  <c:v>384.64858108455684</c:v>
                </c:pt>
                <c:pt idx="15">
                  <c:v>485.40645552829938</c:v>
                </c:pt>
                <c:pt idx="16">
                  <c:v>596.69210374283466</c:v>
                </c:pt>
                <c:pt idx="17">
                  <c:v>640.69402093418159</c:v>
                </c:pt>
                <c:pt idx="18">
                  <c:v>690.52571352369455</c:v>
                </c:pt>
                <c:pt idx="19">
                  <c:v>972.60787383035995</c:v>
                </c:pt>
                <c:pt idx="20">
                  <c:v>847.35494755643106</c:v>
                </c:pt>
                <c:pt idx="21">
                  <c:v>782.32819854237084</c:v>
                </c:pt>
                <c:pt idx="22">
                  <c:v>767.37402624298534</c:v>
                </c:pt>
                <c:pt idx="23">
                  <c:v>998.48246203686119</c:v>
                </c:pt>
                <c:pt idx="24">
                  <c:v>725.19154840287104</c:v>
                </c:pt>
                <c:pt idx="25">
                  <c:v>738.48330944854843</c:v>
                </c:pt>
                <c:pt idx="26">
                  <c:v>784.05800667320932</c:v>
                </c:pt>
                <c:pt idx="27">
                  <c:v>1324.6157084870272</c:v>
                </c:pt>
                <c:pt idx="28">
                  <c:v>1125.1718276575821</c:v>
                </c:pt>
                <c:pt idx="29">
                  <c:v>1101.9451934184694</c:v>
                </c:pt>
                <c:pt idx="30">
                  <c:v>1158.7941686418078</c:v>
                </c:pt>
                <c:pt idx="31">
                  <c:v>1718.2772260551092</c:v>
                </c:pt>
                <c:pt idx="32">
                  <c:v>1458.9068808024572</c:v>
                </c:pt>
                <c:pt idx="33">
                  <c:v>1543.840024038725</c:v>
                </c:pt>
                <c:pt idx="34">
                  <c:v>1574.8710618514083</c:v>
                </c:pt>
                <c:pt idx="35">
                  <c:v>2325.0538090608125</c:v>
                </c:pt>
                <c:pt idx="36">
                  <c:v>1941.6475958979706</c:v>
                </c:pt>
                <c:pt idx="37">
                  <c:v>1803.5971337052115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7-46AF-989F-4D76B2F4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274640"/>
        <c:axId val="1585715104"/>
      </c:lineChart>
      <c:dateAx>
        <c:axId val="1820274640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15104"/>
        <c:crosses val="autoZero"/>
        <c:auto val="1"/>
        <c:lblOffset val="100"/>
        <c:baseTimeUnit val="months"/>
      </c:dateAx>
      <c:valAx>
        <c:axId val="15857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</xdr:colOff>
          <xdr:row>1</xdr:row>
          <xdr:rowOff>50800</xdr:rowOff>
        </xdr:from>
        <xdr:to>
          <xdr:col>13</xdr:col>
          <xdr:colOff>196850</xdr:colOff>
          <xdr:row>4</xdr:row>
          <xdr:rowOff>215900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3175</xdr:colOff>
      <xdr:row>6</xdr:row>
      <xdr:rowOff>190500</xdr:rowOff>
    </xdr:from>
    <xdr:to>
      <xdr:col>12</xdr:col>
      <xdr:colOff>307975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215900</xdr:colOff>
          <xdr:row>1</xdr:row>
          <xdr:rowOff>95250</xdr:rowOff>
        </xdr:from>
        <xdr:to>
          <xdr:col>13</xdr:col>
          <xdr:colOff>406400</xdr:colOff>
          <xdr:row>4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5</xdr:row>
      <xdr:rowOff>31750</xdr:rowOff>
    </xdr:from>
    <xdr:to>
      <xdr:col>12</xdr:col>
      <xdr:colOff>314325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533400</xdr:colOff>
          <xdr:row>4</xdr:row>
          <xdr:rowOff>120650</xdr:rowOff>
        </xdr:from>
        <xdr:to>
          <xdr:col>27</xdr:col>
          <xdr:colOff>450850</xdr:colOff>
          <xdr:row>7</xdr:row>
          <xdr:rowOff>44450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327025</xdr:colOff>
      <xdr:row>12</xdr:row>
      <xdr:rowOff>38100</xdr:rowOff>
    </xdr:from>
    <xdr:to>
      <xdr:col>17</xdr:col>
      <xdr:colOff>447675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311150</xdr:colOff>
          <xdr:row>0</xdr:row>
          <xdr:rowOff>177800</xdr:rowOff>
        </xdr:from>
        <xdr:to>
          <xdr:col>18</xdr:col>
          <xdr:colOff>107950</xdr:colOff>
          <xdr:row>10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244929</xdr:colOff>
      <xdr:row>3</xdr:row>
      <xdr:rowOff>20864</xdr:rowOff>
    </xdr:from>
    <xdr:to>
      <xdr:col>26</xdr:col>
      <xdr:colOff>158751</xdr:colOff>
      <xdr:row>15</xdr:row>
      <xdr:rowOff>81643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7408C-B058-4066-B4D6-15CA7ED8B5B7}" name="Table1" displayName="Table1" ref="A1:D2" totalsRowShown="0" headerRowDxfId="8">
  <tableColumns count="4">
    <tableColumn id="1" xr3:uid="{A2E11F54-B466-4755-9E47-299A29473B6D}" name="Market Size (MM)"/>
    <tableColumn id="2" xr3:uid="{D45A799C-1708-4ADA-BEFB-63E7DE3B7340}" name="Innovation Coeff (p)"/>
    <tableColumn id="3" xr3:uid="{4A27AD5D-636F-4E26-96E4-9EDC4B9BEE38}" name="Imitation coeff (q)"/>
    <tableColumn id="5" xr3:uid="{A43367ED-2E09-4EC3-AA57-B4B37F441964}" name="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83C32-ACA2-4FD2-BCD7-CC587B3599C8}" name="Table15" displayName="Table15" ref="A1:D2" totalsRowShown="0" headerRowDxfId="7">
  <tableColumns count="4">
    <tableColumn id="1" xr3:uid="{1025CAEF-ED93-498C-B6C8-FE117A848AB6}" name="Market Size (MM)"/>
    <tableColumn id="2" xr3:uid="{58C83258-5012-4436-AAFB-0991364AB2C8}" name="Innovation Coeff (p)"/>
    <tableColumn id="3" xr3:uid="{D60A02CE-4A4F-47DE-8450-E0957EF04CBA}" name="Imitation coeff (q)"/>
    <tableColumn id="4" xr3:uid="{BD20C9A0-C0ED-4B3E-926E-96F4FEA59826}" name="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125D2-F7CE-49CD-A214-489931B26E3E}" name="Table2" displayName="Table2" ref="A5:G6" insertRow="1" insertRowShift="1" totalsRowShown="0" headerRowDxfId="6" dataDxfId="5">
  <tableColumns count="7">
    <tableColumn id="1" xr3:uid="{A5D1877C-E8CC-45DB-BB20-C2FBB68135E4}" name="Year"/>
    <tableColumn id="2" xr3:uid="{8F47B35C-6069-4394-A835-07A2C34D1F1C}" name="Adoption"/>
    <tableColumn id="3" xr3:uid="{8A0CDAD0-449A-451E-9461-D510C075E114}" name="Cumulative Adoption" dataDxfId="4"/>
    <tableColumn id="4" xr3:uid="{E2DFFB26-6161-47DA-9E98-FD915D350CA3}" name="Innovators " dataDxfId="3"/>
    <tableColumn id="5" xr3:uid="{12A3675E-DBC3-43B6-B56A-AE7681A4573B}" name="Imitators " dataDxfId="2"/>
    <tableColumn id="6" xr3:uid="{84B502BA-A18E-44FF-9141-B4AF9E0F2B5C}" name="Innovators share" dataDxfId="1"/>
    <tableColumn id="7" xr3:uid="{A439063F-12F8-4EC3-A75D-43CDA6B3E756}" name="Imitators sha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92C6-78A3-495F-BAF3-037C15B89CDB}">
  <dimension ref="A1:D25"/>
  <sheetViews>
    <sheetView zoomScale="70" zoomScaleNormal="70" workbookViewId="0">
      <selection activeCell="D6" sqref="D6:D25"/>
    </sheetView>
  </sheetViews>
  <sheetFormatPr defaultRowHeight="14.5" x14ac:dyDescent="0.35"/>
  <cols>
    <col min="1" max="1" width="17.81640625" customWidth="1"/>
    <col min="2" max="2" width="16.54296875" customWidth="1"/>
    <col min="3" max="3" width="17.453125" customWidth="1"/>
    <col min="4" max="4" width="14.54296875" customWidth="1"/>
  </cols>
  <sheetData>
    <row r="1" spans="1:4" ht="29" x14ac:dyDescent="0.35">
      <c r="A1" s="3" t="s">
        <v>6</v>
      </c>
      <c r="B1" s="3" t="s">
        <v>4</v>
      </c>
      <c r="C1" s="3" t="s">
        <v>5</v>
      </c>
      <c r="D1" s="3" t="s">
        <v>41</v>
      </c>
    </row>
    <row r="2" spans="1:4" x14ac:dyDescent="0.35">
      <c r="A2">
        <v>25</v>
      </c>
      <c r="B2">
        <v>0.03</v>
      </c>
      <c r="C2">
        <v>0.4</v>
      </c>
      <c r="D2">
        <v>20</v>
      </c>
    </row>
    <row r="4" spans="1:4" ht="15" thickBot="1" x14ac:dyDescent="0.4"/>
    <row r="5" spans="1:4" ht="31.5" thickBot="1" x14ac:dyDescent="0.4">
      <c r="A5" s="44" t="s">
        <v>7</v>
      </c>
      <c r="B5" s="45" t="s">
        <v>9</v>
      </c>
      <c r="C5" s="45" t="s">
        <v>10</v>
      </c>
      <c r="D5" s="43" t="s">
        <v>8</v>
      </c>
    </row>
    <row r="6" spans="1:4" ht="15" thickBot="1" x14ac:dyDescent="0.4">
      <c r="A6">
        <v>1</v>
      </c>
      <c r="B6">
        <f>$B2*$A$2</f>
        <v>0.75</v>
      </c>
      <c r="C6">
        <f>B6</f>
        <v>0.75</v>
      </c>
      <c r="D6" s="46">
        <f>C6/$A$2</f>
        <v>0.03</v>
      </c>
    </row>
    <row r="7" spans="1:4" ht="15.5" thickTop="1" thickBot="1" x14ac:dyDescent="0.4">
      <c r="A7">
        <v>2</v>
      </c>
      <c r="B7" s="4">
        <f t="shared" ref="B7:B25" si="0">$B$2*$A$2+($C$2-$B$2)*C6 - ($C$2/$A$2)*C6^2</f>
        <v>1.0185</v>
      </c>
      <c r="C7">
        <f t="shared" ref="C7:C25" si="1">C6+B7</f>
        <v>1.7685</v>
      </c>
      <c r="D7" s="46">
        <f t="shared" ref="D7:D25" si="2">C7/$A$2</f>
        <v>7.0739999999999997E-2</v>
      </c>
    </row>
    <row r="8" spans="1:4" ht="15.5" thickTop="1" thickBot="1" x14ac:dyDescent="0.4">
      <c r="A8">
        <v>3</v>
      </c>
      <c r="B8" s="4">
        <f t="shared" si="0"/>
        <v>1.3543035239999999</v>
      </c>
      <c r="C8">
        <f t="shared" si="1"/>
        <v>3.1228035240000001</v>
      </c>
      <c r="D8" s="46">
        <f t="shared" si="2"/>
        <v>0.12491214096</v>
      </c>
    </row>
    <row r="9" spans="1:4" ht="15.5" thickTop="1" thickBot="1" x14ac:dyDescent="0.4">
      <c r="A9">
        <v>4</v>
      </c>
      <c r="B9" s="4">
        <f t="shared" si="0"/>
        <v>1.749406874287891</v>
      </c>
      <c r="C9">
        <f t="shared" si="1"/>
        <v>4.8722103982878906</v>
      </c>
      <c r="D9" s="46">
        <f t="shared" si="2"/>
        <v>0.19488841593151562</v>
      </c>
    </row>
    <row r="10" spans="1:4" ht="15.5" thickTop="1" thickBot="1" x14ac:dyDescent="0.4">
      <c r="A10">
        <v>5</v>
      </c>
      <c r="B10" s="4">
        <f t="shared" si="0"/>
        <v>2.1729029007235652</v>
      </c>
      <c r="C10">
        <f t="shared" si="1"/>
        <v>7.0451132990114562</v>
      </c>
      <c r="D10" s="46">
        <f t="shared" si="2"/>
        <v>0.28180453196045824</v>
      </c>
    </row>
    <row r="11" spans="1:4" ht="15.5" thickTop="1" thickBot="1" x14ac:dyDescent="0.4">
      <c r="A11">
        <v>6</v>
      </c>
      <c r="B11" s="4">
        <f t="shared" si="0"/>
        <v>2.5625539782997091</v>
      </c>
      <c r="C11">
        <f t="shared" si="1"/>
        <v>9.6076672773111653</v>
      </c>
      <c r="D11" s="46">
        <f t="shared" si="2"/>
        <v>0.38430669109244664</v>
      </c>
    </row>
    <row r="12" spans="1:4" ht="15.5" thickTop="1" thickBot="1" x14ac:dyDescent="0.4">
      <c r="A12">
        <v>7</v>
      </c>
      <c r="B12" s="4">
        <f t="shared" si="0"/>
        <v>2.8279205644208791</v>
      </c>
      <c r="C12">
        <f t="shared" si="1"/>
        <v>12.435587841732044</v>
      </c>
      <c r="D12" s="46">
        <f t="shared" si="2"/>
        <v>0.49742351366928178</v>
      </c>
    </row>
    <row r="13" spans="1:4" ht="15.5" thickTop="1" thickBot="1" x14ac:dyDescent="0.4">
      <c r="A13">
        <v>8</v>
      </c>
      <c r="B13" s="4">
        <f t="shared" si="0"/>
        <v>2.8768659819299147</v>
      </c>
      <c r="C13">
        <f t="shared" si="1"/>
        <v>15.312453823661958</v>
      </c>
      <c r="D13" s="46">
        <f t="shared" si="2"/>
        <v>0.61249815294647836</v>
      </c>
    </row>
    <row r="14" spans="1:4" ht="15.5" thickTop="1" thickBot="1" x14ac:dyDescent="0.4">
      <c r="A14">
        <v>9</v>
      </c>
      <c r="B14" s="4">
        <f t="shared" si="0"/>
        <v>2.6640680411264492</v>
      </c>
      <c r="C14">
        <f t="shared" si="1"/>
        <v>17.976521864788406</v>
      </c>
      <c r="D14" s="46">
        <f t="shared" si="2"/>
        <v>0.71906087459153623</v>
      </c>
    </row>
    <row r="15" spans="1:4" ht="15.5" thickTop="1" thickBot="1" x14ac:dyDescent="0.4">
      <c r="A15">
        <v>10</v>
      </c>
      <c r="B15" s="4">
        <f t="shared" si="0"/>
        <v>2.2308276762882597</v>
      </c>
      <c r="C15">
        <f t="shared" si="1"/>
        <v>20.207349541076667</v>
      </c>
      <c r="D15" s="46">
        <f t="shared" si="2"/>
        <v>0.80829398164306665</v>
      </c>
    </row>
    <row r="16" spans="1:4" ht="15.5" thickTop="1" thickBot="1" x14ac:dyDescent="0.4">
      <c r="A16">
        <v>11</v>
      </c>
      <c r="B16" s="4">
        <f t="shared" si="0"/>
        <v>1.6933277225943453</v>
      </c>
      <c r="C16">
        <f t="shared" si="1"/>
        <v>21.900677263671014</v>
      </c>
      <c r="D16" s="46">
        <f t="shared" si="2"/>
        <v>0.87602709054684058</v>
      </c>
    </row>
    <row r="17" spans="1:4" ht="15.5" thickTop="1" thickBot="1" x14ac:dyDescent="0.4">
      <c r="A17">
        <v>12</v>
      </c>
      <c r="B17" s="4">
        <f t="shared" si="0"/>
        <v>1.1790159538386504</v>
      </c>
      <c r="C17">
        <f t="shared" si="1"/>
        <v>23.079693217509664</v>
      </c>
      <c r="D17" s="46">
        <f t="shared" si="2"/>
        <v>0.92318772870038657</v>
      </c>
    </row>
    <row r="18" spans="1:4" ht="15.5" thickTop="1" thickBot="1" x14ac:dyDescent="0.4">
      <c r="A18">
        <v>13</v>
      </c>
      <c r="B18" s="4">
        <f t="shared" si="0"/>
        <v>0.76673066624879027</v>
      </c>
      <c r="C18">
        <f t="shared" si="1"/>
        <v>23.846423883758455</v>
      </c>
      <c r="D18" s="46">
        <f t="shared" si="2"/>
        <v>0.95385695535033821</v>
      </c>
    </row>
    <row r="19" spans="1:4" ht="15.5" thickTop="1" thickBot="1" x14ac:dyDescent="0.4">
      <c r="A19">
        <v>14</v>
      </c>
      <c r="B19" s="4">
        <f t="shared" si="0"/>
        <v>0.47474592428845774</v>
      </c>
      <c r="C19">
        <f t="shared" si="1"/>
        <v>24.321169808046911</v>
      </c>
      <c r="D19" s="46">
        <f t="shared" si="2"/>
        <v>0.97284679232187643</v>
      </c>
    </row>
    <row r="20" spans="1:4" ht="15.5" thickTop="1" thickBot="1" x14ac:dyDescent="0.4">
      <c r="A20">
        <v>15</v>
      </c>
      <c r="B20" s="4">
        <f t="shared" si="0"/>
        <v>0.28452401566771535</v>
      </c>
      <c r="C20">
        <f t="shared" si="1"/>
        <v>24.605693823714624</v>
      </c>
      <c r="D20" s="46">
        <f t="shared" si="2"/>
        <v>0.984227752948585</v>
      </c>
    </row>
    <row r="21" spans="1:4" ht="15.5" thickTop="1" thickBot="1" x14ac:dyDescent="0.4">
      <c r="A21">
        <v>16</v>
      </c>
      <c r="B21" s="4">
        <f t="shared" si="0"/>
        <v>0.16706401803220139</v>
      </c>
      <c r="C21">
        <f t="shared" si="1"/>
        <v>24.772757841746824</v>
      </c>
      <c r="D21" s="46">
        <f>C21/$A$2</f>
        <v>0.99091031366987292</v>
      </c>
    </row>
    <row r="22" spans="1:4" ht="15.5" thickTop="1" thickBot="1" x14ac:dyDescent="0.4">
      <c r="A22">
        <v>17</v>
      </c>
      <c r="B22" s="4">
        <f t="shared" si="0"/>
        <v>9.6887904073064135E-2</v>
      </c>
      <c r="C22">
        <f t="shared" si="1"/>
        <v>24.869645745819888</v>
      </c>
      <c r="D22" s="46">
        <f t="shared" si="2"/>
        <v>0.99478582983279551</v>
      </c>
    </row>
    <row r="23" spans="1:4" ht="15.5" thickTop="1" thickBot="1" x14ac:dyDescent="0.4">
      <c r="A23">
        <v>18</v>
      </c>
      <c r="B23" s="4">
        <f t="shared" si="0"/>
        <v>5.578045359212247E-2</v>
      </c>
      <c r="C23">
        <f t="shared" si="1"/>
        <v>24.925426199412009</v>
      </c>
      <c r="D23" s="46">
        <f t="shared" si="2"/>
        <v>0.99701704797648039</v>
      </c>
    </row>
    <row r="24" spans="1:4" ht="15.5" thickTop="1" thickBot="1" x14ac:dyDescent="0.4">
      <c r="A24">
        <v>19</v>
      </c>
      <c r="B24" s="4">
        <f t="shared" si="0"/>
        <v>3.1977754225090749E-2</v>
      </c>
      <c r="C24">
        <f t="shared" si="1"/>
        <v>24.957403953637098</v>
      </c>
      <c r="D24" s="46">
        <f t="shared" si="2"/>
        <v>0.99829615814548389</v>
      </c>
    </row>
    <row r="25" spans="1:4" ht="15" thickTop="1" x14ac:dyDescent="0.35">
      <c r="A25">
        <v>20</v>
      </c>
      <c r="B25" s="4">
        <f t="shared" si="0"/>
        <v>1.828726916539658E-2</v>
      </c>
      <c r="C25">
        <f t="shared" si="1"/>
        <v>24.975691222802496</v>
      </c>
      <c r="D25" s="46">
        <f t="shared" si="2"/>
        <v>0.99902764891209983</v>
      </c>
    </row>
  </sheetData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5</xdr:col>
                <xdr:colOff>12700</xdr:colOff>
                <xdr:row>1</xdr:row>
                <xdr:rowOff>50800</xdr:rowOff>
              </from>
              <to>
                <xdr:col>13</xdr:col>
                <xdr:colOff>196850</xdr:colOff>
                <xdr:row>4</xdr:row>
                <xdr:rowOff>215900</xdr:rowOff>
              </to>
            </anchor>
          </objectPr>
        </oleObject>
      </mc:Choice>
      <mc:Fallback>
        <oleObject shapeId="2049" r:id="rId3"/>
      </mc:Fallback>
    </mc:AlternateContent>
  </oleObject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6760-150C-486F-A7FC-71A7FD0D4DF2}">
  <dimension ref="A1:D25"/>
  <sheetViews>
    <sheetView workbookViewId="0">
      <selection activeCell="A5" sqref="A5:D5"/>
    </sheetView>
  </sheetViews>
  <sheetFormatPr defaultRowHeight="14.5" x14ac:dyDescent="0.35"/>
  <cols>
    <col min="1" max="1" width="17.81640625" customWidth="1"/>
    <col min="2" max="2" width="16.54296875" customWidth="1"/>
    <col min="3" max="3" width="17.453125" customWidth="1"/>
    <col min="4" max="4" width="14.54296875" customWidth="1"/>
  </cols>
  <sheetData>
    <row r="1" spans="1:4" ht="16" thickBot="1" x14ac:dyDescent="0.4">
      <c r="A1" s="48" t="s">
        <v>3</v>
      </c>
      <c r="B1" s="49" t="s">
        <v>15</v>
      </c>
      <c r="C1" s="49" t="s">
        <v>16</v>
      </c>
      <c r="D1" s="50" t="s">
        <v>41</v>
      </c>
    </row>
    <row r="2" spans="1:4" x14ac:dyDescent="0.35">
      <c r="A2">
        <v>25</v>
      </c>
      <c r="B2">
        <v>0.4</v>
      </c>
      <c r="C2">
        <v>0.03</v>
      </c>
      <c r="D2">
        <v>20</v>
      </c>
    </row>
    <row r="4" spans="1:4" ht="15" thickBot="1" x14ac:dyDescent="0.4"/>
    <row r="5" spans="1:4" ht="31.5" thickBot="1" x14ac:dyDescent="0.4">
      <c r="A5" s="44" t="s">
        <v>7</v>
      </c>
      <c r="B5" s="45" t="s">
        <v>9</v>
      </c>
      <c r="C5" s="45" t="s">
        <v>10</v>
      </c>
      <c r="D5" s="43" t="s">
        <v>8</v>
      </c>
    </row>
    <row r="6" spans="1:4" ht="15" thickBot="1" x14ac:dyDescent="0.4">
      <c r="A6">
        <v>1</v>
      </c>
      <c r="B6">
        <f>$B2*$A$2</f>
        <v>10</v>
      </c>
      <c r="C6">
        <f>B6</f>
        <v>10</v>
      </c>
      <c r="D6" s="5">
        <f>C6/$A$2</f>
        <v>0.4</v>
      </c>
    </row>
    <row r="7" spans="1:4" ht="15.5" thickTop="1" thickBot="1" x14ac:dyDescent="0.4">
      <c r="A7">
        <v>2</v>
      </c>
      <c r="B7" s="4">
        <f>$B$2*$A$2+($C$2-$B$2)*C6 - ($C$2/$A$2)*C6^2</f>
        <v>6.18</v>
      </c>
      <c r="C7">
        <f>C6+B7</f>
        <v>16.18</v>
      </c>
      <c r="D7" s="5">
        <f t="shared" ref="D7:D25" si="0">C7/$A$2</f>
        <v>0.6472</v>
      </c>
    </row>
    <row r="8" spans="1:4" ht="15.5" thickTop="1" thickBot="1" x14ac:dyDescent="0.4">
      <c r="A8">
        <v>3</v>
      </c>
      <c r="B8" s="4">
        <f t="shared" ref="B8:B25" si="1">$B$2*$A$2+($C$2-$B$2)*C7 - ($C$2/$A$2)*C7^2</f>
        <v>3.6992491199999997</v>
      </c>
      <c r="C8">
        <f t="shared" ref="C8:C25" si="2">C7+B8</f>
        <v>19.879249120000001</v>
      </c>
      <c r="D8" s="5">
        <f t="shared" si="0"/>
        <v>0.79516996480000002</v>
      </c>
    </row>
    <row r="9" spans="1:4" ht="15.5" thickTop="1" thickBot="1" x14ac:dyDescent="0.4">
      <c r="A9">
        <v>4</v>
      </c>
      <c r="B9" s="4">
        <f t="shared" si="1"/>
        <v>2.1704563709099745</v>
      </c>
      <c r="C9">
        <f t="shared" si="2"/>
        <v>22.049705490909975</v>
      </c>
      <c r="D9" s="5">
        <f t="shared" si="0"/>
        <v>0.88198821963639906</v>
      </c>
    </row>
    <row r="10" spans="1:4" ht="15.5" thickTop="1" thickBot="1" x14ac:dyDescent="0.4">
      <c r="A10">
        <v>5</v>
      </c>
      <c r="B10" s="4">
        <f t="shared" si="1"/>
        <v>1.2581815536802701</v>
      </c>
      <c r="C10">
        <f t="shared" si="2"/>
        <v>23.307887044590245</v>
      </c>
      <c r="D10" s="5">
        <f t="shared" si="0"/>
        <v>0.93231548178360979</v>
      </c>
    </row>
    <row r="11" spans="1:4" ht="15.5" thickTop="1" thickBot="1" x14ac:dyDescent="0.4">
      <c r="A11">
        <v>6</v>
      </c>
      <c r="B11" s="4">
        <f t="shared" si="1"/>
        <v>0.72417267532155516</v>
      </c>
      <c r="C11">
        <f t="shared" si="2"/>
        <v>24.0320597199118</v>
      </c>
      <c r="D11" s="5">
        <f t="shared" si="0"/>
        <v>0.96128238879647199</v>
      </c>
    </row>
    <row r="12" spans="1:4" ht="15.5" thickTop="1" thickBot="1" x14ac:dyDescent="0.4">
      <c r="A12">
        <v>7</v>
      </c>
      <c r="B12" s="4">
        <f t="shared" si="1"/>
        <v>0.41509003037494607</v>
      </c>
      <c r="C12">
        <f t="shared" si="2"/>
        <v>24.447149750286744</v>
      </c>
      <c r="D12" s="5">
        <f t="shared" si="0"/>
        <v>0.97788599001146981</v>
      </c>
    </row>
    <row r="13" spans="1:4" ht="15.5" thickTop="1" thickBot="1" x14ac:dyDescent="0.4">
      <c r="A13">
        <v>8</v>
      </c>
      <c r="B13" s="4">
        <f t="shared" si="1"/>
        <v>0.23735883529837032</v>
      </c>
      <c r="C13">
        <f t="shared" si="2"/>
        <v>24.684508585585114</v>
      </c>
      <c r="D13" s="5">
        <f t="shared" si="0"/>
        <v>0.98738034342340453</v>
      </c>
    </row>
    <row r="14" spans="1:4" ht="15.5" thickTop="1" thickBot="1" x14ac:dyDescent="0.4">
      <c r="A14">
        <v>9</v>
      </c>
      <c r="B14" s="4">
        <f t="shared" si="1"/>
        <v>0.13554186639931753</v>
      </c>
      <c r="C14">
        <f t="shared" si="2"/>
        <v>24.820050451984432</v>
      </c>
      <c r="D14" s="5">
        <f t="shared" si="0"/>
        <v>0.99280201807937729</v>
      </c>
    </row>
    <row r="15" spans="1:4" ht="15.5" thickTop="1" thickBot="1" x14ac:dyDescent="0.4">
      <c r="A15">
        <v>10</v>
      </c>
      <c r="B15" s="4">
        <f t="shared" si="1"/>
        <v>7.7339447438897868E-2</v>
      </c>
      <c r="C15">
        <f t="shared" si="2"/>
        <v>24.897389899423331</v>
      </c>
      <c r="D15" s="5">
        <f t="shared" si="0"/>
        <v>0.99589559597693322</v>
      </c>
    </row>
    <row r="16" spans="1:4" ht="15.5" thickTop="1" thickBot="1" x14ac:dyDescent="0.4">
      <c r="A16">
        <v>11</v>
      </c>
      <c r="B16" s="4">
        <f t="shared" si="1"/>
        <v>4.4109708648679358E-2</v>
      </c>
      <c r="C16">
        <f t="shared" si="2"/>
        <v>24.941499608072011</v>
      </c>
      <c r="D16" s="5">
        <f t="shared" si="0"/>
        <v>0.99765998432288039</v>
      </c>
    </row>
    <row r="17" spans="1:4" ht="15.5" thickTop="1" thickBot="1" x14ac:dyDescent="0.4">
      <c r="A17">
        <v>12</v>
      </c>
      <c r="B17" s="4">
        <f t="shared" si="1"/>
        <v>2.5151061774007943E-2</v>
      </c>
      <c r="C17">
        <f t="shared" si="2"/>
        <v>24.966650669846018</v>
      </c>
      <c r="D17" s="5">
        <f t="shared" si="0"/>
        <v>0.99866602679384076</v>
      </c>
    </row>
    <row r="18" spans="1:4" ht="15.5" thickTop="1" thickBot="1" x14ac:dyDescent="0.4">
      <c r="A18">
        <v>13</v>
      </c>
      <c r="B18" s="4">
        <f t="shared" si="1"/>
        <v>1.433887735282624E-2</v>
      </c>
      <c r="C18">
        <f t="shared" si="2"/>
        <v>24.980989547198845</v>
      </c>
      <c r="D18" s="5">
        <f t="shared" si="0"/>
        <v>0.99923958188795381</v>
      </c>
    </row>
    <row r="19" spans="1:4" ht="15.5" thickTop="1" thickBot="1" x14ac:dyDescent="0.4">
      <c r="A19">
        <v>14</v>
      </c>
      <c r="B19" s="4">
        <f t="shared" si="1"/>
        <v>8.1740610277171166E-3</v>
      </c>
      <c r="C19">
        <f t="shared" si="2"/>
        <v>24.989163608226562</v>
      </c>
      <c r="D19" s="5">
        <f t="shared" si="0"/>
        <v>0.99956654432906245</v>
      </c>
    </row>
    <row r="20" spans="1:4" ht="15.5" thickTop="1" thickBot="1" x14ac:dyDescent="0.4">
      <c r="A20">
        <v>15</v>
      </c>
      <c r="B20" s="4">
        <f t="shared" si="1"/>
        <v>4.659507549715336E-3</v>
      </c>
      <c r="C20">
        <f t="shared" si="2"/>
        <v>24.993823115776276</v>
      </c>
      <c r="D20" s="5">
        <f t="shared" si="0"/>
        <v>0.99975292463105103</v>
      </c>
    </row>
    <row r="21" spans="1:4" ht="15.5" thickTop="1" thickBot="1" x14ac:dyDescent="0.4">
      <c r="A21">
        <v>16</v>
      </c>
      <c r="B21" s="4">
        <f t="shared" si="1"/>
        <v>2.6560144315235235E-3</v>
      </c>
      <c r="C21">
        <f t="shared" si="2"/>
        <v>24.996479130207799</v>
      </c>
      <c r="D21" s="5">
        <f t="shared" si="0"/>
        <v>0.99985916520831197</v>
      </c>
    </row>
    <row r="22" spans="1:4" ht="15.5" thickTop="1" thickBot="1" x14ac:dyDescent="0.4">
      <c r="A22">
        <v>17</v>
      </c>
      <c r="B22" s="4">
        <f t="shared" si="1"/>
        <v>1.5139591348173331E-3</v>
      </c>
      <c r="C22">
        <f t="shared" si="2"/>
        <v>24.997993089342618</v>
      </c>
      <c r="D22" s="5">
        <f t="shared" si="0"/>
        <v>0.99991972357370473</v>
      </c>
    </row>
    <row r="23" spans="1:4" ht="15.5" thickTop="1" thickBot="1" x14ac:dyDescent="0.4">
      <c r="A23">
        <v>18</v>
      </c>
      <c r="B23" s="4">
        <f t="shared" si="1"/>
        <v>8.6296674944630336E-4</v>
      </c>
      <c r="C23">
        <f t="shared" si="2"/>
        <v>24.998856056092063</v>
      </c>
      <c r="D23" s="5">
        <f t="shared" si="0"/>
        <v>0.99995424224368246</v>
      </c>
    </row>
    <row r="24" spans="1:4" ht="15.5" thickTop="1" thickBot="1" x14ac:dyDescent="0.4">
      <c r="A24">
        <v>19</v>
      </c>
      <c r="B24" s="4">
        <f t="shared" si="1"/>
        <v>4.9189431008356266E-4</v>
      </c>
      <c r="C24">
        <f t="shared" si="2"/>
        <v>24.999347950402147</v>
      </c>
      <c r="D24" s="5">
        <f t="shared" si="0"/>
        <v>0.99997391801608582</v>
      </c>
    </row>
    <row r="25" spans="1:4" ht="15" thickTop="1" x14ac:dyDescent="0.35">
      <c r="A25">
        <v>20</v>
      </c>
      <c r="B25" s="4">
        <f t="shared" si="1"/>
        <v>2.8038081687498106E-4</v>
      </c>
      <c r="C25">
        <f t="shared" si="2"/>
        <v>24.999628331219022</v>
      </c>
      <c r="D25" s="5">
        <f t="shared" si="0"/>
        <v>0.99998513324876082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3073" r:id="rId3">
          <objectPr defaultSize="0" autoPict="0" r:id="rId4">
            <anchor moveWithCells="1">
              <from>
                <xdr:col>5</xdr:col>
                <xdr:colOff>215900</xdr:colOff>
                <xdr:row>1</xdr:row>
                <xdr:rowOff>95250</xdr:rowOff>
              </from>
              <to>
                <xdr:col>13</xdr:col>
                <xdr:colOff>406400</xdr:colOff>
                <xdr:row>4</xdr:row>
                <xdr:rowOff>76200</xdr:rowOff>
              </to>
            </anchor>
          </objectPr>
        </oleObject>
      </mc:Choice>
      <mc:Fallback>
        <oleObject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241C-9549-4853-9D1F-7A1203C56639}">
  <dimension ref="A1:S26"/>
  <sheetViews>
    <sheetView topLeftCell="B1" workbookViewId="0">
      <selection activeCell="Q1" sqref="Q1"/>
    </sheetView>
  </sheetViews>
  <sheetFormatPr defaultRowHeight="14.5" x14ac:dyDescent="0.35"/>
  <cols>
    <col min="1" max="1" width="15.1796875" customWidth="1"/>
    <col min="2" max="2" width="20" customWidth="1"/>
    <col min="3" max="3" width="20.36328125" customWidth="1"/>
    <col min="4" max="4" width="16.26953125" customWidth="1"/>
    <col min="5" max="5" width="15.453125" customWidth="1"/>
    <col min="6" max="6" width="13.26953125" customWidth="1"/>
    <col min="7" max="7" width="11.81640625" customWidth="1"/>
    <col min="12" max="12" width="13.26953125" customWidth="1"/>
    <col min="17" max="17" width="11.453125" customWidth="1"/>
  </cols>
  <sheetData>
    <row r="1" spans="1:19" ht="30" x14ac:dyDescent="0.45">
      <c r="A1" s="3" t="s">
        <v>6</v>
      </c>
      <c r="B1" s="3" t="s">
        <v>4</v>
      </c>
      <c r="C1" s="3" t="s">
        <v>5</v>
      </c>
      <c r="D1" s="3" t="s">
        <v>41</v>
      </c>
      <c r="F1" s="51" t="s">
        <v>44</v>
      </c>
      <c r="L1" s="52" t="s">
        <v>3</v>
      </c>
      <c r="M1" s="52" t="s">
        <v>15</v>
      </c>
      <c r="N1" s="52" t="s">
        <v>16</v>
      </c>
      <c r="O1" s="52" t="s">
        <v>41</v>
      </c>
      <c r="Q1" s="51" t="s">
        <v>45</v>
      </c>
    </row>
    <row r="2" spans="1:19" x14ac:dyDescent="0.35">
      <c r="A2">
        <v>25</v>
      </c>
      <c r="B2">
        <v>0.03</v>
      </c>
      <c r="C2">
        <v>0.4</v>
      </c>
      <c r="D2">
        <v>20</v>
      </c>
      <c r="L2">
        <v>25</v>
      </c>
      <c r="M2">
        <v>0.4</v>
      </c>
      <c r="N2">
        <v>0.03</v>
      </c>
      <c r="O2">
        <v>20</v>
      </c>
    </row>
    <row r="3" spans="1:19" ht="15" thickBot="1" x14ac:dyDescent="0.4"/>
    <row r="4" spans="1:19" ht="15" thickBot="1" x14ac:dyDescent="0.4">
      <c r="D4" s="64" t="s">
        <v>11</v>
      </c>
      <c r="E4" s="65"/>
      <c r="F4" s="65" t="s">
        <v>14</v>
      </c>
      <c r="G4" s="66"/>
      <c r="P4" s="67" t="s">
        <v>11</v>
      </c>
      <c r="Q4" s="67"/>
      <c r="R4" s="67" t="s">
        <v>14</v>
      </c>
      <c r="S4" s="67"/>
    </row>
    <row r="5" spans="1:19" ht="43.5" x14ac:dyDescent="0.35">
      <c r="A5" t="s">
        <v>7</v>
      </c>
      <c r="B5" t="s">
        <v>9</v>
      </c>
      <c r="C5" s="3" t="s">
        <v>10</v>
      </c>
      <c r="D5" s="3" t="s">
        <v>12</v>
      </c>
      <c r="E5" s="3" t="s">
        <v>13</v>
      </c>
      <c r="F5" s="3" t="s">
        <v>42</v>
      </c>
      <c r="G5" s="3" t="s">
        <v>43</v>
      </c>
      <c r="L5" s="53" t="s">
        <v>7</v>
      </c>
      <c r="M5" s="53" t="s">
        <v>9</v>
      </c>
      <c r="N5" s="53" t="s">
        <v>10</v>
      </c>
      <c r="O5" s="54" t="s">
        <v>8</v>
      </c>
      <c r="P5" s="53" t="s">
        <v>12</v>
      </c>
      <c r="Q5" s="53" t="s">
        <v>13</v>
      </c>
      <c r="R5" s="53" t="s">
        <v>12</v>
      </c>
      <c r="S5" s="53" t="s">
        <v>13</v>
      </c>
    </row>
    <row r="6" spans="1:19" ht="15" thickBot="1" x14ac:dyDescent="0.4">
      <c r="C6" s="3"/>
      <c r="D6" s="3"/>
      <c r="E6" s="3"/>
      <c r="F6" s="3"/>
      <c r="G6" s="3"/>
      <c r="L6">
        <v>1</v>
      </c>
      <c r="M6">
        <f>$M2*$L$2</f>
        <v>10</v>
      </c>
      <c r="N6">
        <f>M6</f>
        <v>10</v>
      </c>
      <c r="O6" s="5">
        <f>N6/$A$2</f>
        <v>0.4</v>
      </c>
      <c r="P6">
        <f>$M$2*($L$2)</f>
        <v>10</v>
      </c>
      <c r="Q6">
        <f>$N$2*(0/$L$2)*($L$2-0)</f>
        <v>0</v>
      </c>
      <c r="R6" s="46">
        <f t="shared" ref="R6:R25" si="0">$P6/$N6</f>
        <v>1</v>
      </c>
      <c r="S6" s="46">
        <f>$Q6/$N6</f>
        <v>0</v>
      </c>
    </row>
    <row r="7" spans="1:19" ht="15.5" thickTop="1" thickBot="1" x14ac:dyDescent="0.4">
      <c r="A7">
        <v>1</v>
      </c>
      <c r="B7">
        <f>$B2*$A$2</f>
        <v>0.75</v>
      </c>
      <c r="C7">
        <f>B7</f>
        <v>0.75</v>
      </c>
      <c r="D7">
        <f>$B$2*($A$2)</f>
        <v>0.75</v>
      </c>
      <c r="E7">
        <f>$C$2*(0/$A$2)*($A$2-0)</f>
        <v>0</v>
      </c>
      <c r="F7" s="46">
        <f>$D7/$C7</f>
        <v>1</v>
      </c>
      <c r="G7" s="46">
        <f>$E7/$C7</f>
        <v>0</v>
      </c>
      <c r="L7">
        <v>2</v>
      </c>
      <c r="M7" s="4">
        <f>$M$2*$L$2+($N$2-$M$2)*N6 - ($N$2/$L$2)*N6^2</f>
        <v>6.18</v>
      </c>
      <c r="N7">
        <f>N6+M7</f>
        <v>16.18</v>
      </c>
      <c r="O7" s="5">
        <f t="shared" ref="O7:O25" si="1">N7/$A$2</f>
        <v>0.6472</v>
      </c>
      <c r="P7">
        <f>$M$2*($L$2-$N6)</f>
        <v>6</v>
      </c>
      <c r="Q7">
        <f>$N$2*($N6/$L$2)*($L$2-$N6)</f>
        <v>0.18</v>
      </c>
      <c r="R7" s="46">
        <f t="shared" si="0"/>
        <v>0.37082818294190362</v>
      </c>
      <c r="S7" s="46">
        <f t="shared" ref="S7:S25" si="2">$Q7/$N7</f>
        <v>1.1124845488257108E-2</v>
      </c>
    </row>
    <row r="8" spans="1:19" ht="15.5" thickTop="1" thickBot="1" x14ac:dyDescent="0.4">
      <c r="A8">
        <v>2</v>
      </c>
      <c r="B8" s="4">
        <f>$B$2*$A$2+($C$2-$B$2)*C7 - ($C$2/$A$2)*C7^2</f>
        <v>1.0185</v>
      </c>
      <c r="C8">
        <f>C7+B8</f>
        <v>1.7685</v>
      </c>
      <c r="D8">
        <f>$B$2*($A$2-$C7)</f>
        <v>0.72749999999999992</v>
      </c>
      <c r="E8">
        <f>$C$2*($C7/$A$2)*($A$2-$C7)</f>
        <v>0.29099999999999998</v>
      </c>
      <c r="F8" s="46">
        <f t="shared" ref="F8:F26" si="3">$D8/$C8</f>
        <v>0.41136556403731972</v>
      </c>
      <c r="G8" s="46">
        <f t="shared" ref="G8:G26" si="4">$E8/$C8</f>
        <v>0.1645462256149279</v>
      </c>
      <c r="L8">
        <v>3</v>
      </c>
      <c r="M8" s="4">
        <f t="shared" ref="M8:M25" si="5">$M$2*$L$2+($N$2-$M$2)*N7 - ($N$2/$L$2)*N7^2</f>
        <v>3.6992491199999997</v>
      </c>
      <c r="N8">
        <f t="shared" ref="N8:N25" si="6">N7+M8</f>
        <v>19.879249120000001</v>
      </c>
      <c r="O8" s="5">
        <f t="shared" si="1"/>
        <v>0.79516996480000002</v>
      </c>
      <c r="P8">
        <f t="shared" ref="P8:P25" si="7">$M$2*($L$2-$N7)</f>
        <v>3.5280000000000005</v>
      </c>
      <c r="Q8">
        <f t="shared" ref="Q8:Q25" si="8">$N$2*($N7/$L$2)*($L$2-$N7)</f>
        <v>0.17124912</v>
      </c>
      <c r="R8" s="46">
        <f t="shared" si="0"/>
        <v>0.17747149194134151</v>
      </c>
      <c r="S8" s="46">
        <f t="shared" si="2"/>
        <v>8.6144662188327153E-3</v>
      </c>
    </row>
    <row r="9" spans="1:19" ht="15.5" thickTop="1" thickBot="1" x14ac:dyDescent="0.4">
      <c r="A9">
        <v>3</v>
      </c>
      <c r="B9" s="4">
        <f t="shared" ref="B9:B25" si="9">$B$2*$A$2+($C$2-$B$2)*C8 - ($C$2/$A$2)*C8^2</f>
        <v>1.3543035239999999</v>
      </c>
      <c r="C9">
        <f t="shared" ref="C9:C25" si="10">C8+B9</f>
        <v>3.1228035240000001</v>
      </c>
      <c r="D9">
        <f>$B$2*($A$2-$C8)</f>
        <v>0.69694500000000004</v>
      </c>
      <c r="E9">
        <f t="shared" ref="E9:E25" si="11">$C$2*($C8/$A$2)*($A$2-$C8)</f>
        <v>0.65735852400000006</v>
      </c>
      <c r="F9" s="46">
        <f t="shared" si="3"/>
        <v>0.22317926652884104</v>
      </c>
      <c r="G9" s="46">
        <f t="shared" si="4"/>
        <v>0.21050268419000287</v>
      </c>
      <c r="L9">
        <v>4</v>
      </c>
      <c r="M9" s="4">
        <f t="shared" si="5"/>
        <v>2.1704563709099745</v>
      </c>
      <c r="N9">
        <f t="shared" si="6"/>
        <v>22.049705490909975</v>
      </c>
      <c r="O9" s="5">
        <f t="shared" si="1"/>
        <v>0.88198821963639906</v>
      </c>
      <c r="P9">
        <f t="shared" si="7"/>
        <v>2.0483003519999996</v>
      </c>
      <c r="Q9">
        <f t="shared" si="8"/>
        <v>0.12215601890997506</v>
      </c>
      <c r="R9" s="46">
        <f t="shared" si="0"/>
        <v>9.2894680740493993E-2</v>
      </c>
      <c r="S9" s="46">
        <f t="shared" si="2"/>
        <v>5.5400295010894392E-3</v>
      </c>
    </row>
    <row r="10" spans="1:19" ht="15.5" thickTop="1" thickBot="1" x14ac:dyDescent="0.4">
      <c r="A10">
        <v>4</v>
      </c>
      <c r="B10" s="4">
        <f t="shared" si="9"/>
        <v>1.749406874287891</v>
      </c>
      <c r="C10">
        <f t="shared" si="10"/>
        <v>4.8722103982878906</v>
      </c>
      <c r="D10">
        <f t="shared" ref="D10:D25" si="12">$B$2*($A$2-$C9)</f>
        <v>0.65631589428000003</v>
      </c>
      <c r="E10">
        <f t="shared" si="11"/>
        <v>1.093090980007891</v>
      </c>
      <c r="F10" s="46">
        <f t="shared" si="3"/>
        <v>0.13470598365592573</v>
      </c>
      <c r="G10" s="46">
        <f t="shared" si="4"/>
        <v>0.22435217091445936</v>
      </c>
      <c r="L10">
        <v>5</v>
      </c>
      <c r="M10" s="4">
        <f t="shared" si="5"/>
        <v>1.2581815536802701</v>
      </c>
      <c r="N10">
        <f t="shared" si="6"/>
        <v>23.307887044590245</v>
      </c>
      <c r="O10" s="5">
        <f t="shared" si="1"/>
        <v>0.93231548178360979</v>
      </c>
      <c r="P10">
        <f t="shared" si="7"/>
        <v>1.18011780363601</v>
      </c>
      <c r="Q10">
        <f t="shared" si="8"/>
        <v>7.8063750044260638E-2</v>
      </c>
      <c r="R10" s="46">
        <f t="shared" si="0"/>
        <v>5.0631693957428676E-2</v>
      </c>
      <c r="S10" s="46">
        <f t="shared" si="2"/>
        <v>3.3492418208015649E-3</v>
      </c>
    </row>
    <row r="11" spans="1:19" ht="15.5" thickTop="1" thickBot="1" x14ac:dyDescent="0.4">
      <c r="A11">
        <v>5</v>
      </c>
      <c r="B11" s="4">
        <f t="shared" si="9"/>
        <v>2.1729029007235652</v>
      </c>
      <c r="C11">
        <f t="shared" si="10"/>
        <v>7.0451132990114562</v>
      </c>
      <c r="D11">
        <f t="shared" si="12"/>
        <v>0.60383368805136328</v>
      </c>
      <c r="E11">
        <f t="shared" si="11"/>
        <v>1.5690692126722019</v>
      </c>
      <c r="F11" s="46">
        <f t="shared" si="3"/>
        <v>8.5709578032775E-2</v>
      </c>
      <c r="G11" s="46">
        <f t="shared" si="4"/>
        <v>0.22271738523954865</v>
      </c>
      <c r="L11">
        <v>6</v>
      </c>
      <c r="M11" s="4">
        <f t="shared" si="5"/>
        <v>0.72417267532155516</v>
      </c>
      <c r="N11">
        <f t="shared" si="6"/>
        <v>24.0320597199118</v>
      </c>
      <c r="O11" s="5">
        <f t="shared" si="1"/>
        <v>0.96128238879647199</v>
      </c>
      <c r="P11">
        <f t="shared" si="7"/>
        <v>0.67684518216390188</v>
      </c>
      <c r="Q11">
        <f t="shared" si="8"/>
        <v>4.7327493157653999E-2</v>
      </c>
      <c r="R11" s="46">
        <f t="shared" si="0"/>
        <v>2.816426016131696E-2</v>
      </c>
      <c r="S11" s="46">
        <f t="shared" si="2"/>
        <v>1.9693481836032859E-3</v>
      </c>
    </row>
    <row r="12" spans="1:19" ht="15.5" thickTop="1" thickBot="1" x14ac:dyDescent="0.4">
      <c r="A12">
        <v>6</v>
      </c>
      <c r="B12" s="4">
        <f t="shared" si="9"/>
        <v>2.5625539782997091</v>
      </c>
      <c r="C12">
        <f t="shared" si="10"/>
        <v>9.6076672773111653</v>
      </c>
      <c r="D12">
        <f t="shared" si="12"/>
        <v>0.53864660102965634</v>
      </c>
      <c r="E12">
        <f t="shared" si="11"/>
        <v>2.0239073772700533</v>
      </c>
      <c r="F12" s="46">
        <f t="shared" si="3"/>
        <v>5.606424384633809E-2</v>
      </c>
      <c r="G12" s="46">
        <f t="shared" si="4"/>
        <v>0.21065543995779076</v>
      </c>
      <c r="L12">
        <v>7</v>
      </c>
      <c r="M12" s="4">
        <f t="shared" si="5"/>
        <v>0.41509003037494607</v>
      </c>
      <c r="N12">
        <f t="shared" si="6"/>
        <v>24.447149750286744</v>
      </c>
      <c r="O12" s="5">
        <f t="shared" si="1"/>
        <v>0.97788599001146981</v>
      </c>
      <c r="P12">
        <f t="shared" si="7"/>
        <v>0.38717611203528013</v>
      </c>
      <c r="Q12">
        <f t="shared" si="8"/>
        <v>2.7913918339665337E-2</v>
      </c>
      <c r="R12" s="46">
        <f t="shared" si="0"/>
        <v>1.5837270029024093E-2</v>
      </c>
      <c r="S12" s="46">
        <f t="shared" si="2"/>
        <v>1.1418066574136287E-3</v>
      </c>
    </row>
    <row r="13" spans="1:19" ht="15.5" thickTop="1" thickBot="1" x14ac:dyDescent="0.4">
      <c r="A13">
        <v>7</v>
      </c>
      <c r="B13" s="4">
        <f t="shared" si="9"/>
        <v>2.8279205644208791</v>
      </c>
      <c r="C13">
        <f t="shared" si="10"/>
        <v>12.435587841732044</v>
      </c>
      <c r="D13">
        <f t="shared" si="12"/>
        <v>0.46176998168066502</v>
      </c>
      <c r="E13">
        <f t="shared" si="11"/>
        <v>2.3661505827402149</v>
      </c>
      <c r="F13" s="46">
        <f t="shared" si="3"/>
        <v>3.7132943577546963E-2</v>
      </c>
      <c r="G13" s="46">
        <f t="shared" si="4"/>
        <v>0.19027251569079459</v>
      </c>
      <c r="L13">
        <v>8</v>
      </c>
      <c r="M13" s="4">
        <f t="shared" si="5"/>
        <v>0.23735883529837032</v>
      </c>
      <c r="N13">
        <f t="shared" si="6"/>
        <v>24.684508585585114</v>
      </c>
      <c r="O13" s="5">
        <f t="shared" si="1"/>
        <v>0.98738034342340453</v>
      </c>
      <c r="P13">
        <f t="shared" si="7"/>
        <v>0.22114009988530228</v>
      </c>
      <c r="Q13">
        <f t="shared" si="8"/>
        <v>1.621873541306806E-2</v>
      </c>
      <c r="R13" s="46">
        <f t="shared" si="0"/>
        <v>8.9586591978760444E-3</v>
      </c>
      <c r="S13" s="46">
        <f t="shared" si="2"/>
        <v>6.5704104891677821E-4</v>
      </c>
    </row>
    <row r="14" spans="1:19" ht="15.5" thickTop="1" thickBot="1" x14ac:dyDescent="0.4">
      <c r="A14">
        <v>8</v>
      </c>
      <c r="B14" s="4">
        <f t="shared" si="9"/>
        <v>2.8768659819299147</v>
      </c>
      <c r="C14">
        <f t="shared" si="10"/>
        <v>15.312453823661958</v>
      </c>
      <c r="D14">
        <f t="shared" si="12"/>
        <v>0.37693236474803865</v>
      </c>
      <c r="E14">
        <f t="shared" si="11"/>
        <v>2.4999336171818762</v>
      </c>
      <c r="F14" s="46">
        <f t="shared" si="3"/>
        <v>2.4616065399366255E-2</v>
      </c>
      <c r="G14" s="46">
        <f t="shared" si="4"/>
        <v>0.16326146324887461</v>
      </c>
      <c r="L14">
        <v>9</v>
      </c>
      <c r="M14" s="4">
        <f t="shared" si="5"/>
        <v>0.13554186639931753</v>
      </c>
      <c r="N14">
        <f t="shared" si="6"/>
        <v>24.820050451984432</v>
      </c>
      <c r="O14" s="5">
        <f t="shared" si="1"/>
        <v>0.99280201807937729</v>
      </c>
      <c r="P14">
        <f t="shared" si="7"/>
        <v>0.12619656576595448</v>
      </c>
      <c r="Q14">
        <f t="shared" si="8"/>
        <v>9.345300633363177E-3</v>
      </c>
      <c r="R14" s="46">
        <f t="shared" si="0"/>
        <v>5.0844604852873987E-3</v>
      </c>
      <c r="S14" s="46">
        <f t="shared" si="2"/>
        <v>3.7652222550643504E-4</v>
      </c>
    </row>
    <row r="15" spans="1:19" ht="15.5" thickTop="1" thickBot="1" x14ac:dyDescent="0.4">
      <c r="A15">
        <v>9</v>
      </c>
      <c r="B15" s="4">
        <f t="shared" si="9"/>
        <v>2.6640680411264492</v>
      </c>
      <c r="C15">
        <f t="shared" si="10"/>
        <v>17.976521864788406</v>
      </c>
      <c r="D15">
        <f t="shared" si="12"/>
        <v>0.29062638529014123</v>
      </c>
      <c r="E15">
        <f t="shared" si="11"/>
        <v>2.3734416558363081</v>
      </c>
      <c r="F15" s="46">
        <f t="shared" si="3"/>
        <v>1.6166997569168649E-2</v>
      </c>
      <c r="G15" s="46">
        <f t="shared" si="4"/>
        <v>0.1320300819974134</v>
      </c>
      <c r="L15">
        <v>10</v>
      </c>
      <c r="M15" s="4">
        <f t="shared" si="5"/>
        <v>7.7339447438897868E-2</v>
      </c>
      <c r="N15">
        <f t="shared" si="6"/>
        <v>24.897389899423331</v>
      </c>
      <c r="O15" s="5">
        <f t="shared" si="1"/>
        <v>0.99589559597693322</v>
      </c>
      <c r="P15">
        <f t="shared" si="7"/>
        <v>7.1979819206227091E-2</v>
      </c>
      <c r="Q15">
        <f t="shared" si="8"/>
        <v>5.3596282326698235E-3</v>
      </c>
      <c r="R15" s="46">
        <f t="shared" si="0"/>
        <v>2.8910588417902501E-3</v>
      </c>
      <c r="S15" s="46">
        <f t="shared" si="2"/>
        <v>2.1526867893866908E-4</v>
      </c>
    </row>
    <row r="16" spans="1:19" ht="15.5" thickTop="1" thickBot="1" x14ac:dyDescent="0.4">
      <c r="A16">
        <v>10</v>
      </c>
      <c r="B16" s="4">
        <f t="shared" si="9"/>
        <v>2.2308276762882597</v>
      </c>
      <c r="C16">
        <f t="shared" si="10"/>
        <v>20.207349541076667</v>
      </c>
      <c r="D16">
        <f t="shared" si="12"/>
        <v>0.2107043440563478</v>
      </c>
      <c r="E16">
        <f t="shared" si="11"/>
        <v>2.0201233322319121</v>
      </c>
      <c r="F16" s="46">
        <f t="shared" si="3"/>
        <v>1.0427114334219671E-2</v>
      </c>
      <c r="G16" s="46">
        <f t="shared" si="4"/>
        <v>9.9969732701732539E-2</v>
      </c>
      <c r="L16">
        <v>11</v>
      </c>
      <c r="M16" s="4">
        <f t="shared" si="5"/>
        <v>4.4109708648679358E-2</v>
      </c>
      <c r="N16">
        <f t="shared" si="6"/>
        <v>24.941499608072011</v>
      </c>
      <c r="O16" s="5">
        <f t="shared" si="1"/>
        <v>0.99765998432288039</v>
      </c>
      <c r="P16">
        <f t="shared" si="7"/>
        <v>4.1044040230667635E-2</v>
      </c>
      <c r="Q16">
        <f t="shared" si="8"/>
        <v>3.0656684180116476E-3</v>
      </c>
      <c r="R16" s="46">
        <f t="shared" si="0"/>
        <v>1.6456123679662081E-3</v>
      </c>
      <c r="S16" s="46">
        <f t="shared" si="2"/>
        <v>1.2291435824570394E-4</v>
      </c>
    </row>
    <row r="17" spans="1:19" ht="15.5" thickTop="1" thickBot="1" x14ac:dyDescent="0.4">
      <c r="A17">
        <v>11</v>
      </c>
      <c r="B17" s="4">
        <f t="shared" si="9"/>
        <v>1.6933277225943453</v>
      </c>
      <c r="C17">
        <f t="shared" si="10"/>
        <v>21.900677263671014</v>
      </c>
      <c r="D17">
        <f t="shared" si="12"/>
        <v>0.14377951376769998</v>
      </c>
      <c r="E17">
        <f t="shared" si="11"/>
        <v>1.5495482088266448</v>
      </c>
      <c r="F17" s="46">
        <f t="shared" si="3"/>
        <v>6.5650715745764806E-3</v>
      </c>
      <c r="G17" s="46">
        <f t="shared" si="4"/>
        <v>7.0753437903815219E-2</v>
      </c>
      <c r="L17">
        <v>12</v>
      </c>
      <c r="M17" s="4">
        <f t="shared" si="5"/>
        <v>2.5151061774007943E-2</v>
      </c>
      <c r="N17">
        <f t="shared" si="6"/>
        <v>24.966650669846018</v>
      </c>
      <c r="O17" s="5">
        <f t="shared" si="1"/>
        <v>0.99866602679384076</v>
      </c>
      <c r="P17">
        <f t="shared" si="7"/>
        <v>2.3400156771195668E-2</v>
      </c>
      <c r="Q17">
        <f t="shared" si="8"/>
        <v>1.7509050028128009E-3</v>
      </c>
      <c r="R17" s="46">
        <f t="shared" si="0"/>
        <v>9.3725654596744467E-4</v>
      </c>
      <c r="S17" s="46">
        <f t="shared" si="2"/>
        <v>7.0129751321729839E-5</v>
      </c>
    </row>
    <row r="18" spans="1:19" ht="15.5" thickTop="1" thickBot="1" x14ac:dyDescent="0.4">
      <c r="A18">
        <v>12</v>
      </c>
      <c r="B18" s="4">
        <f t="shared" si="9"/>
        <v>1.1790159538386504</v>
      </c>
      <c r="C18">
        <f t="shared" si="10"/>
        <v>23.079693217509664</v>
      </c>
      <c r="D18">
        <f t="shared" si="12"/>
        <v>9.2979682089869578E-2</v>
      </c>
      <c r="E18">
        <f t="shared" si="11"/>
        <v>1.0860362717487819</v>
      </c>
      <c r="F18" s="46">
        <f t="shared" si="3"/>
        <v>4.0286359620815716E-3</v>
      </c>
      <c r="G18" s="46">
        <f t="shared" si="4"/>
        <v>4.7055923209795895E-2</v>
      </c>
      <c r="L18">
        <v>13</v>
      </c>
      <c r="M18" s="4">
        <f t="shared" si="5"/>
        <v>1.433887735282624E-2</v>
      </c>
      <c r="N18">
        <f t="shared" si="6"/>
        <v>24.980989547198845</v>
      </c>
      <c r="O18" s="5">
        <f t="shared" si="1"/>
        <v>0.99923958188795381</v>
      </c>
      <c r="P18">
        <f t="shared" si="7"/>
        <v>1.3339732061592714E-2</v>
      </c>
      <c r="Q18">
        <f t="shared" si="8"/>
        <v>9.9914529123339016E-4</v>
      </c>
      <c r="R18" s="46">
        <f t="shared" si="0"/>
        <v>5.3399534219366088E-4</v>
      </c>
      <c r="S18" s="46">
        <f t="shared" si="2"/>
        <v>3.9996225503622043E-5</v>
      </c>
    </row>
    <row r="19" spans="1:19" ht="15.5" thickTop="1" thickBot="1" x14ac:dyDescent="0.4">
      <c r="A19">
        <v>13</v>
      </c>
      <c r="B19" s="4">
        <f t="shared" si="9"/>
        <v>0.76673066624879027</v>
      </c>
      <c r="C19">
        <f t="shared" si="10"/>
        <v>23.846423883758455</v>
      </c>
      <c r="D19">
        <f t="shared" si="12"/>
        <v>5.7609203474710068E-2</v>
      </c>
      <c r="E19">
        <f t="shared" si="11"/>
        <v>0.70912146277408017</v>
      </c>
      <c r="F19" s="46">
        <f t="shared" si="3"/>
        <v>2.4158424657521535E-3</v>
      </c>
      <c r="G19" s="46">
        <f t="shared" si="4"/>
        <v>2.9737014918075629E-2</v>
      </c>
      <c r="L19">
        <v>14</v>
      </c>
      <c r="M19" s="4">
        <f t="shared" si="5"/>
        <v>8.1740610277171166E-3</v>
      </c>
      <c r="N19">
        <f t="shared" si="6"/>
        <v>24.989163608226562</v>
      </c>
      <c r="O19" s="5">
        <f t="shared" si="1"/>
        <v>0.99956654432906245</v>
      </c>
      <c r="P19">
        <f t="shared" si="7"/>
        <v>7.6041811204618174E-3</v>
      </c>
      <c r="Q19">
        <f t="shared" si="8"/>
        <v>5.6987990725579037E-4</v>
      </c>
      <c r="R19" s="46">
        <f t="shared" si="0"/>
        <v>3.0429914500853806E-4</v>
      </c>
      <c r="S19" s="46">
        <f t="shared" si="2"/>
        <v>2.2805081282039506E-5</v>
      </c>
    </row>
    <row r="20" spans="1:19" ht="15.5" thickTop="1" thickBot="1" x14ac:dyDescent="0.4">
      <c r="A20">
        <v>14</v>
      </c>
      <c r="B20" s="4">
        <f t="shared" si="9"/>
        <v>0.47474592428845774</v>
      </c>
      <c r="C20">
        <f t="shared" si="10"/>
        <v>24.321169808046911</v>
      </c>
      <c r="D20">
        <f t="shared" si="12"/>
        <v>3.4607283487246364E-2</v>
      </c>
      <c r="E20">
        <f t="shared" si="11"/>
        <v>0.4401386408012114</v>
      </c>
      <c r="F20" s="46">
        <f t="shared" si="3"/>
        <v>1.4229284101209714E-3</v>
      </c>
      <c r="G20" s="46">
        <f t="shared" si="4"/>
        <v>1.8096935479459831E-2</v>
      </c>
      <c r="L20">
        <v>15</v>
      </c>
      <c r="M20" s="4">
        <f t="shared" si="5"/>
        <v>4.659507549715336E-3</v>
      </c>
      <c r="N20">
        <f t="shared" si="6"/>
        <v>24.993823115776276</v>
      </c>
      <c r="O20" s="5">
        <f t="shared" si="1"/>
        <v>0.99975292463105103</v>
      </c>
      <c r="P20">
        <f t="shared" si="7"/>
        <v>4.334556709375193E-3</v>
      </c>
      <c r="Q20">
        <f t="shared" si="8"/>
        <v>3.2495084033913846E-4</v>
      </c>
      <c r="R20" s="46">
        <f t="shared" si="0"/>
        <v>1.7342511744988665E-4</v>
      </c>
      <c r="S20" s="46">
        <f t="shared" si="2"/>
        <v>1.3001245901193372E-5</v>
      </c>
    </row>
    <row r="21" spans="1:19" ht="15.5" thickTop="1" thickBot="1" x14ac:dyDescent="0.4">
      <c r="A21">
        <v>15</v>
      </c>
      <c r="B21" s="4">
        <f t="shared" si="9"/>
        <v>0.28452401566771535</v>
      </c>
      <c r="C21">
        <f t="shared" si="10"/>
        <v>24.605693823714624</v>
      </c>
      <c r="D21">
        <f t="shared" si="12"/>
        <v>2.0364905758592684E-2</v>
      </c>
      <c r="E21">
        <f t="shared" si="11"/>
        <v>0.26415910990912272</v>
      </c>
      <c r="F21" s="46">
        <f t="shared" si="3"/>
        <v>8.27650132708929E-4</v>
      </c>
      <c r="G21" s="46">
        <f t="shared" si="4"/>
        <v>1.0735690356942093E-2</v>
      </c>
      <c r="L21">
        <v>16</v>
      </c>
      <c r="M21" s="4">
        <f t="shared" si="5"/>
        <v>2.6560144315235235E-3</v>
      </c>
      <c r="N21">
        <f t="shared" si="6"/>
        <v>24.996479130207799</v>
      </c>
      <c r="O21" s="5">
        <f t="shared" si="1"/>
        <v>0.99985916520831197</v>
      </c>
      <c r="P21">
        <f t="shared" si="7"/>
        <v>2.4707536894894135E-3</v>
      </c>
      <c r="Q21">
        <f t="shared" si="8"/>
        <v>1.8526074203325003E-4</v>
      </c>
      <c r="R21" s="46">
        <f t="shared" si="0"/>
        <v>9.8844068263339999E-5</v>
      </c>
      <c r="S21" s="46">
        <f t="shared" si="2"/>
        <v>7.4114734746529051E-6</v>
      </c>
    </row>
    <row r="22" spans="1:19" ht="15.5" thickTop="1" thickBot="1" x14ac:dyDescent="0.4">
      <c r="A22">
        <v>16</v>
      </c>
      <c r="B22" s="4">
        <f t="shared" si="9"/>
        <v>0.16706401803220139</v>
      </c>
      <c r="C22">
        <f t="shared" si="10"/>
        <v>24.772757841746824</v>
      </c>
      <c r="D22">
        <f t="shared" si="12"/>
        <v>1.1829185288561276E-2</v>
      </c>
      <c r="E22">
        <f t="shared" si="11"/>
        <v>0.15523483274364167</v>
      </c>
      <c r="F22" s="46">
        <f t="shared" si="3"/>
        <v>4.7750780773494832E-4</v>
      </c>
      <c r="G22" s="46">
        <f t="shared" si="4"/>
        <v>6.2663524882983091E-3</v>
      </c>
      <c r="L22">
        <v>17</v>
      </c>
      <c r="M22" s="4">
        <f t="shared" si="5"/>
        <v>1.5139591348173331E-3</v>
      </c>
      <c r="N22">
        <f t="shared" si="6"/>
        <v>24.997993089342618</v>
      </c>
      <c r="O22" s="5">
        <f t="shared" si="1"/>
        <v>0.99991972357370473</v>
      </c>
      <c r="P22">
        <f t="shared" si="7"/>
        <v>1.4083479168803593E-3</v>
      </c>
      <c r="Q22">
        <f t="shared" si="8"/>
        <v>1.0561121793711458E-4</v>
      </c>
      <c r="R22" s="46">
        <f t="shared" si="0"/>
        <v>5.6338439323786336E-5</v>
      </c>
      <c r="S22" s="46">
        <f t="shared" si="2"/>
        <v>4.2247878683565105E-6</v>
      </c>
    </row>
    <row r="23" spans="1:19" ht="15.5" thickTop="1" thickBot="1" x14ac:dyDescent="0.4">
      <c r="A23">
        <v>17</v>
      </c>
      <c r="B23" s="4">
        <f t="shared" si="9"/>
        <v>9.6887904073064135E-2</v>
      </c>
      <c r="C23">
        <f t="shared" si="10"/>
        <v>24.869645745819888</v>
      </c>
      <c r="D23">
        <f t="shared" si="12"/>
        <v>6.8172647475952886E-3</v>
      </c>
      <c r="E23">
        <f t="shared" si="11"/>
        <v>9.0070639325469534E-2</v>
      </c>
      <c r="F23" s="46">
        <f t="shared" si="3"/>
        <v>2.741198976966184E-4</v>
      </c>
      <c r="G23" s="46">
        <f t="shared" si="4"/>
        <v>3.6217097841294617E-3</v>
      </c>
      <c r="L23">
        <v>18</v>
      </c>
      <c r="M23" s="4">
        <f t="shared" si="5"/>
        <v>8.6296674944630336E-4</v>
      </c>
      <c r="N23">
        <f t="shared" si="6"/>
        <v>24.998856056092063</v>
      </c>
      <c r="O23" s="5">
        <f t="shared" si="1"/>
        <v>0.99995424224368246</v>
      </c>
      <c r="P23">
        <f t="shared" si="7"/>
        <v>8.027642629528487E-4</v>
      </c>
      <c r="Q23">
        <f t="shared" si="8"/>
        <v>6.0202486492999589E-5</v>
      </c>
      <c r="R23" s="46">
        <f t="shared" si="0"/>
        <v>3.2112039893010228E-5</v>
      </c>
      <c r="S23" s="46">
        <f t="shared" si="2"/>
        <v>2.4082096539904922E-6</v>
      </c>
    </row>
    <row r="24" spans="1:19" ht="15.5" thickTop="1" thickBot="1" x14ac:dyDescent="0.4">
      <c r="A24">
        <v>18</v>
      </c>
      <c r="B24" s="4">
        <f t="shared" si="9"/>
        <v>5.578045359212247E-2</v>
      </c>
      <c r="C24">
        <f t="shared" si="10"/>
        <v>24.925426199412009</v>
      </c>
      <c r="D24">
        <f t="shared" si="12"/>
        <v>3.9106276254033644E-3</v>
      </c>
      <c r="E24">
        <f t="shared" si="11"/>
        <v>5.1869825966719206E-2</v>
      </c>
      <c r="F24" s="46">
        <f t="shared" si="3"/>
        <v>1.5689310963499657E-4</v>
      </c>
      <c r="G24" s="46">
        <f t="shared" si="4"/>
        <v>2.0810005635106378E-3</v>
      </c>
      <c r="L24">
        <v>19</v>
      </c>
      <c r="M24" s="4">
        <f t="shared" si="5"/>
        <v>4.9189431008356266E-4</v>
      </c>
      <c r="N24">
        <f t="shared" si="6"/>
        <v>24.999347950402147</v>
      </c>
      <c r="O24" s="5">
        <f t="shared" si="1"/>
        <v>0.99997391801608582</v>
      </c>
      <c r="P24">
        <f t="shared" si="7"/>
        <v>4.5757756317499343E-4</v>
      </c>
      <c r="Q24">
        <f t="shared" si="8"/>
        <v>3.4316746908927097E-5</v>
      </c>
      <c r="R24" s="46">
        <f t="shared" si="0"/>
        <v>1.8303579920676798E-5</v>
      </c>
      <c r="S24" s="46">
        <f t="shared" si="2"/>
        <v>1.3727056792445288E-6</v>
      </c>
    </row>
    <row r="25" spans="1:19" ht="15.5" thickTop="1" thickBot="1" x14ac:dyDescent="0.4">
      <c r="A25">
        <v>19</v>
      </c>
      <c r="B25" s="4">
        <f t="shared" si="9"/>
        <v>3.1977754225090749E-2</v>
      </c>
      <c r="C25">
        <f t="shared" si="10"/>
        <v>24.957403953637098</v>
      </c>
      <c r="D25">
        <f t="shared" si="12"/>
        <v>2.2372140176397438E-3</v>
      </c>
      <c r="E25">
        <f t="shared" si="11"/>
        <v>2.9740540207450386E-2</v>
      </c>
      <c r="F25" s="46">
        <f t="shared" si="3"/>
        <v>8.9641295296408803E-5</v>
      </c>
      <c r="G25" s="46">
        <f t="shared" si="4"/>
        <v>1.1916519948428463E-3</v>
      </c>
      <c r="L25">
        <v>20</v>
      </c>
      <c r="M25" s="4">
        <f t="shared" si="5"/>
        <v>2.8038081687498106E-4</v>
      </c>
      <c r="N25">
        <f t="shared" si="6"/>
        <v>24.999628331219022</v>
      </c>
      <c r="O25" s="5">
        <f t="shared" si="1"/>
        <v>0.99998513324876082</v>
      </c>
      <c r="P25">
        <f t="shared" si="7"/>
        <v>2.6081983914139073E-4</v>
      </c>
      <c r="Q25">
        <f t="shared" si="8"/>
        <v>1.956097773319063E-5</v>
      </c>
      <c r="R25" s="46">
        <f t="shared" si="0"/>
        <v>1.0432948669708193E-5</v>
      </c>
      <c r="S25" s="46">
        <f t="shared" si="2"/>
        <v>7.824507418281608E-7</v>
      </c>
    </row>
    <row r="26" spans="1:19" ht="15" thickTop="1" x14ac:dyDescent="0.35">
      <c r="A26">
        <v>20</v>
      </c>
      <c r="B26" s="4">
        <f>$B$2*$A$2+($C$2-$B$2)*C25 - ($C$2/$A$2)*C25^2</f>
        <v>1.828726916539658E-2</v>
      </c>
      <c r="C26">
        <f>C25+B26</f>
        <v>24.975691222802496</v>
      </c>
      <c r="D26">
        <f>$B$2*($A$2-$C25)</f>
        <v>1.2778813908870745E-3</v>
      </c>
      <c r="E26">
        <f>$C$2*($C25/$A$2)*($A$2-$C25)</f>
        <v>1.7009387774508986E-2</v>
      </c>
      <c r="F26" s="46">
        <f t="shared" si="3"/>
        <v>5.1165005984714632E-5</v>
      </c>
      <c r="G26" s="46">
        <f t="shared" si="4"/>
        <v>6.8103771874708421E-4</v>
      </c>
    </row>
  </sheetData>
  <mergeCells count="4">
    <mergeCell ref="D4:E4"/>
    <mergeCell ref="F4:G4"/>
    <mergeCell ref="P4:Q4"/>
    <mergeCell ref="R4:S4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2"/>
  <sheetViews>
    <sheetView topLeftCell="A26" zoomScale="80" zoomScaleNormal="80" workbookViewId="0">
      <selection activeCell="L8" sqref="L8:M8"/>
    </sheetView>
  </sheetViews>
  <sheetFormatPr defaultRowHeight="14.5" x14ac:dyDescent="0.35"/>
  <cols>
    <col min="1" max="1" width="19.1796875" customWidth="1"/>
    <col min="2" max="2" width="23.36328125" customWidth="1"/>
    <col min="9" max="9" width="17.08984375" customWidth="1"/>
    <col min="13" max="13" width="11.36328125" bestFit="1" customWidth="1"/>
  </cols>
  <sheetData>
    <row r="3" spans="1:13" ht="15" thickBot="1" x14ac:dyDescent="0.4"/>
    <row r="4" spans="1:13" ht="62.5" thickBot="1" x14ac:dyDescent="0.4">
      <c r="A4" s="55" t="s">
        <v>0</v>
      </c>
      <c r="B4" s="55" t="s">
        <v>1</v>
      </c>
      <c r="C4" s="56" t="s">
        <v>2</v>
      </c>
      <c r="D4" s="56"/>
      <c r="E4" s="56" t="s">
        <v>17</v>
      </c>
      <c r="F4" s="56" t="s">
        <v>18</v>
      </c>
      <c r="G4" s="56" t="s">
        <v>19</v>
      </c>
      <c r="H4" s="56" t="s">
        <v>21</v>
      </c>
      <c r="I4" s="56" t="s">
        <v>22</v>
      </c>
      <c r="L4" s="47" t="s">
        <v>20</v>
      </c>
      <c r="M4" s="37">
        <v>0.49722447891897154</v>
      </c>
    </row>
    <row r="5" spans="1:13" x14ac:dyDescent="0.35">
      <c r="A5" s="1">
        <v>35155</v>
      </c>
      <c r="B5" s="2">
        <v>0.875</v>
      </c>
      <c r="C5">
        <v>1</v>
      </c>
    </row>
    <row r="6" spans="1:13" x14ac:dyDescent="0.35">
      <c r="A6" s="1">
        <v>35246</v>
      </c>
      <c r="B6" s="2">
        <v>2.23</v>
      </c>
      <c r="C6">
        <v>2</v>
      </c>
    </row>
    <row r="7" spans="1:13" ht="15" thickBot="1" x14ac:dyDescent="0.4">
      <c r="A7" s="1">
        <v>35338</v>
      </c>
      <c r="B7" s="2">
        <v>4.2</v>
      </c>
      <c r="C7">
        <v>3</v>
      </c>
      <c r="E7" s="6">
        <f>AVERAGE(B5:B6)</f>
        <v>1.5525</v>
      </c>
    </row>
    <row r="8" spans="1:13" ht="15" thickBot="1" x14ac:dyDescent="0.4">
      <c r="A8" s="1">
        <v>35430</v>
      </c>
      <c r="B8" s="2">
        <v>8.5</v>
      </c>
      <c r="C8">
        <v>4</v>
      </c>
      <c r="E8" s="6">
        <f t="shared" ref="E8:E42" si="0">AVERAGE(B6:B7)</f>
        <v>3.2149999999999999</v>
      </c>
      <c r="F8" s="6">
        <f>AVERAGE(B5:B6)</f>
        <v>1.5525</v>
      </c>
      <c r="G8" s="6">
        <f>F8</f>
        <v>1.5525</v>
      </c>
      <c r="H8" s="6">
        <f t="shared" ref="H8:H42" si="1">B8-G8</f>
        <v>6.9474999999999998</v>
      </c>
      <c r="I8" s="8">
        <f>H8^2</f>
        <v>48.267756249999998</v>
      </c>
      <c r="L8" s="47" t="s">
        <v>23</v>
      </c>
      <c r="M8" s="57">
        <f>SUM(I8:I42)</f>
        <v>2818099.1787098506</v>
      </c>
    </row>
    <row r="9" spans="1:13" x14ac:dyDescent="0.35">
      <c r="A9" s="1">
        <v>35520</v>
      </c>
      <c r="B9" s="2">
        <v>16.004999999999999</v>
      </c>
      <c r="C9">
        <v>5</v>
      </c>
      <c r="E9" s="6">
        <f t="shared" si="0"/>
        <v>6.35</v>
      </c>
      <c r="F9" s="6">
        <f t="shared" ref="F9:F42" si="2">AVERAGE(B6:B7)</f>
        <v>3.2149999999999999</v>
      </c>
      <c r="G9">
        <f t="shared" ref="G9:G42" si="3">$M$4*B8+((1-$M$4)*G8)</f>
        <v>5.0069670672895548</v>
      </c>
      <c r="H9" s="6">
        <f t="shared" si="1"/>
        <v>10.998032932710444</v>
      </c>
      <c r="I9" s="8">
        <f t="shared" ref="I9:I42" si="4">H9^2</f>
        <v>120.95672838898349</v>
      </c>
    </row>
    <row r="10" spans="1:13" x14ac:dyDescent="0.35">
      <c r="A10" s="1">
        <v>35611</v>
      </c>
      <c r="B10" s="2">
        <v>27.855</v>
      </c>
      <c r="C10">
        <v>6</v>
      </c>
      <c r="E10" s="6">
        <f t="shared" si="0"/>
        <v>12.2525</v>
      </c>
      <c r="F10" s="6">
        <f t="shared" si="2"/>
        <v>6.35</v>
      </c>
      <c r="G10">
        <f t="shared" si="3"/>
        <v>10.475458261390195</v>
      </c>
      <c r="H10" s="6">
        <f t="shared" si="1"/>
        <v>17.379541738609806</v>
      </c>
      <c r="I10" s="8">
        <f t="shared" si="4"/>
        <v>302.04847104408037</v>
      </c>
    </row>
    <row r="11" spans="1:13" x14ac:dyDescent="0.35">
      <c r="A11" s="1">
        <v>35703</v>
      </c>
      <c r="B11" s="2">
        <v>37.9</v>
      </c>
      <c r="C11">
        <v>7</v>
      </c>
      <c r="E11" s="6">
        <f t="shared" si="0"/>
        <v>21.93</v>
      </c>
      <c r="F11" s="6">
        <f t="shared" si="2"/>
        <v>12.2525</v>
      </c>
      <c r="G11">
        <f t="shared" si="3"/>
        <v>19.116991846220973</v>
      </c>
      <c r="H11" s="6">
        <f t="shared" si="1"/>
        <v>18.783008153779026</v>
      </c>
      <c r="I11" s="8">
        <f t="shared" si="4"/>
        <v>352.80139530492937</v>
      </c>
    </row>
    <row r="12" spans="1:13" x14ac:dyDescent="0.35">
      <c r="A12" s="1">
        <v>35795</v>
      </c>
      <c r="B12" s="2">
        <v>66.040000000000006</v>
      </c>
      <c r="C12">
        <v>8</v>
      </c>
      <c r="E12" s="6">
        <f t="shared" si="0"/>
        <v>32.877499999999998</v>
      </c>
      <c r="F12" s="6">
        <f t="shared" si="2"/>
        <v>21.93</v>
      </c>
      <c r="G12">
        <f t="shared" si="3"/>
        <v>28.456363288014543</v>
      </c>
      <c r="H12" s="6">
        <f t="shared" si="1"/>
        <v>37.583636711985463</v>
      </c>
      <c r="I12" s="8">
        <f t="shared" si="4"/>
        <v>1412.5297484985015</v>
      </c>
    </row>
    <row r="13" spans="1:13" x14ac:dyDescent="0.35">
      <c r="A13" s="1">
        <v>35885</v>
      </c>
      <c r="B13" s="2">
        <v>87.394999999999996</v>
      </c>
      <c r="C13">
        <v>9</v>
      </c>
      <c r="E13" s="6">
        <f t="shared" si="0"/>
        <v>51.97</v>
      </c>
      <c r="F13" s="6">
        <f t="shared" si="2"/>
        <v>32.877499999999998</v>
      </c>
      <c r="G13">
        <f t="shared" si="3"/>
        <v>47.143867468011443</v>
      </c>
      <c r="H13" s="6">
        <f t="shared" si="1"/>
        <v>40.251132531988553</v>
      </c>
      <c r="I13" s="8">
        <f t="shared" si="4"/>
        <v>1620.1536701077073</v>
      </c>
    </row>
    <row r="14" spans="1:13" x14ac:dyDescent="0.35">
      <c r="A14" s="1">
        <v>35976</v>
      </c>
      <c r="B14" s="2">
        <v>116.01</v>
      </c>
      <c r="C14">
        <v>10</v>
      </c>
      <c r="E14" s="6">
        <f t="shared" si="0"/>
        <v>76.717500000000001</v>
      </c>
      <c r="F14" s="6">
        <f t="shared" si="2"/>
        <v>51.97</v>
      </c>
      <c r="G14">
        <f t="shared" si="3"/>
        <v>67.157715867127919</v>
      </c>
      <c r="H14" s="6">
        <f t="shared" si="1"/>
        <v>48.852284132872086</v>
      </c>
      <c r="I14" s="8">
        <f t="shared" si="4"/>
        <v>2386.545664998866</v>
      </c>
    </row>
    <row r="15" spans="1:13" x14ac:dyDescent="0.35">
      <c r="A15" s="1">
        <v>36068</v>
      </c>
      <c r="B15" s="2">
        <v>153.69999999999999</v>
      </c>
      <c r="C15">
        <v>11</v>
      </c>
      <c r="E15" s="6">
        <f t="shared" si="0"/>
        <v>101.7025</v>
      </c>
      <c r="F15" s="6">
        <f t="shared" si="2"/>
        <v>76.717500000000001</v>
      </c>
      <c r="G15">
        <f t="shared" si="3"/>
        <v>91.448267389096785</v>
      </c>
      <c r="H15" s="6">
        <f t="shared" si="1"/>
        <v>62.251732610903204</v>
      </c>
      <c r="I15" s="8">
        <f t="shared" si="4"/>
        <v>3875.2782130593896</v>
      </c>
    </row>
    <row r="16" spans="1:13" x14ac:dyDescent="0.35">
      <c r="A16" s="1">
        <v>36160</v>
      </c>
      <c r="B16" s="2">
        <v>252.9</v>
      </c>
      <c r="C16">
        <v>12</v>
      </c>
      <c r="E16" s="6">
        <f t="shared" si="0"/>
        <v>134.85499999999999</v>
      </c>
      <c r="F16" s="6">
        <f t="shared" si="2"/>
        <v>101.7025</v>
      </c>
      <c r="G16">
        <f t="shared" si="3"/>
        <v>122.40135269835628</v>
      </c>
      <c r="H16" s="6">
        <f t="shared" si="1"/>
        <v>130.49864730164373</v>
      </c>
      <c r="I16" s="8">
        <f t="shared" si="4"/>
        <v>17029.896947558806</v>
      </c>
    </row>
    <row r="17" spans="1:9" x14ac:dyDescent="0.35">
      <c r="A17" s="1">
        <v>36250</v>
      </c>
      <c r="B17" s="2">
        <v>293.60000000000002</v>
      </c>
      <c r="C17">
        <v>13</v>
      </c>
      <c r="E17" s="6">
        <f t="shared" si="0"/>
        <v>203.3</v>
      </c>
      <c r="F17" s="6">
        <f t="shared" si="2"/>
        <v>134.85499999999999</v>
      </c>
      <c r="G17">
        <f t="shared" si="3"/>
        <v>187.28847460254673</v>
      </c>
      <c r="H17" s="6">
        <f t="shared" si="1"/>
        <v>106.31152539745329</v>
      </c>
      <c r="I17" s="8">
        <f t="shared" si="4"/>
        <v>11302.140432333357</v>
      </c>
    </row>
    <row r="18" spans="1:9" x14ac:dyDescent="0.35">
      <c r="A18" s="1">
        <v>36341</v>
      </c>
      <c r="B18" s="2">
        <v>314.39999999999998</v>
      </c>
      <c r="C18">
        <v>14</v>
      </c>
      <c r="E18" s="6">
        <f t="shared" si="0"/>
        <v>273.25</v>
      </c>
      <c r="F18" s="6">
        <f t="shared" si="2"/>
        <v>203.3</v>
      </c>
      <c r="G18">
        <f t="shared" si="3"/>
        <v>240.14916742137646</v>
      </c>
      <c r="H18" s="6">
        <f t="shared" si="1"/>
        <v>74.250832578623516</v>
      </c>
      <c r="I18" s="8">
        <f t="shared" si="4"/>
        <v>5513.1861386187793</v>
      </c>
    </row>
    <row r="19" spans="1:9" x14ac:dyDescent="0.35">
      <c r="A19" s="1">
        <v>36433</v>
      </c>
      <c r="B19" s="2">
        <v>355.8</v>
      </c>
      <c r="C19">
        <v>15</v>
      </c>
      <c r="E19" s="6">
        <f t="shared" si="0"/>
        <v>304</v>
      </c>
      <c r="F19" s="6">
        <f t="shared" si="2"/>
        <v>273.25</v>
      </c>
      <c r="G19">
        <f t="shared" si="3"/>
        <v>277.06849895958237</v>
      </c>
      <c r="H19" s="6">
        <f t="shared" si="1"/>
        <v>78.731501040417641</v>
      </c>
      <c r="I19" s="8">
        <f t="shared" si="4"/>
        <v>6198.649256077284</v>
      </c>
    </row>
    <row r="20" spans="1:9" x14ac:dyDescent="0.35">
      <c r="A20" s="1">
        <v>36525</v>
      </c>
      <c r="B20" s="2">
        <v>676</v>
      </c>
      <c r="C20">
        <v>16</v>
      </c>
      <c r="E20" s="6">
        <f t="shared" si="0"/>
        <v>335.1</v>
      </c>
      <c r="F20" s="6">
        <f t="shared" si="2"/>
        <v>304</v>
      </c>
      <c r="G20">
        <f t="shared" si="3"/>
        <v>316.21572853891251</v>
      </c>
      <c r="H20" s="6">
        <f t="shared" si="1"/>
        <v>359.78427146108749</v>
      </c>
      <c r="I20" s="8">
        <f t="shared" si="4"/>
        <v>129444.72199078549</v>
      </c>
    </row>
    <row r="21" spans="1:9" x14ac:dyDescent="0.35">
      <c r="A21" s="1">
        <v>36616</v>
      </c>
      <c r="B21" s="2">
        <v>573.9</v>
      </c>
      <c r="C21">
        <v>17</v>
      </c>
      <c r="E21" s="6">
        <f t="shared" si="0"/>
        <v>515.9</v>
      </c>
      <c r="F21" s="6">
        <f t="shared" si="2"/>
        <v>335.1</v>
      </c>
      <c r="G21">
        <f t="shared" si="3"/>
        <v>495.10927543939357</v>
      </c>
      <c r="H21" s="6">
        <f t="shared" si="1"/>
        <v>78.790724560606407</v>
      </c>
      <c r="I21" s="8">
        <f t="shared" si="4"/>
        <v>6207.9782767853458</v>
      </c>
    </row>
    <row r="22" spans="1:9" x14ac:dyDescent="0.35">
      <c r="A22" s="1">
        <v>36707</v>
      </c>
      <c r="B22" s="2">
        <v>577.9</v>
      </c>
      <c r="C22">
        <v>18</v>
      </c>
      <c r="E22" s="6">
        <f t="shared" si="0"/>
        <v>624.95000000000005</v>
      </c>
      <c r="F22" s="6">
        <f t="shared" si="2"/>
        <v>515.9</v>
      </c>
      <c r="G22">
        <f t="shared" si="3"/>
        <v>534.2859524026893</v>
      </c>
      <c r="H22" s="6">
        <f t="shared" si="1"/>
        <v>43.614047597310673</v>
      </c>
      <c r="I22" s="8">
        <f t="shared" si="4"/>
        <v>1902.185147820481</v>
      </c>
    </row>
    <row r="23" spans="1:9" x14ac:dyDescent="0.35">
      <c r="A23" s="1">
        <v>36799</v>
      </c>
      <c r="B23" s="2">
        <v>637.9</v>
      </c>
      <c r="C23">
        <v>19</v>
      </c>
      <c r="E23" s="6">
        <f t="shared" si="0"/>
        <v>575.9</v>
      </c>
      <c r="F23" s="6">
        <f t="shared" si="2"/>
        <v>624.95000000000005</v>
      </c>
      <c r="G23">
        <f t="shared" si="3"/>
        <v>555.97192449280942</v>
      </c>
      <c r="H23" s="6">
        <f t="shared" si="1"/>
        <v>81.928075507190556</v>
      </c>
      <c r="I23" s="8">
        <f t="shared" si="4"/>
        <v>6712.2095563119174</v>
      </c>
    </row>
    <row r="24" spans="1:9" x14ac:dyDescent="0.35">
      <c r="A24" s="1">
        <v>36891</v>
      </c>
      <c r="B24" s="2">
        <v>972.36</v>
      </c>
      <c r="C24">
        <v>20</v>
      </c>
      <c r="E24" s="6">
        <f t="shared" si="0"/>
        <v>607.9</v>
      </c>
      <c r="F24" s="6">
        <f t="shared" si="2"/>
        <v>575.9</v>
      </c>
      <c r="G24">
        <f t="shared" si="3"/>
        <v>596.70856914570641</v>
      </c>
      <c r="H24" s="6">
        <f t="shared" si="1"/>
        <v>375.65143085429361</v>
      </c>
      <c r="I24" s="8">
        <f t="shared" si="4"/>
        <v>141113.99750287813</v>
      </c>
    </row>
    <row r="25" spans="1:9" x14ac:dyDescent="0.35">
      <c r="A25" s="1">
        <v>36981</v>
      </c>
      <c r="B25" s="2">
        <v>701</v>
      </c>
      <c r="C25">
        <v>21</v>
      </c>
      <c r="E25" s="6">
        <f t="shared" si="0"/>
        <v>805.13</v>
      </c>
      <c r="F25" s="6">
        <f t="shared" si="2"/>
        <v>607.9</v>
      </c>
      <c r="G25">
        <f t="shared" si="3"/>
        <v>783.49165610739863</v>
      </c>
      <c r="H25" s="6">
        <f t="shared" si="1"/>
        <v>-82.491656107398626</v>
      </c>
      <c r="I25" s="8">
        <f t="shared" si="4"/>
        <v>6804.8733273413172</v>
      </c>
    </row>
    <row r="26" spans="1:9" x14ac:dyDescent="0.35">
      <c r="A26" s="1">
        <v>37072</v>
      </c>
      <c r="B26" s="2">
        <v>668</v>
      </c>
      <c r="C26">
        <v>22</v>
      </c>
      <c r="E26" s="6">
        <f t="shared" si="0"/>
        <v>836.68000000000006</v>
      </c>
      <c r="F26" s="6">
        <f t="shared" si="2"/>
        <v>805.13</v>
      </c>
      <c r="G26">
        <f t="shared" si="3"/>
        <v>742.47478538423434</v>
      </c>
      <c r="H26" s="6">
        <f t="shared" si="1"/>
        <v>-74.474785384234337</v>
      </c>
      <c r="I26" s="8">
        <f t="shared" si="4"/>
        <v>5546.4936580277645</v>
      </c>
    </row>
    <row r="27" spans="1:9" x14ac:dyDescent="0.35">
      <c r="A27" s="1">
        <v>37164</v>
      </c>
      <c r="B27" s="2">
        <v>639</v>
      </c>
      <c r="C27">
        <v>23</v>
      </c>
      <c r="E27" s="6">
        <f t="shared" si="0"/>
        <v>684.5</v>
      </c>
      <c r="F27" s="6">
        <f t="shared" si="2"/>
        <v>836.68000000000006</v>
      </c>
      <c r="G27">
        <f t="shared" si="3"/>
        <v>705.4440990289562</v>
      </c>
      <c r="H27" s="6">
        <f t="shared" si="1"/>
        <v>-66.444099028956202</v>
      </c>
      <c r="I27" s="8">
        <f t="shared" si="4"/>
        <v>4414.8182957697381</v>
      </c>
    </row>
    <row r="28" spans="1:9" x14ac:dyDescent="0.35">
      <c r="A28" s="1">
        <v>37256</v>
      </c>
      <c r="B28" s="2">
        <v>1115</v>
      </c>
      <c r="C28">
        <v>24</v>
      </c>
      <c r="E28" s="6">
        <f t="shared" si="0"/>
        <v>653.5</v>
      </c>
      <c r="F28" s="6">
        <f t="shared" si="2"/>
        <v>684.5</v>
      </c>
      <c r="G28">
        <f t="shared" si="3"/>
        <v>672.40646651204293</v>
      </c>
      <c r="H28" s="6">
        <f t="shared" si="1"/>
        <v>442.59353348795707</v>
      </c>
      <c r="I28" s="8">
        <f t="shared" si="4"/>
        <v>195889.03588535538</v>
      </c>
    </row>
    <row r="29" spans="1:9" x14ac:dyDescent="0.35">
      <c r="A29" s="1">
        <v>37346</v>
      </c>
      <c r="B29" s="2">
        <v>847</v>
      </c>
      <c r="C29">
        <v>25</v>
      </c>
      <c r="E29" s="6">
        <f t="shared" si="0"/>
        <v>877</v>
      </c>
      <c r="F29" s="6">
        <f t="shared" si="2"/>
        <v>653.5</v>
      </c>
      <c r="G29">
        <f t="shared" si="3"/>
        <v>892.47480557349877</v>
      </c>
      <c r="H29" s="6">
        <f t="shared" si="1"/>
        <v>-45.47480557349877</v>
      </c>
      <c r="I29" s="8">
        <f t="shared" si="4"/>
        <v>2067.9579419475149</v>
      </c>
    </row>
    <row r="30" spans="1:9" x14ac:dyDescent="0.35">
      <c r="A30" s="1">
        <v>37437</v>
      </c>
      <c r="B30" s="2">
        <v>806</v>
      </c>
      <c r="C30">
        <v>26</v>
      </c>
      <c r="E30" s="6">
        <f t="shared" si="0"/>
        <v>981</v>
      </c>
      <c r="F30" s="6">
        <f t="shared" si="2"/>
        <v>877</v>
      </c>
      <c r="G30">
        <f t="shared" si="3"/>
        <v>869.86361906827437</v>
      </c>
      <c r="H30" s="6">
        <f t="shared" si="1"/>
        <v>-63.863619068274375</v>
      </c>
      <c r="I30" s="8">
        <f t="shared" si="4"/>
        <v>4078.5618404976581</v>
      </c>
    </row>
    <row r="31" spans="1:9" x14ac:dyDescent="0.35">
      <c r="A31" s="1">
        <v>37529</v>
      </c>
      <c r="B31" s="2">
        <v>851</v>
      </c>
      <c r="C31">
        <v>27</v>
      </c>
      <c r="E31" s="6">
        <f t="shared" si="0"/>
        <v>826.5</v>
      </c>
      <c r="F31" s="6">
        <f t="shared" si="2"/>
        <v>981</v>
      </c>
      <c r="G31">
        <f t="shared" si="3"/>
        <v>838.10906435517199</v>
      </c>
      <c r="H31" s="6">
        <f t="shared" si="1"/>
        <v>12.890935644828005</v>
      </c>
      <c r="I31" s="8">
        <f t="shared" si="4"/>
        <v>166.17622179909722</v>
      </c>
    </row>
    <row r="32" spans="1:9" x14ac:dyDescent="0.35">
      <c r="A32" s="1">
        <v>37621</v>
      </c>
      <c r="B32" s="2">
        <v>1429</v>
      </c>
      <c r="C32">
        <v>28</v>
      </c>
      <c r="E32" s="6">
        <f t="shared" si="0"/>
        <v>828.5</v>
      </c>
      <c r="F32" s="6">
        <f t="shared" si="2"/>
        <v>826.5</v>
      </c>
      <c r="G32">
        <f t="shared" si="3"/>
        <v>844.51875311394974</v>
      </c>
      <c r="H32" s="6">
        <f t="shared" si="1"/>
        <v>584.48124688605026</v>
      </c>
      <c r="I32" s="8">
        <f t="shared" si="4"/>
        <v>341618.32796147204</v>
      </c>
    </row>
    <row r="33" spans="1:9" x14ac:dyDescent="0.35">
      <c r="A33" s="1">
        <v>37711</v>
      </c>
      <c r="B33" s="2">
        <v>1084</v>
      </c>
      <c r="C33">
        <v>29</v>
      </c>
      <c r="E33" s="6">
        <f t="shared" si="0"/>
        <v>1140</v>
      </c>
      <c r="F33" s="6">
        <f t="shared" si="2"/>
        <v>828.5</v>
      </c>
      <c r="G33">
        <f t="shared" si="3"/>
        <v>1135.1371365347768</v>
      </c>
      <c r="H33" s="6">
        <f t="shared" si="1"/>
        <v>-51.137136534776801</v>
      </c>
      <c r="I33" s="8">
        <f t="shared" si="4"/>
        <v>2615.0067329764042</v>
      </c>
    </row>
    <row r="34" spans="1:9" x14ac:dyDescent="0.35">
      <c r="A34" s="1">
        <v>37802</v>
      </c>
      <c r="B34" s="2">
        <v>1100</v>
      </c>
      <c r="C34">
        <v>30</v>
      </c>
      <c r="E34" s="6">
        <f t="shared" si="0"/>
        <v>1256.5</v>
      </c>
      <c r="F34" s="6">
        <f t="shared" si="2"/>
        <v>1140</v>
      </c>
      <c r="G34">
        <f t="shared" si="3"/>
        <v>1109.7105004678642</v>
      </c>
      <c r="H34" s="6">
        <f t="shared" si="1"/>
        <v>-9.7105004678642217</v>
      </c>
      <c r="I34" s="8">
        <f t="shared" si="4"/>
        <v>94.293819336391266</v>
      </c>
    </row>
    <row r="35" spans="1:9" x14ac:dyDescent="0.35">
      <c r="A35" s="1">
        <v>37894</v>
      </c>
      <c r="B35" s="2">
        <v>1134</v>
      </c>
      <c r="C35">
        <v>31</v>
      </c>
      <c r="E35" s="6">
        <f t="shared" si="0"/>
        <v>1092</v>
      </c>
      <c r="F35" s="6">
        <f t="shared" si="2"/>
        <v>1256.5</v>
      </c>
      <c r="G35">
        <f t="shared" si="3"/>
        <v>1104.8822019326881</v>
      </c>
      <c r="H35" s="6">
        <f t="shared" si="1"/>
        <v>29.117798067311924</v>
      </c>
      <c r="I35" s="8">
        <f t="shared" si="4"/>
        <v>847.84616428875404</v>
      </c>
    </row>
    <row r="36" spans="1:9" x14ac:dyDescent="0.35">
      <c r="A36" s="1">
        <v>37986</v>
      </c>
      <c r="B36" s="2">
        <v>1946</v>
      </c>
      <c r="C36">
        <v>32</v>
      </c>
      <c r="E36" s="6">
        <f t="shared" si="0"/>
        <v>1117</v>
      </c>
      <c r="F36" s="6">
        <f t="shared" si="2"/>
        <v>1092</v>
      </c>
      <c r="G36">
        <f t="shared" si="3"/>
        <v>1119.3602839039752</v>
      </c>
      <c r="H36" s="6">
        <f t="shared" si="1"/>
        <v>826.63971609602481</v>
      </c>
      <c r="I36" s="8">
        <f t="shared" si="4"/>
        <v>683333.22022731649</v>
      </c>
    </row>
    <row r="37" spans="1:9" x14ac:dyDescent="0.35">
      <c r="A37" s="1">
        <v>38077</v>
      </c>
      <c r="B37" s="2">
        <v>1530</v>
      </c>
      <c r="C37">
        <v>33</v>
      </c>
      <c r="E37" s="6">
        <f t="shared" si="0"/>
        <v>1540</v>
      </c>
      <c r="F37" s="6">
        <f t="shared" si="2"/>
        <v>1117</v>
      </c>
      <c r="G37">
        <f t="shared" si="3"/>
        <v>1530.3857859935479</v>
      </c>
      <c r="H37" s="6">
        <f t="shared" si="1"/>
        <v>-0.38578599354787002</v>
      </c>
      <c r="I37" s="8">
        <f t="shared" si="4"/>
        <v>0.1488308328177172</v>
      </c>
    </row>
    <row r="38" spans="1:9" x14ac:dyDescent="0.35">
      <c r="A38" s="1">
        <v>38168</v>
      </c>
      <c r="B38" s="2">
        <v>1387</v>
      </c>
      <c r="C38">
        <v>34</v>
      </c>
      <c r="E38" s="6">
        <f t="shared" si="0"/>
        <v>1738</v>
      </c>
      <c r="F38" s="6">
        <f t="shared" si="2"/>
        <v>1540</v>
      </c>
      <c r="G38">
        <f t="shared" si="3"/>
        <v>1530.1939637539319</v>
      </c>
      <c r="H38" s="6">
        <f t="shared" si="1"/>
        <v>-143.19396375393194</v>
      </c>
      <c r="I38" s="8">
        <f t="shared" si="4"/>
        <v>20504.511255562375</v>
      </c>
    </row>
    <row r="39" spans="1:9" x14ac:dyDescent="0.35">
      <c r="A39" s="1">
        <v>38260</v>
      </c>
      <c r="B39" s="2">
        <v>1463</v>
      </c>
      <c r="C39">
        <v>35</v>
      </c>
      <c r="E39" s="6">
        <f t="shared" si="0"/>
        <v>1458.5</v>
      </c>
      <c r="F39" s="6">
        <f t="shared" si="2"/>
        <v>1738</v>
      </c>
      <c r="G39">
        <f t="shared" si="3"/>
        <v>1458.9944197420411</v>
      </c>
      <c r="H39" s="6">
        <f t="shared" si="1"/>
        <v>4.0055802579588544</v>
      </c>
      <c r="I39" s="8">
        <f t="shared" si="4"/>
        <v>16.044673202949724</v>
      </c>
    </row>
    <row r="40" spans="1:9" x14ac:dyDescent="0.35">
      <c r="A40" s="1">
        <v>38352</v>
      </c>
      <c r="B40" s="2">
        <v>2541</v>
      </c>
      <c r="C40">
        <v>36</v>
      </c>
      <c r="E40" s="6">
        <f t="shared" si="0"/>
        <v>1425</v>
      </c>
      <c r="F40" s="6">
        <f t="shared" si="2"/>
        <v>1458.5</v>
      </c>
      <c r="G40">
        <f t="shared" si="3"/>
        <v>1460.9860922985729</v>
      </c>
      <c r="H40" s="6">
        <f t="shared" si="1"/>
        <v>1080.0139077014271</v>
      </c>
      <c r="I40" s="8">
        <f t="shared" si="4"/>
        <v>1166430.0408285067</v>
      </c>
    </row>
    <row r="41" spans="1:9" x14ac:dyDescent="0.35">
      <c r="A41" s="1">
        <v>38442</v>
      </c>
      <c r="B41" s="2">
        <v>1902</v>
      </c>
      <c r="C41">
        <v>37</v>
      </c>
      <c r="E41" s="6">
        <f t="shared" si="0"/>
        <v>2002</v>
      </c>
      <c r="F41" s="6">
        <f t="shared" si="2"/>
        <v>1425</v>
      </c>
      <c r="G41">
        <f t="shared" si="3"/>
        <v>1997.9954447806572</v>
      </c>
      <c r="H41" s="6">
        <f t="shared" si="1"/>
        <v>-95.995444780657181</v>
      </c>
      <c r="I41" s="8">
        <f t="shared" si="4"/>
        <v>9215.1254186362021</v>
      </c>
    </row>
    <row r="42" spans="1:9" x14ac:dyDescent="0.35">
      <c r="A42" s="1">
        <v>38533</v>
      </c>
      <c r="B42" s="2">
        <v>1753</v>
      </c>
      <c r="C42">
        <v>38</v>
      </c>
      <c r="E42" s="6">
        <f t="shared" si="0"/>
        <v>2221.5</v>
      </c>
      <c r="F42" s="6">
        <f t="shared" si="2"/>
        <v>2002</v>
      </c>
      <c r="G42">
        <f t="shared" si="3"/>
        <v>1950.2641597710003</v>
      </c>
      <c r="H42" s="6">
        <f t="shared" si="1"/>
        <v>-197.26415977100032</v>
      </c>
      <c r="I42" s="8">
        <f t="shared" si="4"/>
        <v>38913.14873015874</v>
      </c>
    </row>
  </sheetData>
  <pageMargins left="0.7" right="0.7" top="0.75" bottom="0.75" header="0.3" footer="0.3"/>
  <ignoredErrors>
    <ignoredError sqref="F8:F42" formulaRange="1"/>
  </ignoredErrors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15</xdr:col>
                <xdr:colOff>533400</xdr:colOff>
                <xdr:row>4</xdr:row>
                <xdr:rowOff>120650</xdr:rowOff>
              </from>
              <to>
                <xdr:col>27</xdr:col>
                <xdr:colOff>450850</xdr:colOff>
                <xdr:row>7</xdr:row>
                <xdr:rowOff>44450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EFD-3C2A-40E7-8748-0FC197341AA0}">
  <dimension ref="A1:AD56"/>
  <sheetViews>
    <sheetView tabSelected="1" topLeftCell="F32" zoomScale="70" zoomScaleNormal="70" workbookViewId="0">
      <selection activeCell="G52" sqref="G52:J52"/>
    </sheetView>
  </sheetViews>
  <sheetFormatPr defaultRowHeight="14.5" x14ac:dyDescent="0.35"/>
  <cols>
    <col min="1" max="1" width="15.54296875" customWidth="1"/>
    <col min="9" max="9" width="8.81640625" bestFit="1" customWidth="1"/>
    <col min="10" max="10" width="11.1796875" bestFit="1" customWidth="1"/>
    <col min="11" max="11" width="11.36328125" bestFit="1" customWidth="1"/>
    <col min="12" max="12" width="13.26953125" customWidth="1"/>
    <col min="13" max="13" width="12.1796875" customWidth="1"/>
    <col min="14" max="14" width="16.26953125" customWidth="1"/>
    <col min="15" max="15" width="15" customWidth="1"/>
    <col min="17" max="17" width="19.6328125" customWidth="1"/>
    <col min="18" max="18" width="20.453125" customWidth="1"/>
    <col min="28" max="28" width="17.1796875" customWidth="1"/>
    <col min="29" max="29" width="18.7265625" customWidth="1"/>
  </cols>
  <sheetData>
    <row r="1" spans="1:30" ht="37.5" thickBot="1" x14ac:dyDescent="0.5">
      <c r="AB1" s="38" t="s">
        <v>0</v>
      </c>
      <c r="AC1" s="39" t="s">
        <v>1</v>
      </c>
      <c r="AD1" s="40" t="s">
        <v>38</v>
      </c>
    </row>
    <row r="2" spans="1:30" ht="15.5" x14ac:dyDescent="0.35">
      <c r="E2" s="25"/>
      <c r="AB2" s="1">
        <v>35155</v>
      </c>
      <c r="AC2" s="2">
        <v>0.875</v>
      </c>
    </row>
    <row r="3" spans="1:30" x14ac:dyDescent="0.35">
      <c r="AB3" s="1">
        <v>35246</v>
      </c>
      <c r="AC3" s="2">
        <v>2.23</v>
      </c>
    </row>
    <row r="4" spans="1:30" x14ac:dyDescent="0.35">
      <c r="AB4" s="1">
        <v>35338</v>
      </c>
      <c r="AC4" s="2">
        <v>4.2</v>
      </c>
    </row>
    <row r="5" spans="1:30" x14ac:dyDescent="0.35">
      <c r="AB5" s="1">
        <v>35430</v>
      </c>
      <c r="AC5" s="2">
        <v>8.5</v>
      </c>
    </row>
    <row r="6" spans="1:30" x14ac:dyDescent="0.35">
      <c r="AB6" s="1">
        <v>35520</v>
      </c>
      <c r="AC6" s="2">
        <v>16.004999999999999</v>
      </c>
    </row>
    <row r="7" spans="1:30" ht="15" thickBot="1" x14ac:dyDescent="0.4">
      <c r="AB7" s="1">
        <v>35611</v>
      </c>
      <c r="AC7" s="2">
        <v>27.855</v>
      </c>
    </row>
    <row r="8" spans="1:30" ht="18.5" x14ac:dyDescent="0.45">
      <c r="A8" s="26" t="s">
        <v>28</v>
      </c>
      <c r="B8" s="27" t="s">
        <v>2</v>
      </c>
      <c r="C8" s="27" t="s">
        <v>30</v>
      </c>
      <c r="D8" s="27" t="s">
        <v>33</v>
      </c>
      <c r="E8" s="27" t="s">
        <v>31</v>
      </c>
      <c r="F8" s="27" t="s">
        <v>32</v>
      </c>
      <c r="G8" s="28" t="s">
        <v>29</v>
      </c>
      <c r="H8" s="9"/>
      <c r="I8" s="9"/>
      <c r="J8" s="9"/>
      <c r="K8" s="9"/>
      <c r="L8" s="26" t="s">
        <v>20</v>
      </c>
      <c r="M8" s="27" t="s">
        <v>34</v>
      </c>
      <c r="N8" s="28" t="s">
        <v>35</v>
      </c>
      <c r="AB8" s="1">
        <v>35703</v>
      </c>
      <c r="AC8" s="2">
        <v>37.9</v>
      </c>
    </row>
    <row r="9" spans="1:30" ht="15" thickBot="1" x14ac:dyDescent="0.4">
      <c r="A9" s="12">
        <v>-16.660083849061362</v>
      </c>
      <c r="B9" s="13">
        <v>8.2496868944871515</v>
      </c>
      <c r="C9" s="13">
        <v>0.35100405762553116</v>
      </c>
      <c r="D9" s="13">
        <v>-1.2961851259454777</v>
      </c>
      <c r="E9" s="13">
        <v>-3.538374685239845</v>
      </c>
      <c r="F9" s="13">
        <v>4.4319347499838173</v>
      </c>
      <c r="G9" s="14">
        <v>0</v>
      </c>
      <c r="L9" s="12">
        <v>0.19973972286325453</v>
      </c>
      <c r="M9" s="13">
        <v>1</v>
      </c>
      <c r="N9" s="14">
        <v>1</v>
      </c>
      <c r="AB9" s="1">
        <v>35795</v>
      </c>
      <c r="AC9" s="2">
        <v>66.040000000000006</v>
      </c>
    </row>
    <row r="10" spans="1:30" x14ac:dyDescent="0.35">
      <c r="A10" s="1"/>
      <c r="B10" s="2"/>
      <c r="H10" s="6"/>
      <c r="I10" s="6"/>
      <c r="J10" s="8"/>
      <c r="AB10" s="1">
        <v>35885</v>
      </c>
      <c r="AC10" s="2">
        <v>87.394999999999996</v>
      </c>
      <c r="AD10">
        <v>70.208756796039239</v>
      </c>
    </row>
    <row r="11" spans="1:30" ht="15" thickBot="1" x14ac:dyDescent="0.4">
      <c r="AB11" s="1">
        <v>35976</v>
      </c>
      <c r="AC11" s="2">
        <v>116.01</v>
      </c>
      <c r="AD11">
        <v>83.676806010104983</v>
      </c>
    </row>
    <row r="12" spans="1:30" ht="55.5" x14ac:dyDescent="0.45">
      <c r="A12" s="29" t="s">
        <v>0</v>
      </c>
      <c r="B12" s="30" t="s">
        <v>1</v>
      </c>
      <c r="C12" s="30" t="s">
        <v>2</v>
      </c>
      <c r="D12" s="30" t="s">
        <v>24</v>
      </c>
      <c r="E12" s="30" t="s">
        <v>25</v>
      </c>
      <c r="F12" s="30" t="s">
        <v>26</v>
      </c>
      <c r="G12" s="30" t="s">
        <v>27</v>
      </c>
      <c r="H12" s="31" t="s">
        <v>18</v>
      </c>
      <c r="I12" s="30" t="s">
        <v>21</v>
      </c>
      <c r="J12" s="30" t="s">
        <v>22</v>
      </c>
      <c r="K12" s="32" t="s">
        <v>23</v>
      </c>
      <c r="AB12" s="1">
        <v>36068</v>
      </c>
      <c r="AC12" s="2">
        <v>153.69999999999999</v>
      </c>
      <c r="AD12">
        <v>106.03352580747872</v>
      </c>
    </row>
    <row r="13" spans="1:30" ht="15" thickBot="1" x14ac:dyDescent="0.4">
      <c r="A13" s="15">
        <v>35155</v>
      </c>
      <c r="B13" s="16">
        <v>0.875</v>
      </c>
      <c r="C13" s="17">
        <v>1</v>
      </c>
      <c r="D13" s="17">
        <v>1</v>
      </c>
      <c r="E13" s="17">
        <v>0</v>
      </c>
      <c r="F13" s="17">
        <v>0</v>
      </c>
      <c r="G13" s="17">
        <v>0</v>
      </c>
      <c r="H13" s="17">
        <f t="shared" ref="H13:H20" si="0">$A$9+$B$9*C13+SUMPRODUCT($C$9:$F$9,D13:G13)</f>
        <v>-8.0593928969486797</v>
      </c>
      <c r="I13" s="18">
        <f>B13-H13</f>
        <v>8.9343928969486797</v>
      </c>
      <c r="J13" s="19">
        <f>$I13^2</f>
        <v>79.823376437047017</v>
      </c>
      <c r="K13" s="41">
        <f>SUM(J13:J20)</f>
        <v>488.21455937935406</v>
      </c>
      <c r="AB13" s="1">
        <v>36160</v>
      </c>
      <c r="AC13" s="2">
        <v>252.9</v>
      </c>
      <c r="AD13">
        <v>151.18629808271035</v>
      </c>
    </row>
    <row r="14" spans="1:30" ht="19" thickBot="1" x14ac:dyDescent="0.5">
      <c r="A14" s="15">
        <v>35246</v>
      </c>
      <c r="B14" s="16">
        <v>2.23</v>
      </c>
      <c r="C14" s="17">
        <v>2</v>
      </c>
      <c r="D14" s="17">
        <v>0</v>
      </c>
      <c r="E14" s="17">
        <v>1</v>
      </c>
      <c r="F14" s="17">
        <v>0</v>
      </c>
      <c r="G14" s="17">
        <v>0</v>
      </c>
      <c r="H14" s="17">
        <f t="shared" si="0"/>
        <v>-1.4568951860325365</v>
      </c>
      <c r="I14" s="18">
        <f t="shared" ref="I14:I20" si="1">B14-H14</f>
        <v>3.6868951860325367</v>
      </c>
      <c r="J14" s="19">
        <f t="shared" ref="J14:J20" si="2">$I14^2</f>
        <v>13.593196112789894</v>
      </c>
      <c r="K14" s="20"/>
      <c r="N14" s="36" t="s">
        <v>37</v>
      </c>
      <c r="AB14" s="1">
        <v>36250</v>
      </c>
      <c r="AC14" s="2">
        <v>293.60000000000002</v>
      </c>
      <c r="AD14">
        <v>229.15294289932871</v>
      </c>
    </row>
    <row r="15" spans="1:30" x14ac:dyDescent="0.35">
      <c r="A15" s="15">
        <v>35338</v>
      </c>
      <c r="B15" s="16">
        <v>4.2</v>
      </c>
      <c r="C15" s="17">
        <v>3</v>
      </c>
      <c r="D15" s="17">
        <v>0</v>
      </c>
      <c r="E15" s="17">
        <v>0</v>
      </c>
      <c r="F15" s="17">
        <v>1</v>
      </c>
      <c r="G15" s="17">
        <v>0</v>
      </c>
      <c r="H15" s="17">
        <f t="shared" si="0"/>
        <v>4.5506021491602482</v>
      </c>
      <c r="I15" s="18">
        <f t="shared" si="1"/>
        <v>-0.35060214916024801</v>
      </c>
      <c r="J15" s="19">
        <f t="shared" si="2"/>
        <v>0.12292186699578479</v>
      </c>
      <c r="K15" s="20"/>
      <c r="M15" s="1">
        <v>35430</v>
      </c>
      <c r="N15">
        <f>F9</f>
        <v>4.4319347499838173</v>
      </c>
      <c r="AB15" s="1">
        <v>36341</v>
      </c>
      <c r="AC15" s="2">
        <v>314.39999999999998</v>
      </c>
      <c r="AD15">
        <v>313.35037252604735</v>
      </c>
    </row>
    <row r="16" spans="1:30" x14ac:dyDescent="0.35">
      <c r="A16" s="15">
        <v>35430</v>
      </c>
      <c r="B16" s="16">
        <v>8.5</v>
      </c>
      <c r="C16" s="17">
        <v>4</v>
      </c>
      <c r="D16" s="17">
        <v>0</v>
      </c>
      <c r="E16" s="17">
        <v>0</v>
      </c>
      <c r="F16" s="17">
        <v>0</v>
      </c>
      <c r="G16" s="17">
        <v>1</v>
      </c>
      <c r="H16" s="17">
        <f t="shared" si="0"/>
        <v>20.770598478871062</v>
      </c>
      <c r="I16" s="18">
        <f t="shared" si="1"/>
        <v>-12.270598478871062</v>
      </c>
      <c r="J16" s="19">
        <f t="shared" si="2"/>
        <v>150.56758702967281</v>
      </c>
      <c r="K16" s="20"/>
      <c r="M16" s="1">
        <v>35520</v>
      </c>
      <c r="N16">
        <f>C9</f>
        <v>0.35100405762553116</v>
      </c>
      <c r="AB16" s="1">
        <v>36433</v>
      </c>
      <c r="AC16" s="2">
        <v>355.8</v>
      </c>
      <c r="AD16">
        <v>384.64858108455684</v>
      </c>
    </row>
    <row r="17" spans="1:30" x14ac:dyDescent="0.35">
      <c r="A17" s="15">
        <v>35520</v>
      </c>
      <c r="B17" s="16">
        <v>16.004999999999999</v>
      </c>
      <c r="C17" s="17">
        <v>5</v>
      </c>
      <c r="D17" s="17">
        <v>1</v>
      </c>
      <c r="E17" s="17">
        <v>0</v>
      </c>
      <c r="F17" s="17">
        <v>0</v>
      </c>
      <c r="G17" s="17">
        <v>0</v>
      </c>
      <c r="H17" s="17">
        <f t="shared" si="0"/>
        <v>24.93935468099993</v>
      </c>
      <c r="I17" s="18">
        <f t="shared" si="1"/>
        <v>-8.934354680999931</v>
      </c>
      <c r="J17" s="19">
        <f t="shared" si="2"/>
        <v>79.822693565905382</v>
      </c>
      <c r="K17" s="21">
        <v>35520</v>
      </c>
      <c r="M17" s="1">
        <v>35611</v>
      </c>
      <c r="N17">
        <f>D9</f>
        <v>-1.2961851259454777</v>
      </c>
      <c r="AB17" s="1">
        <v>36525</v>
      </c>
      <c r="AC17" s="2">
        <v>676</v>
      </c>
      <c r="AD17">
        <v>485.40645552829938</v>
      </c>
    </row>
    <row r="18" spans="1:30" ht="15" thickBot="1" x14ac:dyDescent="0.4">
      <c r="A18" s="15">
        <v>35611</v>
      </c>
      <c r="B18" s="16">
        <v>27.855</v>
      </c>
      <c r="C18" s="17">
        <v>6</v>
      </c>
      <c r="D18" s="17">
        <v>0</v>
      </c>
      <c r="E18" s="17">
        <v>1</v>
      </c>
      <c r="F18" s="17">
        <v>0</v>
      </c>
      <c r="G18" s="17">
        <v>0</v>
      </c>
      <c r="H18" s="17">
        <f t="shared" si="0"/>
        <v>31.541852391916073</v>
      </c>
      <c r="I18" s="18">
        <f t="shared" si="1"/>
        <v>-3.6868523919160729</v>
      </c>
      <c r="J18" s="19">
        <f t="shared" si="2"/>
        <v>13.592880559777269</v>
      </c>
      <c r="K18" s="21">
        <v>35611</v>
      </c>
      <c r="M18" s="1">
        <v>35703</v>
      </c>
      <c r="N18">
        <f>E9</f>
        <v>-3.538374685239845</v>
      </c>
      <c r="AB18" s="1">
        <v>36616</v>
      </c>
      <c r="AC18" s="2">
        <v>573.9</v>
      </c>
      <c r="AD18">
        <v>596.69210374283466</v>
      </c>
    </row>
    <row r="19" spans="1:30" ht="19" thickBot="1" x14ac:dyDescent="0.5">
      <c r="A19" s="15">
        <v>35703</v>
      </c>
      <c r="B19" s="16">
        <v>37.9</v>
      </c>
      <c r="C19" s="17">
        <v>7</v>
      </c>
      <c r="D19" s="17">
        <v>0</v>
      </c>
      <c r="E19" s="17">
        <v>0</v>
      </c>
      <c r="F19" s="17">
        <v>1</v>
      </c>
      <c r="G19" s="17">
        <v>0</v>
      </c>
      <c r="H19" s="17">
        <f t="shared" si="0"/>
        <v>37.549349727108847</v>
      </c>
      <c r="I19" s="18">
        <f t="shared" si="1"/>
        <v>0.35065027289115136</v>
      </c>
      <c r="J19" s="19">
        <f t="shared" si="2"/>
        <v>0.12295561387863892</v>
      </c>
      <c r="K19" s="21">
        <v>35703</v>
      </c>
      <c r="L19" s="33" t="s">
        <v>36</v>
      </c>
      <c r="M19" s="34" t="s">
        <v>2</v>
      </c>
      <c r="N19" s="34"/>
      <c r="O19" s="34" t="s">
        <v>38</v>
      </c>
      <c r="P19" s="34" t="s">
        <v>21</v>
      </c>
      <c r="Q19" s="34" t="s">
        <v>22</v>
      </c>
      <c r="R19" s="35" t="s">
        <v>23</v>
      </c>
      <c r="AB19" s="1">
        <v>36707</v>
      </c>
      <c r="AC19" s="2">
        <v>577.9</v>
      </c>
      <c r="AD19">
        <v>640.69402093418159</v>
      </c>
    </row>
    <row r="20" spans="1:30" ht="15.5" x14ac:dyDescent="0.35">
      <c r="A20" s="15">
        <v>35795</v>
      </c>
      <c r="B20" s="16">
        <v>66.040000000000006</v>
      </c>
      <c r="C20" s="17">
        <v>8</v>
      </c>
      <c r="D20" s="17">
        <v>0</v>
      </c>
      <c r="E20" s="17">
        <v>0</v>
      </c>
      <c r="F20" s="17">
        <v>0</v>
      </c>
      <c r="G20" s="17">
        <v>1</v>
      </c>
      <c r="H20" s="17">
        <f t="shared" si="0"/>
        <v>53.769346056819664</v>
      </c>
      <c r="I20" s="18">
        <f t="shared" si="1"/>
        <v>12.270653943180342</v>
      </c>
      <c r="J20" s="19">
        <f t="shared" si="2"/>
        <v>150.56894819328727</v>
      </c>
      <c r="K20" s="21">
        <v>35795</v>
      </c>
      <c r="L20" s="6">
        <f>B20-N15</f>
        <v>61.608065250016189</v>
      </c>
      <c r="M20">
        <v>8.2496874883975195</v>
      </c>
      <c r="N20">
        <f>F9</f>
        <v>4.4319347499838173</v>
      </c>
      <c r="O20" s="6"/>
      <c r="V20" s="25"/>
      <c r="AB20" s="1">
        <v>36799</v>
      </c>
      <c r="AC20" s="2">
        <v>637.9</v>
      </c>
      <c r="AD20">
        <v>690.52571352369455</v>
      </c>
    </row>
    <row r="21" spans="1:30" x14ac:dyDescent="0.35">
      <c r="A21" s="15">
        <v>35885</v>
      </c>
      <c r="B21" s="16">
        <v>87.394999999999996</v>
      </c>
      <c r="C21" s="17">
        <v>9</v>
      </c>
      <c r="D21" s="17"/>
      <c r="E21" s="17"/>
      <c r="F21" s="17"/>
      <c r="G21" s="17"/>
      <c r="H21" s="17"/>
      <c r="I21" s="17"/>
      <c r="J21" s="17"/>
      <c r="K21" s="21">
        <v>35885</v>
      </c>
      <c r="L21" s="11">
        <f>$L$9*(B21-N16)+(1-$L$9)*(L20+M20)</f>
        <v>73.290528193033325</v>
      </c>
      <c r="M21" s="7">
        <f>$M$9*(L21-L20)+(1-$M$9)*$M20</f>
        <v>11.682462943017136</v>
      </c>
      <c r="N21">
        <f>$N$9*(B21-L21)+(1-$N$9)*N16</f>
        <v>14.104471806966671</v>
      </c>
      <c r="O21" s="6">
        <f>$L20+$M20+$N16</f>
        <v>70.208756796039239</v>
      </c>
      <c r="P21" s="6">
        <f>B21-O21</f>
        <v>17.186243203960757</v>
      </c>
      <c r="Q21" s="10">
        <f>P21^2</f>
        <v>295.36695546568728</v>
      </c>
      <c r="R21" s="42">
        <f>SUM(Q21:Q50)</f>
        <v>308927.61547572154</v>
      </c>
      <c r="AB21" s="1">
        <v>36891</v>
      </c>
      <c r="AC21" s="2">
        <v>972.36</v>
      </c>
      <c r="AD21">
        <v>972.60787383035995</v>
      </c>
    </row>
    <row r="22" spans="1:30" x14ac:dyDescent="0.35">
      <c r="A22" s="15">
        <v>35976</v>
      </c>
      <c r="B22" s="16">
        <v>116.01</v>
      </c>
      <c r="C22" s="17">
        <v>10</v>
      </c>
      <c r="D22" s="17"/>
      <c r="E22" s="17"/>
      <c r="F22" s="17"/>
      <c r="G22" s="17"/>
      <c r="H22" s="17"/>
      <c r="I22" s="17"/>
      <c r="J22" s="17"/>
      <c r="K22" s="21">
        <v>35976</v>
      </c>
      <c r="L22">
        <f>$L$9*(B22-N17)+(1-$L$9)*(L21+M21)</f>
        <v>91.431214342875947</v>
      </c>
      <c r="M22">
        <f t="shared" ref="M22:M50" si="3">$M$9*(L22-L21)+((1-$M$9)*$M21)</f>
        <v>18.140686149842622</v>
      </c>
      <c r="N22">
        <f>$N$9*(B22-L22)+(1-$N$9)*N17</f>
        <v>24.578785657124058</v>
      </c>
      <c r="O22" s="6">
        <f>$L21+$M21+$N17</f>
        <v>83.676806010104983</v>
      </c>
      <c r="P22" s="6">
        <f>B22-O22</f>
        <v>32.333193989895022</v>
      </c>
      <c r="Q22" s="10">
        <f t="shared" ref="Q22:Q50" si="4">P22^2</f>
        <v>1045.4354335881835</v>
      </c>
      <c r="AB22" s="1">
        <v>36981</v>
      </c>
      <c r="AC22" s="2">
        <v>701</v>
      </c>
      <c r="AD22">
        <v>847.35494755643106</v>
      </c>
    </row>
    <row r="23" spans="1:30" x14ac:dyDescent="0.35">
      <c r="A23" s="15">
        <v>36068</v>
      </c>
      <c r="B23" s="16">
        <v>153.69999999999999</v>
      </c>
      <c r="C23" s="17">
        <v>11</v>
      </c>
      <c r="D23" s="17"/>
      <c r="E23" s="17"/>
      <c r="F23" s="17"/>
      <c r="G23" s="17"/>
      <c r="H23" s="17"/>
      <c r="I23" s="17"/>
      <c r="J23" s="17"/>
      <c r="K23" s="21">
        <v>36068</v>
      </c>
      <c r="L23">
        <f>$L$9*(B23-N18)+(1-$L$9)*(L22+M22)</f>
        <v>119.09278883780125</v>
      </c>
      <c r="M23">
        <f t="shared" si="3"/>
        <v>27.661574494925304</v>
      </c>
      <c r="N23">
        <f>$N$9*(B23-L23)+(1-$N$9)*N18</f>
        <v>34.607211162198737</v>
      </c>
      <c r="O23" s="6">
        <f>$L22+$M22+$N18</f>
        <v>106.03352580747872</v>
      </c>
      <c r="P23" s="6">
        <f t="shared" ref="P23:P50" si="5">B23-O23</f>
        <v>47.666474192521264</v>
      </c>
      <c r="Q23" s="10">
        <f t="shared" si="4"/>
        <v>2272.0927619462955</v>
      </c>
      <c r="AB23" s="1">
        <v>37072</v>
      </c>
      <c r="AC23" s="2">
        <v>668</v>
      </c>
      <c r="AD23">
        <v>782.32819854237084</v>
      </c>
    </row>
    <row r="24" spans="1:30" x14ac:dyDescent="0.35">
      <c r="A24" s="15">
        <v>36160</v>
      </c>
      <c r="B24" s="16">
        <v>252.9</v>
      </c>
      <c r="C24" s="17">
        <v>12</v>
      </c>
      <c r="D24" s="17"/>
      <c r="E24" s="17"/>
      <c r="F24" s="17"/>
      <c r="G24" s="17"/>
      <c r="H24" s="17"/>
      <c r="I24" s="17"/>
      <c r="J24" s="17"/>
      <c r="K24" s="21">
        <v>36160</v>
      </c>
      <c r="L24">
        <f>$L$9*(B24-N20)+(1-$L$9)*(L23+M23)</f>
        <v>167.07062996508165</v>
      </c>
      <c r="M24">
        <f t="shared" si="3"/>
        <v>47.977841127280399</v>
      </c>
      <c r="N24">
        <f>$N$9*(B24-L24)+(1-$N$9)*N20</f>
        <v>85.829370034918355</v>
      </c>
      <c r="O24" s="6">
        <f>$L23+$M23+$N20</f>
        <v>151.18629808271035</v>
      </c>
      <c r="P24" s="6">
        <f t="shared" si="5"/>
        <v>101.71370191728965</v>
      </c>
      <c r="Q24" s="10">
        <f t="shared" si="4"/>
        <v>10345.677157719254</v>
      </c>
      <c r="AB24" s="1">
        <v>37164</v>
      </c>
      <c r="AC24" s="2">
        <v>639</v>
      </c>
      <c r="AD24">
        <v>767.37402624298534</v>
      </c>
    </row>
    <row r="25" spans="1:30" x14ac:dyDescent="0.35">
      <c r="A25" s="15">
        <v>36250</v>
      </c>
      <c r="B25" s="16">
        <v>293.60000000000002</v>
      </c>
      <c r="C25" s="17">
        <v>13</v>
      </c>
      <c r="D25" s="17"/>
      <c r="E25" s="17"/>
      <c r="F25" s="17"/>
      <c r="G25" s="17"/>
      <c r="H25" s="17"/>
      <c r="I25" s="17"/>
      <c r="J25" s="17"/>
      <c r="K25" s="21">
        <v>36250</v>
      </c>
      <c r="L25">
        <f t="shared" ref="L25:L50" si="6">$L$9*(B25-N21)+(1-$L$9)*(L24+M24)</f>
        <v>227.92110841700247</v>
      </c>
      <c r="M25">
        <f t="shared" si="3"/>
        <v>60.850478451920821</v>
      </c>
      <c r="N25">
        <f t="shared" ref="N25:N50" si="7">$N$9*(B25-L25)+(1-$N$9)*N21</f>
        <v>65.678891582997551</v>
      </c>
      <c r="O25" s="6">
        <f t="shared" ref="O25:O50" si="8">$L24+$M24+$N21</f>
        <v>229.15294289932871</v>
      </c>
      <c r="P25" s="6">
        <f t="shared" si="5"/>
        <v>64.447057100671316</v>
      </c>
      <c r="Q25" s="10">
        <f t="shared" si="4"/>
        <v>4153.4231689371891</v>
      </c>
      <c r="AB25" s="1">
        <v>37256</v>
      </c>
      <c r="AC25" s="2">
        <v>1115</v>
      </c>
      <c r="AD25">
        <v>998.48246203686119</v>
      </c>
    </row>
    <row r="26" spans="1:30" x14ac:dyDescent="0.35">
      <c r="A26" s="15">
        <v>36341</v>
      </c>
      <c r="B26" s="16">
        <v>314.39999999999998</v>
      </c>
      <c r="C26" s="17">
        <v>14</v>
      </c>
      <c r="D26" s="17"/>
      <c r="E26" s="17"/>
      <c r="F26" s="17"/>
      <c r="G26" s="17"/>
      <c r="H26" s="17"/>
      <c r="I26" s="17"/>
      <c r="J26" s="17"/>
      <c r="K26" s="21">
        <v>36341</v>
      </c>
      <c r="L26">
        <f t="shared" si="6"/>
        <v>288.98123916968029</v>
      </c>
      <c r="M26">
        <f t="shared" si="3"/>
        <v>61.060130752677821</v>
      </c>
      <c r="N26">
        <f t="shared" si="7"/>
        <v>25.418760830319684</v>
      </c>
      <c r="O26" s="6">
        <f t="shared" si="8"/>
        <v>313.35037252604735</v>
      </c>
      <c r="P26" s="6">
        <f t="shared" si="5"/>
        <v>1.0496274739526257</v>
      </c>
      <c r="Q26" s="10">
        <f t="shared" si="4"/>
        <v>1.10171783407617</v>
      </c>
      <c r="AB26" s="1">
        <v>37346</v>
      </c>
      <c r="AC26" s="2">
        <v>847</v>
      </c>
      <c r="AD26">
        <v>725.19154840287104</v>
      </c>
    </row>
    <row r="27" spans="1:30" x14ac:dyDescent="0.35">
      <c r="A27" s="15">
        <v>36433</v>
      </c>
      <c r="B27" s="16">
        <v>355.8</v>
      </c>
      <c r="C27" s="17">
        <v>15</v>
      </c>
      <c r="D27" s="17"/>
      <c r="E27" s="17"/>
      <c r="F27" s="17"/>
      <c r="G27" s="17"/>
      <c r="H27" s="17"/>
      <c r="I27" s="17"/>
      <c r="J27" s="17"/>
      <c r="K27" s="21">
        <v>36433</v>
      </c>
      <c r="L27">
        <f t="shared" si="6"/>
        <v>344.27916233153064</v>
      </c>
      <c r="M27">
        <f t="shared" si="3"/>
        <v>55.297923161850349</v>
      </c>
      <c r="N27">
        <f t="shared" si="7"/>
        <v>11.520837668469369</v>
      </c>
      <c r="O27" s="6">
        <f t="shared" si="8"/>
        <v>384.64858108455684</v>
      </c>
      <c r="P27" s="6">
        <f t="shared" si="5"/>
        <v>-28.848581084556827</v>
      </c>
      <c r="Q27" s="10">
        <f t="shared" si="4"/>
        <v>832.24063059224989</v>
      </c>
      <c r="AB27" s="1">
        <v>37437</v>
      </c>
      <c r="AC27" s="2">
        <v>806</v>
      </c>
      <c r="AD27">
        <v>738.48330944854843</v>
      </c>
    </row>
    <row r="28" spans="1:30" x14ac:dyDescent="0.35">
      <c r="A28" s="15">
        <v>36525</v>
      </c>
      <c r="B28" s="16">
        <v>676</v>
      </c>
      <c r="C28" s="17">
        <v>16</v>
      </c>
      <c r="D28" s="17"/>
      <c r="E28" s="17"/>
      <c r="F28" s="17"/>
      <c r="G28" s="17"/>
      <c r="H28" s="17"/>
      <c r="I28" s="17"/>
      <c r="J28" s="17"/>
      <c r="K28" s="21">
        <v>36525</v>
      </c>
      <c r="L28">
        <f t="shared" si="6"/>
        <v>437.6461872456839</v>
      </c>
      <c r="M28">
        <f t="shared" si="3"/>
        <v>93.367024914153262</v>
      </c>
      <c r="N28">
        <f t="shared" si="7"/>
        <v>238.3538127543161</v>
      </c>
      <c r="O28" s="6">
        <f t="shared" si="8"/>
        <v>485.40645552829938</v>
      </c>
      <c r="P28" s="6">
        <f t="shared" si="5"/>
        <v>190.59354447170062</v>
      </c>
      <c r="Q28" s="10">
        <f t="shared" si="4"/>
        <v>36325.899194286125</v>
      </c>
      <c r="AB28" s="1">
        <v>37529</v>
      </c>
      <c r="AC28" s="2">
        <v>851</v>
      </c>
      <c r="AD28">
        <v>784.05800667320932</v>
      </c>
    </row>
    <row r="29" spans="1:30" x14ac:dyDescent="0.35">
      <c r="A29" s="15">
        <v>36616</v>
      </c>
      <c r="B29" s="16">
        <v>573.9</v>
      </c>
      <c r="C29" s="17">
        <v>17</v>
      </c>
      <c r="D29" s="17"/>
      <c r="E29" s="17"/>
      <c r="F29" s="17"/>
      <c r="G29" s="17"/>
      <c r="H29" s="17"/>
      <c r="I29" s="17"/>
      <c r="J29" s="17"/>
      <c r="K29" s="21">
        <v>36616</v>
      </c>
      <c r="L29">
        <f t="shared" si="6"/>
        <v>526.46072367477291</v>
      </c>
      <c r="M29">
        <f t="shared" si="3"/>
        <v>88.814536429089003</v>
      </c>
      <c r="N29">
        <f t="shared" si="7"/>
        <v>47.43927632522707</v>
      </c>
      <c r="O29" s="6">
        <f t="shared" si="8"/>
        <v>596.69210374283466</v>
      </c>
      <c r="P29" s="6">
        <f t="shared" si="5"/>
        <v>-22.792103742834684</v>
      </c>
      <c r="Q29" s="10">
        <f t="shared" si="4"/>
        <v>519.47999302413882</v>
      </c>
      <c r="AB29" s="1">
        <v>37621</v>
      </c>
      <c r="AC29" s="2">
        <v>1429</v>
      </c>
      <c r="AD29">
        <v>1324.6157084870272</v>
      </c>
    </row>
    <row r="30" spans="1:30" x14ac:dyDescent="0.35">
      <c r="A30" s="15">
        <v>36707</v>
      </c>
      <c r="B30" s="16">
        <v>577.9</v>
      </c>
      <c r="C30" s="17">
        <v>18</v>
      </c>
      <c r="D30" s="17"/>
      <c r="E30" s="17"/>
      <c r="F30" s="17"/>
      <c r="G30" s="17"/>
      <c r="H30" s="17"/>
      <c r="I30" s="17"/>
      <c r="J30" s="17"/>
      <c r="K30" s="21">
        <v>36707</v>
      </c>
      <c r="L30">
        <f t="shared" si="6"/>
        <v>602.73279976499907</v>
      </c>
      <c r="M30">
        <f t="shared" si="3"/>
        <v>76.272076090226165</v>
      </c>
      <c r="N30">
        <f t="shared" si="7"/>
        <v>-24.832799764999095</v>
      </c>
      <c r="O30" s="6">
        <f t="shared" si="8"/>
        <v>640.69402093418159</v>
      </c>
      <c r="P30" s="6">
        <f t="shared" si="5"/>
        <v>-62.794020934181617</v>
      </c>
      <c r="Q30" s="10">
        <f t="shared" si="4"/>
        <v>3943.089065082439</v>
      </c>
      <c r="AB30" s="1">
        <v>37711</v>
      </c>
      <c r="AC30" s="2">
        <v>1084</v>
      </c>
      <c r="AD30">
        <v>1125.1718276575821</v>
      </c>
    </row>
    <row r="31" spans="1:30" x14ac:dyDescent="0.35">
      <c r="A31" s="15">
        <v>36799</v>
      </c>
      <c r="B31" s="16">
        <v>637.9</v>
      </c>
      <c r="C31" s="17">
        <v>19</v>
      </c>
      <c r="D31" s="17"/>
      <c r="E31" s="17"/>
      <c r="F31" s="17"/>
      <c r="G31" s="17"/>
      <c r="H31" s="17"/>
      <c r="I31" s="17"/>
      <c r="J31" s="17"/>
      <c r="K31" s="21">
        <v>36799</v>
      </c>
      <c r="L31">
        <f t="shared" si="6"/>
        <v>668.49343042052146</v>
      </c>
      <c r="M31">
        <f t="shared" si="3"/>
        <v>65.760630655522391</v>
      </c>
      <c r="N31">
        <f t="shared" si="7"/>
        <v>-30.593430420521486</v>
      </c>
      <c r="O31" s="6">
        <f t="shared" si="8"/>
        <v>690.52571352369455</v>
      </c>
      <c r="P31" s="6">
        <f t="shared" si="5"/>
        <v>-52.625713523694571</v>
      </c>
      <c r="Q31" s="10">
        <f t="shared" si="4"/>
        <v>2769.4657238779696</v>
      </c>
      <c r="AB31" s="1">
        <v>37802</v>
      </c>
      <c r="AC31" s="2">
        <v>1100</v>
      </c>
      <c r="AD31">
        <v>1101.9451934184694</v>
      </c>
    </row>
    <row r="32" spans="1:30" x14ac:dyDescent="0.35">
      <c r="A32" s="15">
        <v>36891</v>
      </c>
      <c r="B32" s="16">
        <v>972.36</v>
      </c>
      <c r="C32" s="17">
        <v>20</v>
      </c>
      <c r="D32" s="17"/>
      <c r="E32" s="17"/>
      <c r="F32" s="17"/>
      <c r="G32" s="17"/>
      <c r="H32" s="17"/>
      <c r="I32" s="17"/>
      <c r="J32" s="17"/>
      <c r="K32" s="21">
        <v>36891</v>
      </c>
      <c r="L32">
        <f>$L$9*(B32-N28)+(1-$L$9)*(L31+M31)</f>
        <v>734.20455082586273</v>
      </c>
      <c r="M32">
        <f t="shared" si="3"/>
        <v>65.711120405341262</v>
      </c>
      <c r="N32">
        <f t="shared" si="7"/>
        <v>238.15544917413729</v>
      </c>
      <c r="O32" s="6">
        <f t="shared" si="8"/>
        <v>972.60787383035995</v>
      </c>
      <c r="P32" s="6">
        <f t="shared" si="5"/>
        <v>-0.24787383035993571</v>
      </c>
      <c r="Q32" s="10">
        <f t="shared" si="4"/>
        <v>6.1441435777306187E-2</v>
      </c>
      <c r="AB32" s="1">
        <v>37894</v>
      </c>
      <c r="AC32" s="2">
        <v>1134</v>
      </c>
      <c r="AD32">
        <v>1158.7941686418078</v>
      </c>
    </row>
    <row r="33" spans="1:30" x14ac:dyDescent="0.35">
      <c r="A33" s="15">
        <v>36981</v>
      </c>
      <c r="B33" s="16">
        <v>701</v>
      </c>
      <c r="C33" s="17">
        <v>21</v>
      </c>
      <c r="D33" s="17"/>
      <c r="E33" s="17"/>
      <c r="F33" s="17"/>
      <c r="G33" s="17"/>
      <c r="H33" s="17"/>
      <c r="I33" s="17"/>
      <c r="J33" s="17"/>
      <c r="K33" s="21">
        <v>36981</v>
      </c>
      <c r="L33">
        <f t="shared" si="6"/>
        <v>770.68277456661633</v>
      </c>
      <c r="M33">
        <f t="shared" si="3"/>
        <v>36.478223740753606</v>
      </c>
      <c r="N33">
        <f t="shared" si="7"/>
        <v>-69.682774566616331</v>
      </c>
      <c r="O33" s="6">
        <f t="shared" si="8"/>
        <v>847.35494755643106</v>
      </c>
      <c r="P33" s="6">
        <f t="shared" si="5"/>
        <v>-146.35494755643106</v>
      </c>
      <c r="Q33" s="10">
        <f t="shared" si="4"/>
        <v>21419.770674245687</v>
      </c>
      <c r="AB33" s="1">
        <v>37986</v>
      </c>
      <c r="AC33" s="2">
        <v>1946</v>
      </c>
      <c r="AD33">
        <v>1718.2772260551092</v>
      </c>
    </row>
    <row r="34" spans="1:30" x14ac:dyDescent="0.35">
      <c r="A34" s="15">
        <v>37072</v>
      </c>
      <c r="B34" s="16">
        <v>668</v>
      </c>
      <c r="C34" s="17">
        <v>22</v>
      </c>
      <c r="D34" s="17"/>
      <c r="E34" s="17"/>
      <c r="F34" s="17"/>
      <c r="G34" s="17"/>
      <c r="H34" s="17"/>
      <c r="I34" s="17"/>
      <c r="J34" s="17"/>
      <c r="K34" s="21">
        <v>37072</v>
      </c>
      <c r="L34">
        <f t="shared" si="6"/>
        <v>784.32511561506158</v>
      </c>
      <c r="M34">
        <f t="shared" si="3"/>
        <v>13.642341048445246</v>
      </c>
      <c r="N34">
        <f t="shared" si="7"/>
        <v>-116.32511561506158</v>
      </c>
      <c r="O34" s="6">
        <f t="shared" si="8"/>
        <v>782.32819854237084</v>
      </c>
      <c r="P34" s="6">
        <f t="shared" si="5"/>
        <v>-114.32819854237084</v>
      </c>
      <c r="Q34" s="10">
        <f t="shared" si="4"/>
        <v>13070.936981943767</v>
      </c>
      <c r="AB34" s="1">
        <v>38077</v>
      </c>
      <c r="AC34" s="2">
        <v>1530</v>
      </c>
      <c r="AD34">
        <v>1458.9068808024572</v>
      </c>
    </row>
    <row r="35" spans="1:30" x14ac:dyDescent="0.35">
      <c r="A35" s="15">
        <v>37164</v>
      </c>
      <c r="B35" s="16">
        <v>639</v>
      </c>
      <c r="C35" s="17">
        <v>23</v>
      </c>
      <c r="D35" s="17"/>
      <c r="E35" s="17"/>
      <c r="F35" s="17"/>
      <c r="G35" s="17"/>
      <c r="H35" s="17"/>
      <c r="I35" s="17"/>
      <c r="J35" s="17"/>
      <c r="K35" s="21">
        <v>37164</v>
      </c>
      <c r="L35">
        <f t="shared" si="6"/>
        <v>772.32606423889274</v>
      </c>
      <c r="M35">
        <f t="shared" si="3"/>
        <v>-11.999051376168836</v>
      </c>
      <c r="N35">
        <f t="shared" si="7"/>
        <v>-133.32606423889274</v>
      </c>
      <c r="O35" s="6">
        <f t="shared" si="8"/>
        <v>767.37402624298534</v>
      </c>
      <c r="P35" s="6">
        <f t="shared" si="5"/>
        <v>-128.37402624298534</v>
      </c>
      <c r="Q35" s="10">
        <f t="shared" si="4"/>
        <v>16479.890613834687</v>
      </c>
      <c r="AB35" s="1">
        <v>38168</v>
      </c>
      <c r="AC35" s="2">
        <v>1387</v>
      </c>
      <c r="AD35">
        <v>1543.840024038725</v>
      </c>
    </row>
    <row r="36" spans="1:30" x14ac:dyDescent="0.35">
      <c r="A36" s="15">
        <v>37256</v>
      </c>
      <c r="B36" s="16">
        <v>1115</v>
      </c>
      <c r="C36" s="17">
        <v>24</v>
      </c>
      <c r="D36" s="17"/>
      <c r="E36" s="17"/>
      <c r="F36" s="17"/>
      <c r="G36" s="17"/>
      <c r="H36" s="17"/>
      <c r="I36" s="17"/>
      <c r="J36" s="17"/>
      <c r="K36" s="21">
        <v>37256</v>
      </c>
      <c r="L36">
        <f>$L$9*(B36-N32)+(1-$L$9)*(L35+M35)</f>
        <v>783.60019360419005</v>
      </c>
      <c r="M36">
        <f t="shared" si="3"/>
        <v>11.274129365297313</v>
      </c>
      <c r="N36">
        <f t="shared" si="7"/>
        <v>331.39980639580995</v>
      </c>
      <c r="O36" s="6">
        <f t="shared" si="8"/>
        <v>998.48246203686119</v>
      </c>
      <c r="P36" s="6">
        <f t="shared" si="5"/>
        <v>116.51753796313881</v>
      </c>
      <c r="Q36" s="10">
        <f t="shared" si="4"/>
        <v>13576.336652991493</v>
      </c>
      <c r="AB36" s="1">
        <v>38260</v>
      </c>
      <c r="AC36" s="2">
        <v>1463</v>
      </c>
      <c r="AD36">
        <v>1574.8710618514083</v>
      </c>
    </row>
    <row r="37" spans="1:30" x14ac:dyDescent="0.35">
      <c r="A37" s="15">
        <v>37346</v>
      </c>
      <c r="B37" s="16">
        <v>847</v>
      </c>
      <c r="C37" s="17">
        <v>25</v>
      </c>
      <c r="D37" s="17"/>
      <c r="E37" s="17"/>
      <c r="F37" s="17"/>
      <c r="G37" s="17"/>
      <c r="H37" s="17"/>
      <c r="I37" s="17"/>
      <c r="J37" s="17"/>
      <c r="K37" s="21">
        <v>37346</v>
      </c>
      <c r="L37">
        <f t="shared" si="6"/>
        <v>819.20430933390003</v>
      </c>
      <c r="M37">
        <f t="shared" si="3"/>
        <v>35.604115729709974</v>
      </c>
      <c r="N37">
        <f t="shared" si="7"/>
        <v>27.795690666099972</v>
      </c>
      <c r="O37" s="6">
        <f t="shared" si="8"/>
        <v>725.19154840287104</v>
      </c>
      <c r="P37" s="6">
        <f t="shared" si="5"/>
        <v>121.80845159712896</v>
      </c>
      <c r="Q37" s="10">
        <f t="shared" si="4"/>
        <v>14837.298880490111</v>
      </c>
      <c r="AB37" s="1">
        <v>38352</v>
      </c>
      <c r="AC37" s="2">
        <v>2541</v>
      </c>
      <c r="AD37">
        <v>2325.0538090608125</v>
      </c>
    </row>
    <row r="38" spans="1:30" x14ac:dyDescent="0.35">
      <c r="A38" s="15">
        <v>37437</v>
      </c>
      <c r="B38" s="16">
        <v>806</v>
      </c>
      <c r="C38" s="17">
        <v>26</v>
      </c>
      <c r="D38" s="17"/>
      <c r="E38" s="17"/>
      <c r="F38" s="17"/>
      <c r="G38" s="17"/>
      <c r="H38" s="17"/>
      <c r="I38" s="17"/>
      <c r="J38" s="17"/>
      <c r="K38" s="21">
        <v>37437</v>
      </c>
      <c r="L38">
        <f t="shared" si="6"/>
        <v>868.29419012300104</v>
      </c>
      <c r="M38">
        <f t="shared" si="3"/>
        <v>49.089880789101016</v>
      </c>
      <c r="N38">
        <f t="shared" si="7"/>
        <v>-62.294190123001044</v>
      </c>
      <c r="O38" s="6">
        <f t="shared" si="8"/>
        <v>738.48330944854843</v>
      </c>
      <c r="P38" s="6">
        <f t="shared" si="5"/>
        <v>67.516690551451575</v>
      </c>
      <c r="Q38" s="10">
        <f t="shared" si="4"/>
        <v>4558.5035030204699</v>
      </c>
      <c r="AB38" s="1">
        <v>38442</v>
      </c>
      <c r="AC38" s="2">
        <v>1902</v>
      </c>
      <c r="AD38">
        <v>1941.6475958979706</v>
      </c>
    </row>
    <row r="39" spans="1:30" x14ac:dyDescent="0.35">
      <c r="A39" s="15">
        <v>37529</v>
      </c>
      <c r="B39" s="16">
        <v>851</v>
      </c>
      <c r="C39" s="17">
        <v>27</v>
      </c>
      <c r="D39" s="17"/>
      <c r="E39" s="17"/>
      <c r="F39" s="17"/>
      <c r="G39" s="17"/>
      <c r="H39" s="17"/>
      <c r="I39" s="17"/>
      <c r="J39" s="17"/>
      <c r="K39" s="21">
        <v>37529</v>
      </c>
      <c r="L39">
        <f t="shared" si="6"/>
        <v>930.75504610710914</v>
      </c>
      <c r="M39">
        <f t="shared" si="3"/>
        <v>62.460855984108093</v>
      </c>
      <c r="N39">
        <f t="shared" si="7"/>
        <v>-79.755046107109138</v>
      </c>
      <c r="O39" s="6">
        <f t="shared" si="8"/>
        <v>784.05800667320932</v>
      </c>
      <c r="P39" s="6">
        <f t="shared" si="5"/>
        <v>66.94199332679068</v>
      </c>
      <c r="Q39" s="10">
        <f t="shared" si="4"/>
        <v>4481.2304705640881</v>
      </c>
      <c r="AB39" s="1">
        <v>38533</v>
      </c>
      <c r="AC39" s="2">
        <v>1753</v>
      </c>
      <c r="AD39">
        <v>1803.5971337052115</v>
      </c>
    </row>
    <row r="40" spans="1:30" x14ac:dyDescent="0.35">
      <c r="A40" s="15">
        <v>37621</v>
      </c>
      <c r="B40" s="16">
        <v>1429</v>
      </c>
      <c r="C40" s="17">
        <v>28</v>
      </c>
      <c r="D40" s="17"/>
      <c r="E40" s="17"/>
      <c r="F40" s="17"/>
      <c r="G40" s="17"/>
      <c r="H40" s="17"/>
      <c r="I40" s="17"/>
      <c r="J40" s="17"/>
      <c r="K40" s="21">
        <v>37621</v>
      </c>
      <c r="L40">
        <f t="shared" si="6"/>
        <v>1014.0655915492956</v>
      </c>
      <c r="M40">
        <f t="shared" si="3"/>
        <v>83.310545442186481</v>
      </c>
      <c r="N40">
        <f t="shared" si="7"/>
        <v>414.93440845070438</v>
      </c>
      <c r="O40" s="6">
        <f t="shared" si="8"/>
        <v>1324.6157084870272</v>
      </c>
      <c r="P40" s="6">
        <f t="shared" si="5"/>
        <v>104.38429151297282</v>
      </c>
      <c r="Q40" s="10">
        <f t="shared" si="4"/>
        <v>10896.080314665291</v>
      </c>
      <c r="AD40">
        <v>1894.5984512920177</v>
      </c>
    </row>
    <row r="41" spans="1:30" x14ac:dyDescent="0.35">
      <c r="A41" s="15">
        <v>37711</v>
      </c>
      <c r="B41" s="16">
        <v>1084</v>
      </c>
      <c r="C41" s="17">
        <v>29</v>
      </c>
      <c r="D41" s="17"/>
      <c r="E41" s="17"/>
      <c r="F41" s="17"/>
      <c r="G41" s="17"/>
      <c r="H41" s="17"/>
      <c r="I41" s="17"/>
      <c r="J41" s="17"/>
      <c r="K41" s="21">
        <v>37711</v>
      </c>
      <c r="L41">
        <f t="shared" si="6"/>
        <v>1089.1524875453831</v>
      </c>
      <c r="M41">
        <f t="shared" si="3"/>
        <v>75.086895996087492</v>
      </c>
      <c r="N41">
        <f t="shared" si="7"/>
        <v>-5.15248754538311</v>
      </c>
      <c r="O41" s="6">
        <f t="shared" si="8"/>
        <v>1125.1718276575821</v>
      </c>
      <c r="P41" s="6">
        <f t="shared" si="5"/>
        <v>-41.171827657582071</v>
      </c>
      <c r="Q41" s="10">
        <f t="shared" si="4"/>
        <v>1695.1193926656399</v>
      </c>
      <c r="AD41">
        <v>2954.5729940112087</v>
      </c>
    </row>
    <row r="42" spans="1:30" x14ac:dyDescent="0.35">
      <c r="A42" s="15">
        <v>37802</v>
      </c>
      <c r="B42" s="16">
        <v>1100</v>
      </c>
      <c r="C42" s="17">
        <v>30</v>
      </c>
      <c r="D42" s="17"/>
      <c r="E42" s="17"/>
      <c r="F42" s="17"/>
      <c r="G42" s="17"/>
      <c r="H42" s="17"/>
      <c r="I42" s="17"/>
      <c r="J42" s="17"/>
      <c r="K42" s="21">
        <v>37802</v>
      </c>
      <c r="L42">
        <f>$L$9*(B42-N38)+(1-$L$9)*(L41+M41)</f>
        <v>1163.85085114715</v>
      </c>
      <c r="M42">
        <f t="shared" si="3"/>
        <v>74.698363601766914</v>
      </c>
      <c r="N42">
        <f t="shared" si="7"/>
        <v>-63.850851147150024</v>
      </c>
      <c r="O42" s="6">
        <f t="shared" si="8"/>
        <v>1101.9451934184694</v>
      </c>
      <c r="P42" s="6">
        <f t="shared" si="5"/>
        <v>-1.9451934184694437</v>
      </c>
      <c r="Q42" s="10">
        <f t="shared" si="4"/>
        <v>3.7837774352568405</v>
      </c>
      <c r="AD42">
        <v>2305.4667365472551</v>
      </c>
    </row>
    <row r="43" spans="1:30" x14ac:dyDescent="0.35">
      <c r="A43" s="15">
        <v>37894</v>
      </c>
      <c r="B43" s="16">
        <v>1134</v>
      </c>
      <c r="C43" s="17">
        <v>31</v>
      </c>
      <c r="D43" s="17"/>
      <c r="E43" s="17"/>
      <c r="F43" s="17"/>
      <c r="G43" s="17"/>
      <c r="H43" s="17"/>
      <c r="I43" s="17"/>
      <c r="J43" s="17"/>
      <c r="K43" s="21">
        <v>37894</v>
      </c>
      <c r="L43">
        <f t="shared" si="6"/>
        <v>1233.5968343757775</v>
      </c>
      <c r="M43">
        <f t="shared" si="3"/>
        <v>69.745983228627438</v>
      </c>
      <c r="N43">
        <f t="shared" si="7"/>
        <v>-99.596834375777462</v>
      </c>
      <c r="O43" s="6">
        <f t="shared" si="8"/>
        <v>1158.7941686418078</v>
      </c>
      <c r="P43" s="6">
        <f t="shared" si="5"/>
        <v>-24.794168641807801</v>
      </c>
      <c r="Q43" s="10">
        <f t="shared" si="4"/>
        <v>614.75079863840529</v>
      </c>
      <c r="AD43">
        <v>2156.4667365472551</v>
      </c>
    </row>
    <row r="44" spans="1:30" x14ac:dyDescent="0.35">
      <c r="A44" s="15">
        <v>37986</v>
      </c>
      <c r="B44" s="16">
        <v>1946</v>
      </c>
      <c r="C44" s="17">
        <v>32</v>
      </c>
      <c r="D44" s="17"/>
      <c r="E44" s="17"/>
      <c r="F44" s="17"/>
      <c r="G44" s="17"/>
      <c r="H44" s="17"/>
      <c r="I44" s="17"/>
      <c r="J44" s="17"/>
      <c r="K44" s="21">
        <v>37986</v>
      </c>
      <c r="L44">
        <f t="shared" si="6"/>
        <v>1348.8281013618089</v>
      </c>
      <c r="M44">
        <f t="shared" si="3"/>
        <v>115.23126698603141</v>
      </c>
      <c r="N44">
        <f t="shared" si="7"/>
        <v>597.17189863819112</v>
      </c>
      <c r="O44" s="6">
        <f t="shared" si="8"/>
        <v>1718.2772260551092</v>
      </c>
      <c r="P44" s="6">
        <f t="shared" si="5"/>
        <v>227.72277394489083</v>
      </c>
      <c r="Q44" s="10">
        <f t="shared" si="4"/>
        <v>51857.661773155851</v>
      </c>
    </row>
    <row r="45" spans="1:30" x14ac:dyDescent="0.35">
      <c r="A45" s="15">
        <v>38077</v>
      </c>
      <c r="B45" s="16">
        <v>1530</v>
      </c>
      <c r="C45" s="17">
        <v>33</v>
      </c>
      <c r="D45" s="17"/>
      <c r="E45" s="17"/>
      <c r="F45" s="17"/>
      <c r="G45" s="17"/>
      <c r="H45" s="17"/>
      <c r="I45" s="17"/>
      <c r="J45" s="17"/>
      <c r="K45" s="21">
        <v>38077</v>
      </c>
      <c r="L45">
        <f t="shared" si="6"/>
        <v>1478.259488273842</v>
      </c>
      <c r="M45">
        <f t="shared" si="3"/>
        <v>129.43138691203308</v>
      </c>
      <c r="N45">
        <f t="shared" si="7"/>
        <v>51.740511726158047</v>
      </c>
      <c r="O45" s="6">
        <f t="shared" si="8"/>
        <v>1458.9068808024572</v>
      </c>
      <c r="P45" s="6">
        <f t="shared" si="5"/>
        <v>71.093119197542819</v>
      </c>
      <c r="Q45" s="10">
        <f t="shared" si="4"/>
        <v>5054.2315972360311</v>
      </c>
    </row>
    <row r="46" spans="1:30" x14ac:dyDescent="0.35">
      <c r="A46" s="15">
        <v>38168</v>
      </c>
      <c r="B46" s="16">
        <v>1387</v>
      </c>
      <c r="C46" s="17">
        <v>34</v>
      </c>
      <c r="D46" s="17"/>
      <c r="E46" s="17"/>
      <c r="F46" s="17"/>
      <c r="G46" s="17"/>
      <c r="H46" s="17"/>
      <c r="I46" s="17"/>
      <c r="J46" s="17"/>
      <c r="K46" s="21">
        <v>38168</v>
      </c>
      <c r="L46">
        <f t="shared" si="6"/>
        <v>1576.3636922505139</v>
      </c>
      <c r="M46">
        <f t="shared" si="3"/>
        <v>98.104203976671897</v>
      </c>
      <c r="N46">
        <f t="shared" si="7"/>
        <v>-189.36369225051385</v>
      </c>
      <c r="O46" s="6">
        <f t="shared" si="8"/>
        <v>1543.840024038725</v>
      </c>
      <c r="P46" s="6">
        <f t="shared" si="5"/>
        <v>-156.84002403872501</v>
      </c>
      <c r="Q46" s="10">
        <f t="shared" si="4"/>
        <v>24598.793140467838</v>
      </c>
    </row>
    <row r="47" spans="1:30" x14ac:dyDescent="0.35">
      <c r="A47" s="15">
        <v>38260</v>
      </c>
      <c r="B47" s="16">
        <v>1463</v>
      </c>
      <c r="C47" s="17">
        <v>35</v>
      </c>
      <c r="D47" s="17"/>
      <c r="E47" s="17"/>
      <c r="F47" s="17"/>
      <c r="G47" s="17"/>
      <c r="H47" s="17"/>
      <c r="I47" s="17"/>
      <c r="J47" s="17"/>
      <c r="K47" s="21">
        <v>38260</v>
      </c>
      <c r="L47">
        <f t="shared" si="6"/>
        <v>1652.1228013365676</v>
      </c>
      <c r="M47">
        <f t="shared" si="3"/>
        <v>75.759109086053741</v>
      </c>
      <c r="N47">
        <f t="shared" si="7"/>
        <v>-189.12280133656759</v>
      </c>
      <c r="O47" s="6">
        <f t="shared" si="8"/>
        <v>1574.8710618514083</v>
      </c>
      <c r="P47" s="6">
        <f t="shared" si="5"/>
        <v>-111.87106185140829</v>
      </c>
      <c r="Q47" s="10">
        <f t="shared" si="4"/>
        <v>12515.134479761618</v>
      </c>
    </row>
    <row r="48" spans="1:30" x14ac:dyDescent="0.35">
      <c r="A48" s="15">
        <v>38352</v>
      </c>
      <c r="B48" s="16">
        <v>2541</v>
      </c>
      <c r="C48" s="17">
        <v>36</v>
      </c>
      <c r="D48" s="17"/>
      <c r="E48" s="17"/>
      <c r="F48" s="17"/>
      <c r="G48" s="17"/>
      <c r="H48" s="17"/>
      <c r="I48" s="17"/>
      <c r="J48" s="17"/>
      <c r="K48" s="21">
        <v>38352</v>
      </c>
      <c r="L48">
        <f t="shared" si="6"/>
        <v>1771.0149427541901</v>
      </c>
      <c r="M48">
        <f t="shared" si="3"/>
        <v>118.8921414176225</v>
      </c>
      <c r="N48">
        <f t="shared" si="7"/>
        <v>769.98505724580991</v>
      </c>
      <c r="O48" s="6">
        <f t="shared" si="8"/>
        <v>2325.0538090608125</v>
      </c>
      <c r="P48" s="6">
        <f t="shared" si="5"/>
        <v>215.94619093918755</v>
      </c>
      <c r="Q48" s="10">
        <f t="shared" si="4"/>
        <v>46632.757381144045</v>
      </c>
    </row>
    <row r="49" spans="1:17" x14ac:dyDescent="0.35">
      <c r="A49" s="15">
        <v>38442</v>
      </c>
      <c r="B49" s="16">
        <v>1902</v>
      </c>
      <c r="C49" s="17">
        <v>37</v>
      </c>
      <c r="D49" s="17"/>
      <c r="E49" s="17"/>
      <c r="F49" s="17"/>
      <c r="G49" s="17"/>
      <c r="H49" s="17"/>
      <c r="I49" s="17"/>
      <c r="J49" s="17"/>
      <c r="K49" s="21">
        <v>38442</v>
      </c>
      <c r="L49">
        <f t="shared" si="6"/>
        <v>1881.9878843549577</v>
      </c>
      <c r="M49">
        <f t="shared" si="3"/>
        <v>110.97294160076763</v>
      </c>
      <c r="N49">
        <f t="shared" si="7"/>
        <v>20.012115645042286</v>
      </c>
      <c r="O49" s="6">
        <f t="shared" si="8"/>
        <v>1941.6475958979706</v>
      </c>
      <c r="P49" s="6">
        <f t="shared" si="5"/>
        <v>-39.647595897970632</v>
      </c>
      <c r="Q49" s="10">
        <f t="shared" si="4"/>
        <v>1571.9318604887776</v>
      </c>
    </row>
    <row r="50" spans="1:17" ht="15" thickBot="1" x14ac:dyDescent="0.4">
      <c r="A50" s="22">
        <v>38533</v>
      </c>
      <c r="B50" s="23">
        <v>1753</v>
      </c>
      <c r="C50" s="13">
        <v>38</v>
      </c>
      <c r="D50" s="13"/>
      <c r="E50" s="13"/>
      <c r="F50" s="13"/>
      <c r="G50" s="13"/>
      <c r="H50" s="13"/>
      <c r="I50" s="13"/>
      <c r="J50" s="13"/>
      <c r="K50" s="24">
        <v>38533</v>
      </c>
      <c r="L50">
        <f t="shared" si="6"/>
        <v>1982.8545684917715</v>
      </c>
      <c r="M50">
        <f t="shared" si="3"/>
        <v>100.86668413681377</v>
      </c>
      <c r="N50">
        <f t="shared" si="7"/>
        <v>-229.85456849177149</v>
      </c>
      <c r="O50" s="6">
        <f t="shared" si="8"/>
        <v>1803.5971337052115</v>
      </c>
      <c r="P50" s="6">
        <f t="shared" si="5"/>
        <v>-50.59713370521149</v>
      </c>
      <c r="Q50" s="10">
        <f t="shared" si="4"/>
        <v>2560.0699391830485</v>
      </c>
    </row>
    <row r="51" spans="1:17" x14ac:dyDescent="0.35">
      <c r="O51" s="58">
        <f>$L$50+$M$50*I53+N47</f>
        <v>1894.5984512920177</v>
      </c>
    </row>
    <row r="52" spans="1:17" ht="37" x14ac:dyDescent="0.45">
      <c r="G52" s="62" t="s">
        <v>46</v>
      </c>
      <c r="H52" s="63"/>
      <c r="I52" s="62" t="s">
        <v>39</v>
      </c>
      <c r="J52" s="62" t="s">
        <v>40</v>
      </c>
      <c r="O52" s="58">
        <f>$L$50+$M$50*I54+N48</f>
        <v>2954.5729940112087</v>
      </c>
    </row>
    <row r="53" spans="1:17" x14ac:dyDescent="0.35">
      <c r="I53" s="59">
        <v>1</v>
      </c>
      <c r="J53" s="60">
        <v>38625</v>
      </c>
      <c r="O53" s="58">
        <f>$L$50+$M$50*I55+N49</f>
        <v>2305.4667365472551</v>
      </c>
    </row>
    <row r="54" spans="1:17" x14ac:dyDescent="0.35">
      <c r="I54" s="59">
        <v>2</v>
      </c>
      <c r="J54" s="60">
        <v>38717</v>
      </c>
      <c r="O54" s="58">
        <f>$L$50+$M$50*I56+N50</f>
        <v>2156.4667365472551</v>
      </c>
    </row>
    <row r="55" spans="1:17" x14ac:dyDescent="0.35">
      <c r="I55" s="59">
        <v>3</v>
      </c>
      <c r="J55" s="61">
        <v>38807</v>
      </c>
    </row>
    <row r="56" spans="1:17" x14ac:dyDescent="0.35">
      <c r="I56" s="59">
        <v>4</v>
      </c>
      <c r="J56" s="61">
        <v>38898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5121" r:id="rId4">
          <objectPr defaultSize="0" r:id="rId5">
            <anchor moveWithCells="1">
              <from>
                <xdr:col>14</xdr:col>
                <xdr:colOff>311150</xdr:colOff>
                <xdr:row>0</xdr:row>
                <xdr:rowOff>177800</xdr:rowOff>
              </from>
              <to>
                <xdr:col>18</xdr:col>
                <xdr:colOff>107950</xdr:colOff>
                <xdr:row>10</xdr:row>
                <xdr:rowOff>133350</xdr:rowOff>
              </to>
            </anchor>
          </objectPr>
        </oleObject>
      </mc:Choice>
      <mc:Fallback>
        <oleObject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Q1_Part1</vt:lpstr>
      <vt:lpstr>Q1_Part2</vt:lpstr>
      <vt:lpstr>Q1_Part3</vt:lpstr>
      <vt:lpstr>Q2_Part1</vt:lpstr>
      <vt:lpstr>Q2_Part2&amp;3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khyathi balusu</cp:lastModifiedBy>
  <dcterms:created xsi:type="dcterms:W3CDTF">2018-02-07T18:34:42Z</dcterms:created>
  <dcterms:modified xsi:type="dcterms:W3CDTF">2019-10-31T03:53:08Z</dcterms:modified>
</cp:coreProperties>
</file>