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KHYATI\Portfolio\"/>
    </mc:Choice>
  </mc:AlternateContent>
  <xr:revisionPtr revIDLastSave="0" documentId="13_ncr:1_{27F3FD32-9F9F-4116-8E9F-7D2E10088814}" xr6:coauthVersionLast="47" xr6:coauthVersionMax="47" xr10:uidLastSave="{00000000-0000-0000-0000-000000000000}"/>
  <bookViews>
    <workbookView xWindow="-108" yWindow="-108" windowWidth="23256" windowHeight="12456" xr2:uid="{D5FDF37A-5EEE-40CB-8F12-7D7B3B6DE290}"/>
  </bookViews>
  <sheets>
    <sheet name="Index" sheetId="18" r:id="rId1"/>
    <sheet name="Instructions" sheetId="16" r:id="rId2"/>
    <sheet name="Output&gt;&gt;&gt;" sheetId="14" r:id="rId3"/>
    <sheet name="IS" sheetId="7" r:id="rId4"/>
    <sheet name="BS" sheetId="10" r:id="rId5"/>
    <sheet name="GP &amp; Unit Economics" sheetId="17" r:id="rId6"/>
    <sheet name="CFS" sheetId="15" r:id="rId7"/>
    <sheet name="Input &gt;&gt;&gt;" sheetId="13" r:id="rId8"/>
    <sheet name="COGS" sheetId="8" r:id="rId9"/>
    <sheet name="Revenue" sheetId="5" r:id="rId10"/>
    <sheet name="Schedules"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E44" i="8" s="1"/>
  <c r="F44" i="8" s="1"/>
  <c r="G44" i="8" s="1"/>
  <c r="H44" i="8" s="1"/>
  <c r="I44" i="8" s="1"/>
  <c r="J44" i="8" s="1"/>
  <c r="K44" i="8" s="1"/>
  <c r="L44" i="8" s="1"/>
  <c r="M44" i="8" s="1"/>
  <c r="N44" i="8" s="1"/>
  <c r="O44" i="8" s="1"/>
  <c r="P44" i="8" s="1"/>
  <c r="Q44" i="8" s="1"/>
  <c r="R44" i="8" s="1"/>
  <c r="S44" i="8" s="1"/>
  <c r="T44" i="8" s="1"/>
  <c r="U44" i="8" s="1"/>
  <c r="V44" i="8" s="1"/>
  <c r="W44" i="8" s="1"/>
  <c r="X44" i="8" s="1"/>
  <c r="Y44" i="8" s="1"/>
  <c r="Z44" i="8" s="1"/>
  <c r="AA44" i="8" s="1"/>
  <c r="AB44" i="8" s="1"/>
  <c r="AC44" i="8" s="1"/>
  <c r="AD44" i="8" s="1"/>
  <c r="AE44" i="8" s="1"/>
  <c r="AF44" i="8" s="1"/>
  <c r="AG44" i="8" s="1"/>
  <c r="AH44" i="8" s="1"/>
  <c r="AI44" i="8" s="1"/>
  <c r="AJ44" i="8" s="1"/>
  <c r="AK44" i="8" s="1"/>
  <c r="AL44" i="8" s="1"/>
  <c r="AM44" i="8" s="1"/>
  <c r="D43" i="8"/>
  <c r="E43" i="8" s="1"/>
  <c r="F43" i="8" s="1"/>
  <c r="G43" i="8" s="1"/>
  <c r="H43" i="8" s="1"/>
  <c r="I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AJ43" i="8" s="1"/>
  <c r="AK43" i="8" s="1"/>
  <c r="AL43" i="8" s="1"/>
  <c r="AM43" i="8" s="1"/>
  <c r="D42" i="8"/>
  <c r="E42" i="8" s="1"/>
  <c r="F42" i="8" s="1"/>
  <c r="G42" i="8" s="1"/>
  <c r="H42" i="8" s="1"/>
  <c r="I42" i="8" s="1"/>
  <c r="J42" i="8" s="1"/>
  <c r="K42" i="8" s="1"/>
  <c r="L42" i="8" s="1"/>
  <c r="M42" i="8" s="1"/>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AJ42" i="8" s="1"/>
  <c r="AK42" i="8" s="1"/>
  <c r="AL42" i="8" s="1"/>
  <c r="AM42" i="8" s="1"/>
  <c r="D37" i="8"/>
  <c r="E37" i="8" s="1"/>
  <c r="F37" i="8" s="1"/>
  <c r="G37" i="8" s="1"/>
  <c r="H37" i="8" s="1"/>
  <c r="I37" i="8" s="1"/>
  <c r="J37" i="8" s="1"/>
  <c r="K37" i="8" s="1"/>
  <c r="L37" i="8" s="1"/>
  <c r="M37" i="8" s="1"/>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AJ37" i="8" s="1"/>
  <c r="AK37" i="8" s="1"/>
  <c r="AL37" i="8" s="1"/>
  <c r="AM37" i="8" s="1"/>
  <c r="D36" i="8"/>
  <c r="E36" i="8" s="1"/>
  <c r="F36" i="8" s="1"/>
  <c r="G36" i="8" s="1"/>
  <c r="H36" i="8" s="1"/>
  <c r="I36" i="8" s="1"/>
  <c r="J36" i="8" s="1"/>
  <c r="K36" i="8" s="1"/>
  <c r="L36" i="8" s="1"/>
  <c r="M36" i="8" s="1"/>
  <c r="N36" i="8" s="1"/>
  <c r="O36" i="8" s="1"/>
  <c r="P36" i="8" s="1"/>
  <c r="Q36" i="8" s="1"/>
  <c r="R36" i="8" s="1"/>
  <c r="S36" i="8" s="1"/>
  <c r="T36" i="8" s="1"/>
  <c r="U36" i="8" s="1"/>
  <c r="V36" i="8" s="1"/>
  <c r="W36" i="8" s="1"/>
  <c r="X36" i="8" s="1"/>
  <c r="Y36" i="8" s="1"/>
  <c r="Z36" i="8" s="1"/>
  <c r="AA36" i="8" s="1"/>
  <c r="AB36" i="8" s="1"/>
  <c r="AC36" i="8" s="1"/>
  <c r="AD36" i="8" s="1"/>
  <c r="AE36" i="8" s="1"/>
  <c r="AF36" i="8" s="1"/>
  <c r="AG36" i="8" s="1"/>
  <c r="AH36" i="8" s="1"/>
  <c r="AI36" i="8" s="1"/>
  <c r="AJ36" i="8" s="1"/>
  <c r="AK36" i="8" s="1"/>
  <c r="AL36" i="8" s="1"/>
  <c r="AM36" i="8" s="1"/>
  <c r="D35" i="8"/>
  <c r="E35" i="8" s="1"/>
  <c r="F35" i="8" s="1"/>
  <c r="G35" i="8" s="1"/>
  <c r="H35" i="8" s="1"/>
  <c r="I35" i="8" s="1"/>
  <c r="J35" i="8" s="1"/>
  <c r="K35" i="8" s="1"/>
  <c r="L35" i="8" s="1"/>
  <c r="M35" i="8" s="1"/>
  <c r="N35" i="8" s="1"/>
  <c r="O35" i="8" s="1"/>
  <c r="P35" i="8" s="1"/>
  <c r="Q35" i="8" s="1"/>
  <c r="R35" i="8" s="1"/>
  <c r="S35" i="8" s="1"/>
  <c r="T35" i="8" s="1"/>
  <c r="U35" i="8" s="1"/>
  <c r="V35" i="8" s="1"/>
  <c r="W35" i="8" s="1"/>
  <c r="X35" i="8" s="1"/>
  <c r="Y35" i="8" s="1"/>
  <c r="Z35" i="8" s="1"/>
  <c r="AA35" i="8" s="1"/>
  <c r="AB35" i="8" s="1"/>
  <c r="AC35" i="8" s="1"/>
  <c r="AD35" i="8" s="1"/>
  <c r="AE35" i="8" s="1"/>
  <c r="AF35" i="8" s="1"/>
  <c r="AG35" i="8" s="1"/>
  <c r="AH35" i="8" s="1"/>
  <c r="AI35" i="8" s="1"/>
  <c r="AJ35" i="8" s="1"/>
  <c r="AK35" i="8" s="1"/>
  <c r="AL35" i="8" s="1"/>
  <c r="AM35" i="8" s="1"/>
  <c r="D34" i="8"/>
  <c r="E34" i="8" s="1"/>
  <c r="F34" i="8" s="1"/>
  <c r="G34" i="8" s="1"/>
  <c r="H34" i="8" s="1"/>
  <c r="I34" i="8" s="1"/>
  <c r="J34" i="8" s="1"/>
  <c r="K34" i="8" s="1"/>
  <c r="L34" i="8" s="1"/>
  <c r="M34" i="8" s="1"/>
  <c r="N34" i="8" s="1"/>
  <c r="O34" i="8" s="1"/>
  <c r="P34" i="8" s="1"/>
  <c r="Q34" i="8" s="1"/>
  <c r="R34" i="8" s="1"/>
  <c r="S34" i="8" s="1"/>
  <c r="T34" i="8" s="1"/>
  <c r="U34" i="8" s="1"/>
  <c r="V34" i="8" s="1"/>
  <c r="W34" i="8" s="1"/>
  <c r="X34" i="8" s="1"/>
  <c r="Y34" i="8" s="1"/>
  <c r="Z34" i="8" s="1"/>
  <c r="AA34" i="8" s="1"/>
  <c r="AB34" i="8" s="1"/>
  <c r="AC34" i="8" s="1"/>
  <c r="AD34" i="8" s="1"/>
  <c r="AE34" i="8" s="1"/>
  <c r="AF34" i="8" s="1"/>
  <c r="AG34" i="8" s="1"/>
  <c r="AH34" i="8" s="1"/>
  <c r="AI34" i="8" s="1"/>
  <c r="AJ34" i="8" s="1"/>
  <c r="AK34" i="8" s="1"/>
  <c r="AL34" i="8" s="1"/>
  <c r="AM34" i="8" s="1"/>
  <c r="D33" i="8"/>
  <c r="E33" i="8" s="1"/>
  <c r="F33" i="8" s="1"/>
  <c r="G33" i="8" s="1"/>
  <c r="H33" i="8" s="1"/>
  <c r="I33" i="8" s="1"/>
  <c r="J33" i="8" s="1"/>
  <c r="K33" i="8" s="1"/>
  <c r="L33" i="8" s="1"/>
  <c r="M33" i="8" s="1"/>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AJ33" i="8" s="1"/>
  <c r="AK33" i="8" s="1"/>
  <c r="AL33" i="8" s="1"/>
  <c r="AM33" i="8" s="1"/>
  <c r="D25" i="8"/>
  <c r="E25" i="8" s="1"/>
  <c r="F25" i="8" s="1"/>
  <c r="G25" i="8" s="1"/>
  <c r="H25" i="8" s="1"/>
  <c r="I25" i="8" s="1"/>
  <c r="J25" i="8" s="1"/>
  <c r="K25" i="8" s="1"/>
  <c r="L25" i="8" s="1"/>
  <c r="M25" i="8" s="1"/>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AJ25" i="8" s="1"/>
  <c r="AK25" i="8" s="1"/>
  <c r="AL25" i="8" s="1"/>
  <c r="AM25" i="8" s="1"/>
  <c r="D24" i="8"/>
  <c r="E24" i="8" s="1"/>
  <c r="F24" i="8" s="1"/>
  <c r="G24" i="8" s="1"/>
  <c r="H24" i="8" s="1"/>
  <c r="I24" i="8" s="1"/>
  <c r="J24" i="8" s="1"/>
  <c r="K24" i="8" s="1"/>
  <c r="L24" i="8" s="1"/>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D23" i="8"/>
  <c r="E23" i="8" s="1"/>
  <c r="F23" i="8" s="1"/>
  <c r="G23" i="8" s="1"/>
  <c r="H23" i="8" s="1"/>
  <c r="I23" i="8" s="1"/>
  <c r="J23" i="8" s="1"/>
  <c r="K23" i="8" s="1"/>
  <c r="L23" i="8" s="1"/>
  <c r="M23" i="8" s="1"/>
  <c r="N23" i="8" s="1"/>
  <c r="O23" i="8" s="1"/>
  <c r="P23" i="8" s="1"/>
  <c r="Q23" i="8" s="1"/>
  <c r="R23" i="8" s="1"/>
  <c r="S23" i="8" s="1"/>
  <c r="T23" i="8" s="1"/>
  <c r="U23" i="8" s="1"/>
  <c r="V23" i="8" s="1"/>
  <c r="W23" i="8" s="1"/>
  <c r="X23" i="8" s="1"/>
  <c r="Y23" i="8" s="1"/>
  <c r="Z23" i="8" s="1"/>
  <c r="AA23" i="8" s="1"/>
  <c r="AB23" i="8" s="1"/>
  <c r="AC23" i="8" s="1"/>
  <c r="AD23" i="8" s="1"/>
  <c r="AE23" i="8" s="1"/>
  <c r="AF23" i="8" s="1"/>
  <c r="AG23" i="8" s="1"/>
  <c r="AH23" i="8" s="1"/>
  <c r="AI23" i="8" s="1"/>
  <c r="AJ23" i="8" s="1"/>
  <c r="AK23" i="8" s="1"/>
  <c r="AL23" i="8" s="1"/>
  <c r="AM23" i="8" s="1"/>
  <c r="D17" i="8"/>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AH17" i="8" s="1"/>
  <c r="AI17" i="8" s="1"/>
  <c r="AJ17" i="8" s="1"/>
  <c r="AK17" i="8" s="1"/>
  <c r="AL17" i="8" s="1"/>
  <c r="AM17" i="8" s="1"/>
  <c r="D16" i="8"/>
  <c r="E16" i="8" s="1"/>
  <c r="F16" i="8" s="1"/>
  <c r="G16" i="8" s="1"/>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AH16" i="8" s="1"/>
  <c r="AI16" i="8" s="1"/>
  <c r="AJ16" i="8" s="1"/>
  <c r="AK16" i="8" s="1"/>
  <c r="AL16" i="8" s="1"/>
  <c r="AM16" i="8" s="1"/>
  <c r="D15" i="8"/>
  <c r="E15" i="8" s="1"/>
  <c r="F15" i="8" s="1"/>
  <c r="G15" i="8" s="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D14" i="8"/>
  <c r="E14" i="8" s="1"/>
  <c r="F14" i="8" s="1"/>
  <c r="G14" i="8" s="1"/>
  <c r="H14" i="8" s="1"/>
  <c r="I14" i="8" s="1"/>
  <c r="J14" i="8" s="1"/>
  <c r="K14" i="8" s="1"/>
  <c r="L14" i="8" s="1"/>
  <c r="M14" i="8" s="1"/>
  <c r="N14" i="8" s="1"/>
  <c r="O14" i="8" s="1"/>
  <c r="P14" i="8" s="1"/>
  <c r="Q14" i="8" s="1"/>
  <c r="R14" i="8" s="1"/>
  <c r="S14" i="8" s="1"/>
  <c r="T14" i="8" s="1"/>
  <c r="U14" i="8" s="1"/>
  <c r="V14" i="8" s="1"/>
  <c r="W14" i="8" s="1"/>
  <c r="X14" i="8" s="1"/>
  <c r="Y14" i="8" s="1"/>
  <c r="Z14" i="8" s="1"/>
  <c r="AA14" i="8" s="1"/>
  <c r="AB14" i="8" s="1"/>
  <c r="AC14" i="8" s="1"/>
  <c r="AD14" i="8" s="1"/>
  <c r="AE14" i="8" s="1"/>
  <c r="AF14" i="8" s="1"/>
  <c r="AG14" i="8" s="1"/>
  <c r="AH14" i="8" s="1"/>
  <c r="AI14" i="8" s="1"/>
  <c r="AJ14" i="8" s="1"/>
  <c r="AK14" i="8" s="1"/>
  <c r="AL14" i="8" s="1"/>
  <c r="AM14" i="8" s="1"/>
  <c r="D13" i="8"/>
  <c r="E13" i="8" s="1"/>
  <c r="F13" i="8" s="1"/>
  <c r="G13" i="8" s="1"/>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AH13" i="8" s="1"/>
  <c r="AI13" i="8" s="1"/>
  <c r="AJ13" i="8" s="1"/>
  <c r="AK13" i="8" s="1"/>
  <c r="AL13" i="8" s="1"/>
  <c r="AM13" i="8" s="1"/>
  <c r="B86" i="12"/>
  <c r="B85" i="12"/>
  <c r="B84" i="12"/>
  <c r="B83" i="12"/>
  <c r="B82" i="12"/>
  <c r="B81" i="12"/>
  <c r="B80" i="12"/>
  <c r="B79" i="12"/>
  <c r="B78" i="12"/>
  <c r="B77" i="12"/>
  <c r="B76" i="12"/>
  <c r="B75" i="12"/>
  <c r="B74" i="12"/>
  <c r="B45" i="12"/>
  <c r="B44" i="12"/>
  <c r="B43" i="12"/>
  <c r="B42" i="12"/>
  <c r="B41" i="12"/>
  <c r="B45" i="5"/>
  <c r="B44" i="5"/>
  <c r="B43" i="5"/>
  <c r="B38" i="5"/>
  <c r="B37" i="5"/>
  <c r="B36" i="5"/>
  <c r="B35" i="5"/>
  <c r="B34" i="5"/>
  <c r="B33" i="5"/>
  <c r="B23" i="5"/>
  <c r="B42" i="5" s="1"/>
  <c r="B13" i="5"/>
  <c r="B77" i="8"/>
  <c r="B58" i="8"/>
  <c r="D74" i="8"/>
  <c r="D73" i="8"/>
  <c r="D72" i="8"/>
  <c r="D71" i="8"/>
  <c r="D70" i="8"/>
  <c r="D69" i="8"/>
  <c r="D56" i="8"/>
  <c r="D55" i="8"/>
  <c r="D54" i="8"/>
  <c r="D53" i="8"/>
  <c r="D52" i="8"/>
  <c r="D51" i="8"/>
  <c r="B44" i="8"/>
  <c r="B43" i="8"/>
  <c r="B42" i="8"/>
  <c r="B37" i="8"/>
  <c r="B36" i="8"/>
  <c r="B35" i="8"/>
  <c r="B34" i="8"/>
  <c r="B33" i="8"/>
  <c r="B22" i="8"/>
  <c r="B41" i="8" s="1"/>
  <c r="B12" i="8"/>
  <c r="B32" i="8" s="1"/>
  <c r="A6" i="15"/>
  <c r="A33" i="17"/>
  <c r="A32" i="17"/>
  <c r="A31" i="17"/>
  <c r="A30" i="17"/>
  <c r="A29" i="17"/>
  <c r="A28" i="17"/>
  <c r="A26" i="17"/>
  <c r="A23" i="17"/>
  <c r="A38" i="10"/>
  <c r="A25" i="10"/>
  <c r="A19" i="10"/>
  <c r="A18" i="10"/>
  <c r="A17" i="10"/>
  <c r="A16" i="10"/>
  <c r="A15" i="10"/>
  <c r="A7" i="10"/>
  <c r="A49" i="7"/>
  <c r="A45" i="7"/>
  <c r="A39" i="7"/>
  <c r="A38" i="7"/>
  <c r="A37" i="7"/>
  <c r="A36" i="7"/>
  <c r="A35" i="7"/>
  <c r="A34" i="7"/>
  <c r="A33" i="7"/>
  <c r="A32" i="7"/>
  <c r="A31" i="7"/>
  <c r="A30" i="7"/>
  <c r="A29" i="7"/>
  <c r="A28" i="7"/>
  <c r="A27" i="7"/>
  <c r="A18" i="7"/>
  <c r="A17" i="7"/>
  <c r="A16" i="7"/>
  <c r="A21" i="7"/>
  <c r="A20" i="7"/>
  <c r="A19" i="7"/>
  <c r="A7" i="7"/>
  <c r="A6" i="7"/>
  <c r="A5" i="7"/>
  <c r="D17" i="16"/>
  <c r="E17" i="16" s="1"/>
  <c r="F17" i="16" s="1"/>
  <c r="G17" i="16" s="1"/>
  <c r="H17" i="16" s="1"/>
  <c r="I17" i="16" s="1"/>
  <c r="J17" i="16" s="1"/>
  <c r="K17" i="16" s="1"/>
  <c r="L17" i="16" s="1"/>
  <c r="M17" i="16" s="1"/>
  <c r="N17" i="16" s="1"/>
  <c r="O17" i="16" s="1"/>
  <c r="P17" i="16" s="1"/>
  <c r="Q17" i="16" s="1"/>
  <c r="R17" i="16" s="1"/>
  <c r="S17" i="16" s="1"/>
  <c r="T17" i="16" s="1"/>
  <c r="U17" i="16" s="1"/>
  <c r="V17" i="16" s="1"/>
  <c r="W17" i="16" s="1"/>
  <c r="X17" i="16" s="1"/>
  <c r="Y17" i="16" s="1"/>
  <c r="Z17" i="16" s="1"/>
  <c r="AA17" i="16" s="1"/>
  <c r="AB17" i="16" s="1"/>
  <c r="AC17" i="16" s="1"/>
  <c r="AD17" i="16" s="1"/>
  <c r="AE17" i="16" s="1"/>
  <c r="AF17" i="16" s="1"/>
  <c r="AG17" i="16" s="1"/>
  <c r="AH17" i="16" s="1"/>
  <c r="AI17" i="16" s="1"/>
  <c r="AJ17" i="16" s="1"/>
  <c r="AK17" i="16" s="1"/>
  <c r="AL17" i="16" s="1"/>
  <c r="AM17" i="16" s="1"/>
  <c r="AN17" i="16" s="1"/>
  <c r="A1" i="15"/>
  <c r="A1" i="17"/>
  <c r="A1" i="7"/>
  <c r="A1" i="10"/>
  <c r="A20" i="17" l="1"/>
  <c r="AN84" i="12" l="1"/>
  <c r="AN83" i="12"/>
  <c r="C69" i="12"/>
  <c r="D69" i="12" s="1"/>
  <c r="C68" i="12"/>
  <c r="D68" i="12" s="1"/>
  <c r="E68" i="12" s="1"/>
  <c r="F68" i="12" s="1"/>
  <c r="G68" i="12" s="1"/>
  <c r="H68" i="12" s="1"/>
  <c r="I68" i="12" s="1"/>
  <c r="J68" i="12" s="1"/>
  <c r="K68" i="12" s="1"/>
  <c r="L68" i="12" s="1"/>
  <c r="M68" i="12" s="1"/>
  <c r="N68" i="12" s="1"/>
  <c r="O68" i="12" s="1"/>
  <c r="P68" i="12" s="1"/>
  <c r="Q68" i="12" s="1"/>
  <c r="R68" i="12" s="1"/>
  <c r="S68" i="12" s="1"/>
  <c r="T68" i="12" s="1"/>
  <c r="U68" i="12" s="1"/>
  <c r="V68" i="12" s="1"/>
  <c r="W68" i="12" s="1"/>
  <c r="X68" i="12" s="1"/>
  <c r="Y68" i="12" s="1"/>
  <c r="Z68" i="12" s="1"/>
  <c r="AA68" i="12" s="1"/>
  <c r="AB68" i="12" s="1"/>
  <c r="AC68" i="12" s="1"/>
  <c r="AD68" i="12" s="1"/>
  <c r="AE68" i="12" s="1"/>
  <c r="AF68" i="12" s="1"/>
  <c r="AG68" i="12" s="1"/>
  <c r="AH68" i="12" s="1"/>
  <c r="AI68" i="12" s="1"/>
  <c r="AJ68" i="12" s="1"/>
  <c r="AK68" i="12" s="1"/>
  <c r="AL68" i="12" s="1"/>
  <c r="AM68" i="12" s="1"/>
  <c r="N37" i="7"/>
  <c r="N36" i="7"/>
  <c r="E69" i="12" l="1"/>
  <c r="N53" i="7"/>
  <c r="N49" i="7"/>
  <c r="N45" i="7"/>
  <c r="N39" i="7"/>
  <c r="N38" i="7"/>
  <c r="N35" i="7"/>
  <c r="N34" i="7"/>
  <c r="N33" i="7"/>
  <c r="N32" i="7"/>
  <c r="N31" i="7"/>
  <c r="N30" i="7"/>
  <c r="N29" i="7"/>
  <c r="N28" i="7"/>
  <c r="N27" i="7"/>
  <c r="N21" i="7"/>
  <c r="N20" i="7"/>
  <c r="N18" i="7"/>
  <c r="N17" i="7"/>
  <c r="N15" i="7"/>
  <c r="N14" i="7"/>
  <c r="N7" i="7"/>
  <c r="N6" i="7"/>
  <c r="BA29" i="10"/>
  <c r="BA28" i="10"/>
  <c r="BA27" i="10"/>
  <c r="BA26" i="10"/>
  <c r="BA10" i="10"/>
  <c r="BA9" i="10"/>
  <c r="AN29" i="10"/>
  <c r="AN28" i="10"/>
  <c r="AN27" i="10"/>
  <c r="AN26" i="10"/>
  <c r="AN10" i="10"/>
  <c r="AN9" i="10"/>
  <c r="AA29" i="10"/>
  <c r="AA28" i="10"/>
  <c r="AA27" i="10"/>
  <c r="AA26" i="10"/>
  <c r="AA10" i="10"/>
  <c r="AA9" i="10"/>
  <c r="N38" i="10"/>
  <c r="N29" i="10"/>
  <c r="N28" i="10"/>
  <c r="N27" i="10"/>
  <c r="N26" i="10"/>
  <c r="N19" i="10"/>
  <c r="N18" i="10"/>
  <c r="N17" i="10"/>
  <c r="N16" i="10"/>
  <c r="N15" i="10"/>
  <c r="N10" i="10"/>
  <c r="N9" i="10"/>
  <c r="N8" i="10"/>
  <c r="N7" i="10"/>
  <c r="F69" i="12" l="1"/>
  <c r="M14" i="17"/>
  <c r="L14" i="17"/>
  <c r="K14" i="17"/>
  <c r="J14" i="17"/>
  <c r="I14" i="17"/>
  <c r="H14" i="17"/>
  <c r="G14" i="17"/>
  <c r="F14" i="17"/>
  <c r="E14" i="17"/>
  <c r="D14" i="17"/>
  <c r="C14" i="17"/>
  <c r="M13" i="17"/>
  <c r="L13" i="17"/>
  <c r="K13" i="17"/>
  <c r="J13" i="17"/>
  <c r="I13" i="17"/>
  <c r="H13" i="17"/>
  <c r="G13" i="17"/>
  <c r="F13" i="17"/>
  <c r="E13" i="17"/>
  <c r="D13" i="17"/>
  <c r="C13" i="17"/>
  <c r="M12" i="17"/>
  <c r="L12" i="17"/>
  <c r="K12" i="17"/>
  <c r="J12" i="17"/>
  <c r="I12" i="17"/>
  <c r="H12" i="17"/>
  <c r="G12" i="17"/>
  <c r="F12" i="17"/>
  <c r="E12" i="17"/>
  <c r="D12" i="17"/>
  <c r="C12" i="17"/>
  <c r="B14" i="17"/>
  <c r="M22" i="7"/>
  <c r="L22" i="7"/>
  <c r="K22" i="7"/>
  <c r="J22" i="7"/>
  <c r="I22" i="7"/>
  <c r="H22" i="7"/>
  <c r="G22" i="7"/>
  <c r="F22" i="7"/>
  <c r="E22" i="7"/>
  <c r="D22" i="7"/>
  <c r="C22" i="7"/>
  <c r="B22" i="7"/>
  <c r="D98" i="8"/>
  <c r="E98" i="8" s="1"/>
  <c r="F98" i="8" s="1"/>
  <c r="G98" i="8" s="1"/>
  <c r="H98" i="8" s="1"/>
  <c r="I98" i="8" s="1"/>
  <c r="J98" i="8" s="1"/>
  <c r="K98" i="8" s="1"/>
  <c r="L98" i="8" s="1"/>
  <c r="M98" i="8" s="1"/>
  <c r="N98" i="8" s="1"/>
  <c r="O98" i="8" s="1"/>
  <c r="P98" i="8" s="1"/>
  <c r="Q98" i="8" s="1"/>
  <c r="R98" i="8" s="1"/>
  <c r="S98" i="8" s="1"/>
  <c r="T98" i="8" s="1"/>
  <c r="U98" i="8" s="1"/>
  <c r="V98" i="8" s="1"/>
  <c r="W98" i="8" s="1"/>
  <c r="X98" i="8" s="1"/>
  <c r="Y98" i="8" s="1"/>
  <c r="Z98" i="8" s="1"/>
  <c r="AA98" i="8" s="1"/>
  <c r="AB98" i="8" s="1"/>
  <c r="AC98" i="8" s="1"/>
  <c r="AD98" i="8" s="1"/>
  <c r="AE98" i="8" s="1"/>
  <c r="AF98" i="8" s="1"/>
  <c r="AG98" i="8" s="1"/>
  <c r="AH98" i="8" s="1"/>
  <c r="AI98" i="8" s="1"/>
  <c r="AJ98" i="8" s="1"/>
  <c r="AK98" i="8" s="1"/>
  <c r="AL98" i="8" s="1"/>
  <c r="AM98" i="8" s="1"/>
  <c r="D97" i="8"/>
  <c r="E97" i="8" s="1"/>
  <c r="F97" i="8" s="1"/>
  <c r="G97" i="8" s="1"/>
  <c r="H97" i="8" s="1"/>
  <c r="I97" i="8" s="1"/>
  <c r="J97" i="8" s="1"/>
  <c r="K97" i="8" s="1"/>
  <c r="L97" i="8" s="1"/>
  <c r="M97" i="8" s="1"/>
  <c r="N97" i="8" s="1"/>
  <c r="O97" i="8" s="1"/>
  <c r="P97" i="8" s="1"/>
  <c r="Q97" i="8" s="1"/>
  <c r="R97" i="8" s="1"/>
  <c r="S97" i="8" s="1"/>
  <c r="T97" i="8" s="1"/>
  <c r="U97" i="8" s="1"/>
  <c r="V97" i="8" s="1"/>
  <c r="W97" i="8" s="1"/>
  <c r="X97" i="8" s="1"/>
  <c r="Y97" i="8" s="1"/>
  <c r="Z97" i="8" s="1"/>
  <c r="AA97" i="8" s="1"/>
  <c r="AB97" i="8" s="1"/>
  <c r="AC97" i="8" s="1"/>
  <c r="AD97" i="8" s="1"/>
  <c r="AE97" i="8" s="1"/>
  <c r="AF97" i="8" s="1"/>
  <c r="AG97" i="8" s="1"/>
  <c r="AH97" i="8" s="1"/>
  <c r="AI97" i="8" s="1"/>
  <c r="AJ97" i="8" s="1"/>
  <c r="AK97" i="8" s="1"/>
  <c r="AL97" i="8" s="1"/>
  <c r="AM97" i="8" s="1"/>
  <c r="D96" i="8"/>
  <c r="D91" i="8"/>
  <c r="D90" i="8"/>
  <c r="E90" i="8" s="1"/>
  <c r="F90" i="8" s="1"/>
  <c r="G90" i="8" s="1"/>
  <c r="H90" i="8" s="1"/>
  <c r="I90" i="8" s="1"/>
  <c r="J90" i="8" s="1"/>
  <c r="K90" i="8" s="1"/>
  <c r="L90" i="8" s="1"/>
  <c r="M90" i="8" s="1"/>
  <c r="N90" i="8" s="1"/>
  <c r="O90" i="8" s="1"/>
  <c r="P90" i="8" s="1"/>
  <c r="Q90" i="8" s="1"/>
  <c r="R90" i="8" s="1"/>
  <c r="S90" i="8" s="1"/>
  <c r="T90" i="8" s="1"/>
  <c r="U90" i="8" s="1"/>
  <c r="V90" i="8" s="1"/>
  <c r="W90" i="8" s="1"/>
  <c r="X90" i="8" s="1"/>
  <c r="Y90" i="8" s="1"/>
  <c r="Z90" i="8" s="1"/>
  <c r="AA90" i="8" s="1"/>
  <c r="AB90" i="8" s="1"/>
  <c r="AC90" i="8" s="1"/>
  <c r="AD90" i="8" s="1"/>
  <c r="AE90" i="8" s="1"/>
  <c r="AF90" i="8" s="1"/>
  <c r="AG90" i="8" s="1"/>
  <c r="AH90" i="8" s="1"/>
  <c r="AI90" i="8" s="1"/>
  <c r="AJ90" i="8" s="1"/>
  <c r="AK90" i="8" s="1"/>
  <c r="AL90" i="8" s="1"/>
  <c r="AM90" i="8" s="1"/>
  <c r="D89" i="8"/>
  <c r="B13" i="17"/>
  <c r="B12" i="17"/>
  <c r="M6" i="17"/>
  <c r="L6" i="17"/>
  <c r="K6" i="17"/>
  <c r="J6" i="17"/>
  <c r="I6" i="17"/>
  <c r="H6" i="17"/>
  <c r="G6" i="17"/>
  <c r="F6" i="17"/>
  <c r="E6" i="17"/>
  <c r="D6" i="17"/>
  <c r="C6" i="17"/>
  <c r="B6" i="17"/>
  <c r="E91" i="8" l="1"/>
  <c r="E96" i="8"/>
  <c r="P21" i="7" s="1"/>
  <c r="E89" i="8"/>
  <c r="G69" i="12"/>
  <c r="H9" i="17"/>
  <c r="H26" i="17" s="1"/>
  <c r="E9" i="17"/>
  <c r="E26" i="17" s="1"/>
  <c r="I9" i="17"/>
  <c r="I26" i="17" s="1"/>
  <c r="M9" i="17"/>
  <c r="M26" i="17" s="1"/>
  <c r="D9" i="17"/>
  <c r="D26" i="17" s="1"/>
  <c r="L9" i="17"/>
  <c r="L26" i="17" s="1"/>
  <c r="H29" i="17"/>
  <c r="F9" i="17"/>
  <c r="F26" i="17" s="1"/>
  <c r="J9" i="17"/>
  <c r="J26" i="17" s="1"/>
  <c r="H31" i="17"/>
  <c r="D29" i="17"/>
  <c r="C9" i="17"/>
  <c r="C26" i="17" s="1"/>
  <c r="G9" i="17"/>
  <c r="G26" i="17" s="1"/>
  <c r="K9" i="17"/>
  <c r="K26" i="17" s="1"/>
  <c r="H30" i="17"/>
  <c r="P20" i="7"/>
  <c r="P14" i="17" s="1"/>
  <c r="O20" i="7"/>
  <c r="O21" i="7"/>
  <c r="B9" i="17"/>
  <c r="N6" i="17"/>
  <c r="N12" i="17"/>
  <c r="N14" i="17"/>
  <c r="N13" i="17"/>
  <c r="N22" i="7"/>
  <c r="B15" i="17"/>
  <c r="C15" i="17"/>
  <c r="G15" i="17"/>
  <c r="K15" i="17"/>
  <c r="D15" i="17"/>
  <c r="E15" i="17"/>
  <c r="I15" i="17"/>
  <c r="M15" i="17"/>
  <c r="L15" i="17"/>
  <c r="F15" i="17"/>
  <c r="J15" i="17"/>
  <c r="H15" i="17"/>
  <c r="O14" i="17" l="1"/>
  <c r="B16" i="17"/>
  <c r="B33" i="17" s="1"/>
  <c r="F96" i="8"/>
  <c r="F89" i="8"/>
  <c r="F91" i="8"/>
  <c r="H69" i="12"/>
  <c r="B32" i="17"/>
  <c r="C29" i="17"/>
  <c r="D23" i="17"/>
  <c r="C30" i="17"/>
  <c r="L30" i="17"/>
  <c r="M30" i="17"/>
  <c r="C23" i="17"/>
  <c r="E29" i="17"/>
  <c r="L31" i="17"/>
  <c r="M31" i="17"/>
  <c r="K23" i="17"/>
  <c r="F29" i="17"/>
  <c r="I31" i="17"/>
  <c r="D30" i="17"/>
  <c r="C31" i="17"/>
  <c r="F31" i="17"/>
  <c r="I29" i="17"/>
  <c r="I30" i="17"/>
  <c r="C16" i="17"/>
  <c r="C17" i="17" s="1"/>
  <c r="C32" i="17"/>
  <c r="E31" i="17"/>
  <c r="K29" i="17"/>
  <c r="E30" i="17"/>
  <c r="D31" i="17"/>
  <c r="F23" i="17"/>
  <c r="M29" i="17"/>
  <c r="I23" i="17"/>
  <c r="F16" i="17"/>
  <c r="F32" i="17"/>
  <c r="L16" i="17"/>
  <c r="L32" i="17"/>
  <c r="E16" i="17"/>
  <c r="E32" i="17"/>
  <c r="J29" i="17"/>
  <c r="J30" i="17"/>
  <c r="L29" i="17"/>
  <c r="G16" i="17"/>
  <c r="G32" i="17"/>
  <c r="H16" i="17"/>
  <c r="H32" i="17"/>
  <c r="D16" i="17"/>
  <c r="D32" i="17"/>
  <c r="N9" i="17"/>
  <c r="N26" i="17" s="1"/>
  <c r="B26" i="17"/>
  <c r="K30" i="17"/>
  <c r="L23" i="17"/>
  <c r="K31" i="17"/>
  <c r="F30" i="17"/>
  <c r="M23" i="17"/>
  <c r="E23" i="17"/>
  <c r="H23" i="17"/>
  <c r="I16" i="17"/>
  <c r="I32" i="17"/>
  <c r="J16" i="17"/>
  <c r="J32" i="17"/>
  <c r="M16" i="17"/>
  <c r="M32" i="17"/>
  <c r="K16" i="17"/>
  <c r="K32" i="17"/>
  <c r="B30" i="17"/>
  <c r="G29" i="17"/>
  <c r="G23" i="17"/>
  <c r="G30" i="17"/>
  <c r="J23" i="17"/>
  <c r="J31" i="17"/>
  <c r="G31" i="17"/>
  <c r="B31" i="17"/>
  <c r="B29" i="17"/>
  <c r="B23" i="17"/>
  <c r="B17" i="17"/>
  <c r="N15" i="17"/>
  <c r="G89" i="8" l="1"/>
  <c r="Q20" i="7"/>
  <c r="G91" i="8"/>
  <c r="G96" i="8"/>
  <c r="Q21" i="7"/>
  <c r="I69" i="12"/>
  <c r="C33" i="17"/>
  <c r="N31" i="17"/>
  <c r="M17" i="17"/>
  <c r="M33" i="17"/>
  <c r="N30" i="17"/>
  <c r="H17" i="17"/>
  <c r="H33" i="17"/>
  <c r="N29" i="17"/>
  <c r="N32" i="17"/>
  <c r="K17" i="17"/>
  <c r="K33" i="17"/>
  <c r="J17" i="17"/>
  <c r="J33" i="17"/>
  <c r="G17" i="17"/>
  <c r="G33" i="17"/>
  <c r="E17" i="17"/>
  <c r="E33" i="17"/>
  <c r="L17" i="17"/>
  <c r="L33" i="17"/>
  <c r="N16" i="17"/>
  <c r="I17" i="17"/>
  <c r="I33" i="17"/>
  <c r="D17" i="17"/>
  <c r="D33" i="17"/>
  <c r="N23" i="17"/>
  <c r="F17" i="17"/>
  <c r="F33" i="17"/>
  <c r="Q14" i="17" l="1"/>
  <c r="H91" i="8"/>
  <c r="H96" i="8"/>
  <c r="R21" i="7"/>
  <c r="H89" i="8"/>
  <c r="R20" i="7"/>
  <c r="J69" i="12"/>
  <c r="N17" i="17"/>
  <c r="N33" i="17"/>
  <c r="R14" i="17" l="1"/>
  <c r="I89" i="8"/>
  <c r="S20" i="7"/>
  <c r="S14" i="17" s="1"/>
  <c r="I91" i="8"/>
  <c r="I96" i="8"/>
  <c r="S21" i="7"/>
  <c r="K69" i="12"/>
  <c r="AN86" i="12"/>
  <c r="AN85" i="12"/>
  <c r="AN82" i="12"/>
  <c r="AN81" i="12"/>
  <c r="AN80" i="12"/>
  <c r="AN79" i="12"/>
  <c r="AN78" i="12"/>
  <c r="AN77" i="12"/>
  <c r="AN76" i="12"/>
  <c r="AN75" i="12"/>
  <c r="AN74" i="12"/>
  <c r="J96" i="8" l="1"/>
  <c r="T21" i="7"/>
  <c r="J89" i="8"/>
  <c r="T20" i="7"/>
  <c r="T14" i="17" s="1"/>
  <c r="J91" i="8"/>
  <c r="L69" i="12"/>
  <c r="H66" i="8"/>
  <c r="I66" i="8" s="1"/>
  <c r="J66" i="8" s="1"/>
  <c r="K66" i="8" s="1"/>
  <c r="L66" i="8" s="1"/>
  <c r="M66" i="8" s="1"/>
  <c r="N66" i="8" s="1"/>
  <c r="O66" i="8" s="1"/>
  <c r="P66" i="8" s="1"/>
  <c r="Q66" i="8" s="1"/>
  <c r="R66" i="8" s="1"/>
  <c r="S66" i="8" s="1"/>
  <c r="T66" i="8" s="1"/>
  <c r="U66" i="8" s="1"/>
  <c r="V66" i="8" s="1"/>
  <c r="W66" i="8" s="1"/>
  <c r="X66" i="8" s="1"/>
  <c r="Y66" i="8" s="1"/>
  <c r="Z66" i="8" s="1"/>
  <c r="AA66" i="8" s="1"/>
  <c r="AB66" i="8" s="1"/>
  <c r="AC66" i="8" s="1"/>
  <c r="AD66" i="8" s="1"/>
  <c r="AE66" i="8" s="1"/>
  <c r="AF66" i="8" s="1"/>
  <c r="AG66" i="8" s="1"/>
  <c r="AH66" i="8" s="1"/>
  <c r="AI66" i="8" s="1"/>
  <c r="AJ66" i="8" s="1"/>
  <c r="AK66" i="8" s="1"/>
  <c r="AL66" i="8" s="1"/>
  <c r="AM66" i="8" s="1"/>
  <c r="AN66" i="8" s="1"/>
  <c r="AO66" i="8" s="1"/>
  <c r="AP66" i="8" s="1"/>
  <c r="AQ66" i="8" s="1"/>
  <c r="D82" i="8"/>
  <c r="E82" i="8" s="1"/>
  <c r="F82" i="8" s="1"/>
  <c r="G82" i="8" s="1"/>
  <c r="H82" i="8" s="1"/>
  <c r="I82" i="8" s="1"/>
  <c r="J82" i="8" s="1"/>
  <c r="K82" i="8" s="1"/>
  <c r="L82" i="8" s="1"/>
  <c r="M82" i="8" s="1"/>
  <c r="N82" i="8" s="1"/>
  <c r="O82" i="8" s="1"/>
  <c r="P82" i="8" s="1"/>
  <c r="Q82" i="8" s="1"/>
  <c r="R82" i="8" s="1"/>
  <c r="S82" i="8" s="1"/>
  <c r="T82" i="8" s="1"/>
  <c r="U82" i="8" s="1"/>
  <c r="V82" i="8" s="1"/>
  <c r="W82" i="8" s="1"/>
  <c r="X82" i="8" s="1"/>
  <c r="Y82" i="8" s="1"/>
  <c r="Z82" i="8" s="1"/>
  <c r="AA82" i="8" s="1"/>
  <c r="AB82" i="8" s="1"/>
  <c r="AC82" i="8" s="1"/>
  <c r="AD82" i="8" s="1"/>
  <c r="AE82" i="8" s="1"/>
  <c r="AF82" i="8" s="1"/>
  <c r="AG82" i="8" s="1"/>
  <c r="AH82" i="8" s="1"/>
  <c r="AI82" i="8" s="1"/>
  <c r="AJ82" i="8" s="1"/>
  <c r="AK82" i="8" s="1"/>
  <c r="AL82" i="8" s="1"/>
  <c r="AM82" i="8" s="1"/>
  <c r="D81" i="8"/>
  <c r="E81" i="8" s="1"/>
  <c r="F81" i="8" s="1"/>
  <c r="G81" i="8" s="1"/>
  <c r="H81" i="8" s="1"/>
  <c r="I81" i="8" s="1"/>
  <c r="J81" i="8" s="1"/>
  <c r="K81" i="8" s="1"/>
  <c r="L81" i="8" s="1"/>
  <c r="M81" i="8" s="1"/>
  <c r="N81" i="8" s="1"/>
  <c r="O81" i="8" s="1"/>
  <c r="P81" i="8" s="1"/>
  <c r="Q81" i="8" s="1"/>
  <c r="R81" i="8" s="1"/>
  <c r="S81" i="8" s="1"/>
  <c r="T81" i="8" s="1"/>
  <c r="U81" i="8" s="1"/>
  <c r="V81" i="8" s="1"/>
  <c r="W81" i="8" s="1"/>
  <c r="X81" i="8" s="1"/>
  <c r="Y81" i="8" s="1"/>
  <c r="Z81" i="8" s="1"/>
  <c r="AA81" i="8" s="1"/>
  <c r="AB81" i="8" s="1"/>
  <c r="AC81" i="8" s="1"/>
  <c r="AD81" i="8" s="1"/>
  <c r="AE81" i="8" s="1"/>
  <c r="AF81" i="8" s="1"/>
  <c r="AG81" i="8" s="1"/>
  <c r="AH81" i="8" s="1"/>
  <c r="AI81" i="8" s="1"/>
  <c r="AJ81" i="8" s="1"/>
  <c r="AK81" i="8" s="1"/>
  <c r="AL81" i="8" s="1"/>
  <c r="AM81" i="8" s="1"/>
  <c r="D80" i="8"/>
  <c r="E80" i="8" s="1"/>
  <c r="F80" i="8" s="1"/>
  <c r="D79" i="8"/>
  <c r="E79" i="8" s="1"/>
  <c r="F79" i="8" s="1"/>
  <c r="G79" i="8" s="1"/>
  <c r="H79" i="8" s="1"/>
  <c r="I79" i="8" s="1"/>
  <c r="J79" i="8" s="1"/>
  <c r="K79" i="8" s="1"/>
  <c r="L79" i="8" s="1"/>
  <c r="M79" i="8" s="1"/>
  <c r="N79" i="8" s="1"/>
  <c r="O79" i="8" s="1"/>
  <c r="P79" i="8" s="1"/>
  <c r="Q79" i="8" s="1"/>
  <c r="R79" i="8" s="1"/>
  <c r="S79" i="8" s="1"/>
  <c r="T79" i="8" s="1"/>
  <c r="U79" i="8" s="1"/>
  <c r="V79" i="8" s="1"/>
  <c r="W79" i="8" s="1"/>
  <c r="X79" i="8" s="1"/>
  <c r="Y79" i="8" s="1"/>
  <c r="Z79" i="8" s="1"/>
  <c r="AA79" i="8" s="1"/>
  <c r="D67" i="8"/>
  <c r="H47" i="8"/>
  <c r="K96" i="8" l="1"/>
  <c r="U21" i="7"/>
  <c r="K91" i="8"/>
  <c r="K89" i="8"/>
  <c r="U20" i="7"/>
  <c r="M69" i="12"/>
  <c r="G80" i="8"/>
  <c r="AB79" i="8"/>
  <c r="I47" i="8"/>
  <c r="J47" i="8" s="1"/>
  <c r="U14" i="17" l="1"/>
  <c r="L89" i="8"/>
  <c r="V20" i="7"/>
  <c r="L96" i="8"/>
  <c r="V21" i="7"/>
  <c r="L91" i="8"/>
  <c r="N69" i="12"/>
  <c r="AC79" i="8"/>
  <c r="H80" i="8"/>
  <c r="K47" i="8"/>
  <c r="M91" i="8" l="1"/>
  <c r="V14" i="17"/>
  <c r="M96" i="8"/>
  <c r="W21" i="7"/>
  <c r="M89" i="8"/>
  <c r="W20" i="7"/>
  <c r="O69" i="12"/>
  <c r="I80" i="8"/>
  <c r="AD79" i="8"/>
  <c r="L47" i="8"/>
  <c r="W14" i="17" l="1"/>
  <c r="N89" i="8"/>
  <c r="X20" i="7"/>
  <c r="X14" i="17" s="1"/>
  <c r="N96" i="8"/>
  <c r="X21" i="7"/>
  <c r="N91" i="8"/>
  <c r="P69" i="12"/>
  <c r="AE79" i="8"/>
  <c r="J80" i="8"/>
  <c r="M47" i="8"/>
  <c r="O96" i="8" l="1"/>
  <c r="Y21" i="7"/>
  <c r="O91" i="8"/>
  <c r="O89" i="8"/>
  <c r="Y20" i="7"/>
  <c r="Q69" i="12"/>
  <c r="K80" i="8"/>
  <c r="AF79" i="8"/>
  <c r="N47" i="8"/>
  <c r="Y14" i="17" l="1"/>
  <c r="P89" i="8"/>
  <c r="Z20" i="7"/>
  <c r="P91" i="8"/>
  <c r="P96" i="8"/>
  <c r="Z21" i="7"/>
  <c r="AA21" i="7" s="1"/>
  <c r="R69" i="12"/>
  <c r="AG79" i="8"/>
  <c r="L80" i="8"/>
  <c r="O47" i="8"/>
  <c r="Q91" i="8" l="1"/>
  <c r="Z14" i="17"/>
  <c r="AA14" i="17" s="1"/>
  <c r="AA20" i="7"/>
  <c r="Q96" i="8"/>
  <c r="AB21" i="7"/>
  <c r="Q89" i="8"/>
  <c r="AB20" i="7"/>
  <c r="S69" i="12"/>
  <c r="M80" i="8"/>
  <c r="AH79" i="8"/>
  <c r="P47" i="8"/>
  <c r="R89" i="8" l="1"/>
  <c r="AC20" i="7"/>
  <c r="AC14" i="17" s="1"/>
  <c r="AB14" i="17"/>
  <c r="R96" i="8"/>
  <c r="AC21" i="7"/>
  <c r="R91" i="8"/>
  <c r="T69" i="12"/>
  <c r="AI79" i="8"/>
  <c r="N80" i="8"/>
  <c r="Q47" i="8"/>
  <c r="S96" i="8" l="1"/>
  <c r="AD21" i="7"/>
  <c r="S91" i="8"/>
  <c r="S89" i="8"/>
  <c r="AD20" i="7"/>
  <c r="U69" i="12"/>
  <c r="O80" i="8"/>
  <c r="AJ79" i="8"/>
  <c r="R47" i="8"/>
  <c r="AD14" i="17" l="1"/>
  <c r="T89" i="8"/>
  <c r="AE20" i="7"/>
  <c r="AE14" i="17" s="1"/>
  <c r="T91" i="8"/>
  <c r="T96" i="8"/>
  <c r="AE21" i="7"/>
  <c r="V69" i="12"/>
  <c r="AK79" i="8"/>
  <c r="P80" i="8"/>
  <c r="S47" i="8"/>
  <c r="U91" i="8" l="1"/>
  <c r="U89" i="8"/>
  <c r="AF20" i="7"/>
  <c r="U96" i="8"/>
  <c r="AF21" i="7"/>
  <c r="W69" i="12"/>
  <c r="Q80" i="8"/>
  <c r="AL79" i="8"/>
  <c r="T47" i="8"/>
  <c r="AF14" i="17" l="1"/>
  <c r="V91" i="8"/>
  <c r="V96" i="8"/>
  <c r="AG21" i="7"/>
  <c r="V89" i="8"/>
  <c r="AG20" i="7"/>
  <c r="X69" i="12"/>
  <c r="AM79" i="8"/>
  <c r="R80" i="8"/>
  <c r="U47" i="8"/>
  <c r="AG14" i="17" l="1"/>
  <c r="W89" i="8"/>
  <c r="AH20" i="7"/>
  <c r="AH14" i="17" s="1"/>
  <c r="W91" i="8"/>
  <c r="W96" i="8"/>
  <c r="AH21" i="7"/>
  <c r="Y69" i="12"/>
  <c r="S80" i="8"/>
  <c r="V47" i="8"/>
  <c r="X91" i="8" l="1"/>
  <c r="X96" i="8"/>
  <c r="AI21" i="7"/>
  <c r="X89" i="8"/>
  <c r="AI20" i="7"/>
  <c r="Z69" i="12"/>
  <c r="T80" i="8"/>
  <c r="W47" i="8"/>
  <c r="AI14" i="17" l="1"/>
  <c r="Y96" i="8"/>
  <c r="AJ21" i="7"/>
  <c r="Y89" i="8"/>
  <c r="AJ20" i="7"/>
  <c r="Y91" i="8"/>
  <c r="AA69" i="12"/>
  <c r="U80" i="8"/>
  <c r="X47" i="8"/>
  <c r="AJ14" i="17" l="1"/>
  <c r="Z91" i="8"/>
  <c r="Z89" i="8"/>
  <c r="AK20" i="7"/>
  <c r="AK14" i="17" s="1"/>
  <c r="Z96" i="8"/>
  <c r="AK21" i="7"/>
  <c r="AB69" i="12"/>
  <c r="V80" i="8"/>
  <c r="Y47" i="8"/>
  <c r="AA89" i="8" l="1"/>
  <c r="AL20" i="7"/>
  <c r="AA96" i="8"/>
  <c r="AL21" i="7"/>
  <c r="AA91" i="8"/>
  <c r="AC69" i="12"/>
  <c r="W80" i="8"/>
  <c r="Z47" i="8"/>
  <c r="AL14" i="17" l="1"/>
  <c r="AB96" i="8"/>
  <c r="AM21" i="7"/>
  <c r="AN21" i="7" s="1"/>
  <c r="AB91" i="8"/>
  <c r="AB89" i="8"/>
  <c r="AM20" i="7"/>
  <c r="AD69" i="12"/>
  <c r="X80" i="8"/>
  <c r="AA47" i="8"/>
  <c r="AM14" i="17" l="1"/>
  <c r="AN14" i="17" s="1"/>
  <c r="AN20" i="7"/>
  <c r="AC91" i="8"/>
  <c r="AC89" i="8"/>
  <c r="AO20" i="7"/>
  <c r="AC96" i="8"/>
  <c r="AO21" i="7"/>
  <c r="AE69" i="12"/>
  <c r="Y80" i="8"/>
  <c r="AB47" i="8"/>
  <c r="AD96" i="8" l="1"/>
  <c r="AP21" i="7"/>
  <c r="AO14" i="17"/>
  <c r="AD91" i="8"/>
  <c r="AD89" i="8"/>
  <c r="AP20" i="7"/>
  <c r="AP14" i="17" s="1"/>
  <c r="AF69" i="12"/>
  <c r="Z80" i="8"/>
  <c r="AC47" i="8"/>
  <c r="AE91" i="8" l="1"/>
  <c r="AE89" i="8"/>
  <c r="AQ20" i="7"/>
  <c r="AQ14" i="17" s="1"/>
  <c r="AE96" i="8"/>
  <c r="AQ21" i="7"/>
  <c r="AG69" i="12"/>
  <c r="AA80" i="8"/>
  <c r="AD47" i="8"/>
  <c r="AF89" i="8" l="1"/>
  <c r="AR20" i="7"/>
  <c r="AF91" i="8"/>
  <c r="AF96" i="8"/>
  <c r="AR21" i="7"/>
  <c r="AH69" i="12"/>
  <c r="AB80" i="8"/>
  <c r="AE47" i="8"/>
  <c r="AG96" i="8" l="1"/>
  <c r="AS21" i="7"/>
  <c r="AG89" i="8"/>
  <c r="AS20" i="7"/>
  <c r="AS14" i="17" s="1"/>
  <c r="AR14" i="17"/>
  <c r="AG91" i="8"/>
  <c r="AI69" i="12"/>
  <c r="AC80" i="8"/>
  <c r="AF47" i="8"/>
  <c r="AH89" i="8" l="1"/>
  <c r="AT20" i="7"/>
  <c r="AH91" i="8"/>
  <c r="AH96" i="8"/>
  <c r="AT21" i="7"/>
  <c r="AJ69" i="12"/>
  <c r="AD80" i="8"/>
  <c r="AG47" i="8"/>
  <c r="AT14" i="17" l="1"/>
  <c r="AI91" i="8"/>
  <c r="AI96" i="8"/>
  <c r="AU21" i="7"/>
  <c r="AI89" i="8"/>
  <c r="AU20" i="7"/>
  <c r="AK69" i="12"/>
  <c r="AE80" i="8"/>
  <c r="AH47" i="8"/>
  <c r="AU14" i="17" l="1"/>
  <c r="AJ91" i="8"/>
  <c r="AJ89" i="8"/>
  <c r="AV20" i="7"/>
  <c r="AV14" i="17" s="1"/>
  <c r="AJ96" i="8"/>
  <c r="AV21" i="7"/>
  <c r="AL69" i="12"/>
  <c r="AF80" i="8"/>
  <c r="AI47" i="8"/>
  <c r="AK96" i="8" l="1"/>
  <c r="AW21" i="7"/>
  <c r="AK89" i="8"/>
  <c r="AW20" i="7"/>
  <c r="AW14" i="17" s="1"/>
  <c r="AK91" i="8"/>
  <c r="AM69" i="12"/>
  <c r="AG80" i="8"/>
  <c r="AJ47" i="8"/>
  <c r="AL89" i="8" l="1"/>
  <c r="AX20" i="7"/>
  <c r="AX14" i="17" s="1"/>
  <c r="AL91" i="8"/>
  <c r="AL96" i="8"/>
  <c r="AX21" i="7"/>
  <c r="AH80" i="8"/>
  <c r="AK47" i="8"/>
  <c r="AM91" i="8" l="1"/>
  <c r="AM96" i="8"/>
  <c r="AY21" i="7"/>
  <c r="AM89" i="8"/>
  <c r="AY20" i="7"/>
  <c r="AI80" i="8"/>
  <c r="AL47" i="8"/>
  <c r="AY14" i="17" l="1"/>
  <c r="AZ21" i="7"/>
  <c r="BA21" i="7" s="1"/>
  <c r="AZ20" i="7"/>
  <c r="AJ80" i="8"/>
  <c r="AM47" i="8"/>
  <c r="AZ14" i="17" l="1"/>
  <c r="BA14" i="17" s="1"/>
  <c r="BA20" i="7"/>
  <c r="AK80" i="8"/>
  <c r="AN47" i="8"/>
  <c r="AL80" i="8" l="1"/>
  <c r="AO47" i="8"/>
  <c r="AM80" i="8" l="1"/>
  <c r="AP47" i="8"/>
  <c r="AQ47" i="8" l="1"/>
  <c r="C59" i="12" l="1"/>
  <c r="D59" i="12" s="1"/>
  <c r="C60" i="12"/>
  <c r="D60" i="12" s="1"/>
  <c r="C61" i="12"/>
  <c r="D61" i="12" s="1"/>
  <c r="C62" i="12"/>
  <c r="D62" i="12" s="1"/>
  <c r="C63" i="12"/>
  <c r="D63" i="12" s="1"/>
  <c r="C64" i="12"/>
  <c r="D64" i="12" s="1"/>
  <c r="C65" i="12"/>
  <c r="D65" i="12" s="1"/>
  <c r="C66" i="12"/>
  <c r="D66" i="12" s="1"/>
  <c r="C67" i="12"/>
  <c r="D67" i="12" s="1"/>
  <c r="C70" i="12"/>
  <c r="D70" i="12" s="1"/>
  <c r="C71" i="12"/>
  <c r="D71" i="12" s="1"/>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C53" i="12"/>
  <c r="F53" i="12"/>
  <c r="G53" i="12"/>
  <c r="C33" i="12"/>
  <c r="E41" i="12" s="1"/>
  <c r="C34" i="12"/>
  <c r="E42" i="12" s="1"/>
  <c r="C35" i="12"/>
  <c r="C36" i="12"/>
  <c r="E44" i="12" s="1"/>
  <c r="C37" i="12"/>
  <c r="E45" i="12" s="1"/>
  <c r="D49" i="8"/>
  <c r="C26" i="8"/>
  <c r="C18" i="8"/>
  <c r="E66" i="12" l="1"/>
  <c r="E71" i="12"/>
  <c r="E65" i="12"/>
  <c r="E61" i="12"/>
  <c r="E70" i="12"/>
  <c r="E64" i="12"/>
  <c r="E60" i="12"/>
  <c r="E62" i="12"/>
  <c r="E67" i="12"/>
  <c r="E63" i="12"/>
  <c r="E59" i="12"/>
  <c r="AH53" i="12"/>
  <c r="Y53" i="12"/>
  <c r="R53" i="12"/>
  <c r="G72" i="8"/>
  <c r="G73" i="8"/>
  <c r="G71" i="8"/>
  <c r="G74" i="8"/>
  <c r="G70" i="8"/>
  <c r="G69" i="8"/>
  <c r="AM53" i="12"/>
  <c r="AE53" i="12"/>
  <c r="W53" i="12"/>
  <c r="S53" i="12"/>
  <c r="O53" i="12"/>
  <c r="AL53" i="12"/>
  <c r="AD53" i="12"/>
  <c r="Z53" i="12"/>
  <c r="V53" i="12"/>
  <c r="N53" i="12"/>
  <c r="J53" i="12"/>
  <c r="G54" i="8"/>
  <c r="G52" i="8"/>
  <c r="G51" i="8"/>
  <c r="G56" i="8"/>
  <c r="G53" i="8"/>
  <c r="G55" i="8"/>
  <c r="K53" i="12"/>
  <c r="AI53" i="12"/>
  <c r="AA53" i="12"/>
  <c r="I53" i="12"/>
  <c r="AK53" i="12"/>
  <c r="AG53" i="12"/>
  <c r="AC53" i="12"/>
  <c r="U53" i="12"/>
  <c r="Q53" i="12"/>
  <c r="M53" i="12"/>
  <c r="E53" i="12"/>
  <c r="AN53" i="12"/>
  <c r="AJ53" i="12"/>
  <c r="AF53" i="12"/>
  <c r="AB53" i="12"/>
  <c r="X53" i="12"/>
  <c r="T53" i="12"/>
  <c r="P53" i="12"/>
  <c r="L53" i="12"/>
  <c r="H53" i="12"/>
  <c r="C38" i="12"/>
  <c r="E34" i="12"/>
  <c r="E43" i="12"/>
  <c r="E35" i="12" s="1"/>
  <c r="E36" i="12"/>
  <c r="E37" i="12"/>
  <c r="E33" i="12"/>
  <c r="M18" i="15"/>
  <c r="L18" i="15"/>
  <c r="K18" i="15"/>
  <c r="J18" i="15"/>
  <c r="I18" i="15"/>
  <c r="H18" i="15"/>
  <c r="G18" i="15"/>
  <c r="F18" i="15"/>
  <c r="E18" i="15"/>
  <c r="D18" i="15"/>
  <c r="M8" i="15"/>
  <c r="L8" i="15"/>
  <c r="K8" i="15"/>
  <c r="J8" i="15"/>
  <c r="I8" i="15"/>
  <c r="H8" i="15"/>
  <c r="G8" i="15"/>
  <c r="F8" i="15"/>
  <c r="E8" i="15"/>
  <c r="D8" i="15"/>
  <c r="M7" i="15"/>
  <c r="L7" i="15"/>
  <c r="K7" i="15"/>
  <c r="J7" i="15"/>
  <c r="I7" i="15"/>
  <c r="H7" i="15"/>
  <c r="G7" i="15"/>
  <c r="F7" i="15"/>
  <c r="E7" i="15"/>
  <c r="D7" i="15"/>
  <c r="C18" i="15"/>
  <c r="N18" i="15" s="1"/>
  <c r="C7" i="15"/>
  <c r="C8" i="15"/>
  <c r="F63" i="12" l="1"/>
  <c r="F62" i="12"/>
  <c r="F64" i="12"/>
  <c r="F61" i="12"/>
  <c r="F71" i="12"/>
  <c r="F59" i="12"/>
  <c r="F67" i="12"/>
  <c r="F60" i="12"/>
  <c r="F70" i="12"/>
  <c r="F65" i="12"/>
  <c r="F66" i="12"/>
  <c r="N8" i="15"/>
  <c r="N7" i="15"/>
  <c r="F41" i="12"/>
  <c r="E38" i="12"/>
  <c r="E46" i="12"/>
  <c r="F44" i="12"/>
  <c r="F36" i="12" s="1"/>
  <c r="F43" i="12"/>
  <c r="F35" i="12" s="1"/>
  <c r="F45" i="12"/>
  <c r="F37" i="12" s="1"/>
  <c r="F42" i="12"/>
  <c r="F34" i="12" s="1"/>
  <c r="G67" i="12" l="1"/>
  <c r="G61" i="12"/>
  <c r="G66" i="12"/>
  <c r="G70" i="12"/>
  <c r="G71" i="12"/>
  <c r="G64" i="12"/>
  <c r="G63" i="12"/>
  <c r="G59" i="12"/>
  <c r="G62" i="12"/>
  <c r="G65" i="12"/>
  <c r="G60" i="12"/>
  <c r="G45" i="12"/>
  <c r="G37" i="12" s="1"/>
  <c r="G43" i="12"/>
  <c r="G35" i="12" s="1"/>
  <c r="F46" i="12"/>
  <c r="F33" i="12"/>
  <c r="G42" i="12"/>
  <c r="G34" i="12" s="1"/>
  <c r="G44" i="12"/>
  <c r="G36" i="12" s="1"/>
  <c r="H65" i="12" l="1"/>
  <c r="H59" i="12"/>
  <c r="H64" i="12"/>
  <c r="H60" i="12"/>
  <c r="H62" i="12"/>
  <c r="H70" i="12"/>
  <c r="H61" i="12"/>
  <c r="H63" i="12"/>
  <c r="H71" i="12"/>
  <c r="H66" i="12"/>
  <c r="H67" i="12"/>
  <c r="H42" i="12"/>
  <c r="H34" i="12" s="1"/>
  <c r="H45" i="12"/>
  <c r="H37" i="12" s="1"/>
  <c r="G41" i="12"/>
  <c r="G46" i="12" s="1"/>
  <c r="F38" i="12"/>
  <c r="H43" i="12"/>
  <c r="H35" i="12" s="1"/>
  <c r="H44" i="12"/>
  <c r="H36" i="12" s="1"/>
  <c r="C28" i="12"/>
  <c r="C27" i="12"/>
  <c r="C26" i="12"/>
  <c r="C6" i="8"/>
  <c r="C5" i="8"/>
  <c r="C33" i="10"/>
  <c r="L25" i="10"/>
  <c r="C11" i="12"/>
  <c r="C12" i="12" s="1"/>
  <c r="I70" i="12" l="1"/>
  <c r="I60" i="12"/>
  <c r="I67" i="12"/>
  <c r="I71" i="12"/>
  <c r="I59" i="12"/>
  <c r="I61" i="12"/>
  <c r="I62" i="12"/>
  <c r="I64" i="12"/>
  <c r="I66" i="12"/>
  <c r="I63" i="12"/>
  <c r="I65" i="12"/>
  <c r="K25" i="10"/>
  <c r="L9" i="15" s="1"/>
  <c r="M9" i="15"/>
  <c r="G33" i="12"/>
  <c r="H41" i="12" s="1"/>
  <c r="H46" i="12" s="1"/>
  <c r="I43" i="12"/>
  <c r="I35" i="12" s="1"/>
  <c r="I45" i="12"/>
  <c r="I37" i="12" s="1"/>
  <c r="I42" i="12"/>
  <c r="I34" i="12" s="1"/>
  <c r="I44" i="12"/>
  <c r="I36" i="12" s="1"/>
  <c r="D26" i="8"/>
  <c r="D18" i="8"/>
  <c r="D33" i="10"/>
  <c r="C17" i="15"/>
  <c r="C29" i="12"/>
  <c r="C23" i="12"/>
  <c r="J65" i="12" l="1"/>
  <c r="J63" i="12"/>
  <c r="J64" i="12"/>
  <c r="J61" i="12"/>
  <c r="J71" i="12"/>
  <c r="J60" i="12"/>
  <c r="J66" i="12"/>
  <c r="J62" i="12"/>
  <c r="J59" i="12"/>
  <c r="J67" i="12"/>
  <c r="J70" i="12"/>
  <c r="H74" i="8"/>
  <c r="H72" i="8"/>
  <c r="H69" i="8"/>
  <c r="H70" i="8"/>
  <c r="H73" i="8"/>
  <c r="H71" i="8"/>
  <c r="G38" i="12"/>
  <c r="E33" i="10"/>
  <c r="D17" i="15"/>
  <c r="D19" i="15" s="1"/>
  <c r="J25" i="10"/>
  <c r="H56" i="8"/>
  <c r="H52" i="8"/>
  <c r="H54" i="8"/>
  <c r="H51" i="8"/>
  <c r="H53" i="8"/>
  <c r="H55" i="8"/>
  <c r="H33" i="12"/>
  <c r="H38" i="12" s="1"/>
  <c r="J44" i="12"/>
  <c r="J36" i="12" s="1"/>
  <c r="J45" i="12"/>
  <c r="J37" i="12" s="1"/>
  <c r="J42" i="12"/>
  <c r="J34" i="12" s="1"/>
  <c r="J43" i="12"/>
  <c r="J35" i="12" s="1"/>
  <c r="E18" i="8"/>
  <c r="E26" i="8"/>
  <c r="D10" i="12"/>
  <c r="C5" i="5"/>
  <c r="C6" i="5"/>
  <c r="D3" i="12"/>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AI3" i="12" s="1"/>
  <c r="AJ3" i="12" s="1"/>
  <c r="AK3" i="12" s="1"/>
  <c r="AL3" i="12" s="1"/>
  <c r="AM3" i="12" s="1"/>
  <c r="K70" i="12" l="1"/>
  <c r="K62" i="12"/>
  <c r="K60" i="12"/>
  <c r="K61" i="12"/>
  <c r="K63" i="12"/>
  <c r="K59" i="12"/>
  <c r="K67" i="12"/>
  <c r="K66" i="12"/>
  <c r="K71" i="12"/>
  <c r="K64" i="12"/>
  <c r="K65" i="12"/>
  <c r="O14" i="7"/>
  <c r="I69" i="8"/>
  <c r="I73" i="8"/>
  <c r="I72" i="8"/>
  <c r="I70" i="8"/>
  <c r="I74" i="8"/>
  <c r="I71" i="8"/>
  <c r="O15" i="7"/>
  <c r="I25" i="10"/>
  <c r="J9" i="15" s="1"/>
  <c r="I41" i="12"/>
  <c r="I46" i="12" s="1"/>
  <c r="K9" i="15"/>
  <c r="F33" i="10"/>
  <c r="E17" i="15"/>
  <c r="I53" i="8"/>
  <c r="I56" i="8"/>
  <c r="I54" i="8"/>
  <c r="I55" i="8"/>
  <c r="I52" i="8"/>
  <c r="I51" i="8"/>
  <c r="F18" i="8"/>
  <c r="F26" i="8"/>
  <c r="K42" i="12"/>
  <c r="K34" i="12" s="1"/>
  <c r="K43" i="12"/>
  <c r="K35" i="12" s="1"/>
  <c r="K44" i="12"/>
  <c r="K36" i="12" s="1"/>
  <c r="K45" i="12"/>
  <c r="K37" i="12" s="1"/>
  <c r="I33" i="12"/>
  <c r="E10" i="12"/>
  <c r="C4" i="12"/>
  <c r="M30" i="10"/>
  <c r="L30" i="10"/>
  <c r="K30" i="10"/>
  <c r="J30" i="10"/>
  <c r="M20" i="10"/>
  <c r="L20" i="10"/>
  <c r="K20" i="10"/>
  <c r="J20" i="10"/>
  <c r="I20" i="10"/>
  <c r="H20" i="10"/>
  <c r="G20" i="10"/>
  <c r="F20" i="10"/>
  <c r="E20" i="10"/>
  <c r="D20" i="10"/>
  <c r="C20" i="10"/>
  <c r="B20" i="10"/>
  <c r="B34" i="10"/>
  <c r="AZ49" i="7"/>
  <c r="AY49" i="7"/>
  <c r="AX49" i="7"/>
  <c r="AW49" i="7"/>
  <c r="AV49" i="7"/>
  <c r="AU49" i="7"/>
  <c r="AT49" i="7"/>
  <c r="AS49" i="7"/>
  <c r="AR49" i="7"/>
  <c r="AQ49" i="7"/>
  <c r="AP49" i="7"/>
  <c r="AO49" i="7"/>
  <c r="AM49" i="7"/>
  <c r="AL49" i="7"/>
  <c r="AK49" i="7"/>
  <c r="AJ49" i="7"/>
  <c r="AI49" i="7"/>
  <c r="AH49" i="7"/>
  <c r="AG49" i="7"/>
  <c r="AF49" i="7"/>
  <c r="AE49" i="7"/>
  <c r="AD49" i="7"/>
  <c r="AC49" i="7"/>
  <c r="AB49" i="7"/>
  <c r="Z49" i="7"/>
  <c r="Y49" i="7"/>
  <c r="X49" i="7"/>
  <c r="W49" i="7"/>
  <c r="V49" i="7"/>
  <c r="U49" i="7"/>
  <c r="T49" i="7"/>
  <c r="S49" i="7"/>
  <c r="R49" i="7"/>
  <c r="Q49" i="7"/>
  <c r="P49" i="7"/>
  <c r="O49" i="7"/>
  <c r="D13" i="15" l="1"/>
  <c r="D14" i="15" s="1"/>
  <c r="H13" i="15"/>
  <c r="H14" i="15" s="1"/>
  <c r="L13" i="15"/>
  <c r="L14" i="15" s="1"/>
  <c r="I30" i="10"/>
  <c r="G26" i="8"/>
  <c r="K72" i="8" s="1"/>
  <c r="L59" i="12"/>
  <c r="L61" i="12"/>
  <c r="L62" i="12"/>
  <c r="L65" i="12"/>
  <c r="L71" i="12"/>
  <c r="L67" i="12"/>
  <c r="L63" i="12"/>
  <c r="L60" i="12"/>
  <c r="AA49" i="7"/>
  <c r="BA49" i="7"/>
  <c r="L64" i="12"/>
  <c r="L66" i="12"/>
  <c r="L70" i="12"/>
  <c r="AN49" i="7"/>
  <c r="O12" i="17"/>
  <c r="N20" i="10"/>
  <c r="P14" i="7"/>
  <c r="P15" i="7"/>
  <c r="K74" i="8"/>
  <c r="K70" i="8"/>
  <c r="J69" i="8"/>
  <c r="J71" i="8"/>
  <c r="J73" i="8"/>
  <c r="J70" i="8"/>
  <c r="J74" i="8"/>
  <c r="J72" i="8"/>
  <c r="I13" i="15"/>
  <c r="I14" i="15" s="1"/>
  <c r="M13" i="15"/>
  <c r="M14" i="15" s="1"/>
  <c r="J13" i="15"/>
  <c r="J14" i="15" s="1"/>
  <c r="E19" i="15"/>
  <c r="E13" i="15"/>
  <c r="E14" i="15" s="1"/>
  <c r="F13" i="15"/>
  <c r="F14" i="15" s="1"/>
  <c r="C13" i="15"/>
  <c r="G13" i="15"/>
  <c r="G14" i="15" s="1"/>
  <c r="K13" i="15"/>
  <c r="K14" i="15" s="1"/>
  <c r="G33" i="10"/>
  <c r="G34" i="10" s="1"/>
  <c r="F17" i="15"/>
  <c r="F19" i="15" s="1"/>
  <c r="H25" i="10"/>
  <c r="I9" i="15" s="1"/>
  <c r="J56" i="8"/>
  <c r="J53" i="8"/>
  <c r="J52" i="8"/>
  <c r="J55" i="8"/>
  <c r="J54" i="8"/>
  <c r="J51" i="8"/>
  <c r="G18" i="8"/>
  <c r="L45" i="12"/>
  <c r="L37" i="12" s="1"/>
  <c r="L44" i="12"/>
  <c r="L36" i="12" s="1"/>
  <c r="L43" i="12"/>
  <c r="L35" i="12" s="1"/>
  <c r="J41" i="12"/>
  <c r="J46" i="12" s="1"/>
  <c r="I38" i="12"/>
  <c r="L42" i="12"/>
  <c r="L34" i="12" s="1"/>
  <c r="F10" i="12"/>
  <c r="F34" i="10"/>
  <c r="C34" i="10"/>
  <c r="D34" i="10"/>
  <c r="E34" i="10"/>
  <c r="P38" i="10"/>
  <c r="C5" i="12"/>
  <c r="O38" i="10"/>
  <c r="K69" i="8" l="1"/>
  <c r="K71" i="8"/>
  <c r="K73" i="8"/>
  <c r="M61" i="12"/>
  <c r="M66" i="12"/>
  <c r="M63" i="12"/>
  <c r="M65" i="12"/>
  <c r="M71" i="12"/>
  <c r="M62" i="12"/>
  <c r="M67" i="12"/>
  <c r="M70" i="12"/>
  <c r="M64" i="12"/>
  <c r="M60" i="12"/>
  <c r="M59" i="12"/>
  <c r="C14" i="15"/>
  <c r="N14" i="15" s="1"/>
  <c r="N13" i="15"/>
  <c r="P12" i="17"/>
  <c r="O18" i="15"/>
  <c r="Q15" i="7"/>
  <c r="Q14" i="7"/>
  <c r="H33" i="10"/>
  <c r="G17" i="15"/>
  <c r="G19" i="15" s="1"/>
  <c r="G25" i="10"/>
  <c r="H9" i="15" s="1"/>
  <c r="H30" i="10"/>
  <c r="K51" i="8"/>
  <c r="K54" i="8"/>
  <c r="K56" i="8"/>
  <c r="K53" i="8"/>
  <c r="K52" i="8"/>
  <c r="K55" i="8"/>
  <c r="H26" i="8"/>
  <c r="M42" i="12"/>
  <c r="M34" i="12" s="1"/>
  <c r="M45" i="12"/>
  <c r="M37" i="12" s="1"/>
  <c r="M44" i="12"/>
  <c r="M36" i="12" s="1"/>
  <c r="P18" i="15"/>
  <c r="M43" i="12"/>
  <c r="M35" i="12" s="1"/>
  <c r="J33" i="12"/>
  <c r="H18" i="8"/>
  <c r="Q38" i="10"/>
  <c r="Q18" i="15" s="1"/>
  <c r="R38" i="10"/>
  <c r="G10" i="12"/>
  <c r="O19" i="10"/>
  <c r="O17" i="10"/>
  <c r="O15" i="10"/>
  <c r="R15" i="7" l="1"/>
  <c r="N62" i="12"/>
  <c r="N65" i="12"/>
  <c r="N59" i="12"/>
  <c r="N64" i="12"/>
  <c r="N66" i="12"/>
  <c r="N67" i="12"/>
  <c r="N71" i="12"/>
  <c r="N60" i="12"/>
  <c r="N70" i="12"/>
  <c r="N63" i="12"/>
  <c r="N61" i="12"/>
  <c r="Q12" i="17"/>
  <c r="L69" i="8"/>
  <c r="L73" i="8"/>
  <c r="L74" i="8"/>
  <c r="L72" i="8"/>
  <c r="L71" i="8"/>
  <c r="L70" i="8"/>
  <c r="R14" i="7"/>
  <c r="I33" i="10"/>
  <c r="H17" i="15"/>
  <c r="H34" i="10"/>
  <c r="F25" i="10"/>
  <c r="G9" i="15" s="1"/>
  <c r="G30" i="10"/>
  <c r="G35" i="10" s="1"/>
  <c r="L53" i="8"/>
  <c r="L55" i="8"/>
  <c r="L56" i="8"/>
  <c r="L51" i="8"/>
  <c r="L52" i="8"/>
  <c r="L54" i="8"/>
  <c r="I26" i="8"/>
  <c r="N44" i="12"/>
  <c r="N36" i="12" s="1"/>
  <c r="N45" i="12"/>
  <c r="N37" i="12" s="1"/>
  <c r="N42" i="12"/>
  <c r="N34" i="12" s="1"/>
  <c r="K41" i="12"/>
  <c r="K46" i="12" s="1"/>
  <c r="J38" i="12"/>
  <c r="N43" i="12"/>
  <c r="N35" i="12" s="1"/>
  <c r="R18" i="15"/>
  <c r="I18" i="8"/>
  <c r="S38" i="10"/>
  <c r="S18" i="15" s="1"/>
  <c r="H10" i="12"/>
  <c r="O16" i="10"/>
  <c r="P17" i="10"/>
  <c r="P19" i="10"/>
  <c r="P16" i="10"/>
  <c r="O18" i="10"/>
  <c r="O64" i="12" l="1"/>
  <c r="O61" i="12"/>
  <c r="O70" i="12"/>
  <c r="O65" i="12"/>
  <c r="O60" i="12"/>
  <c r="O67" i="12"/>
  <c r="O71" i="12"/>
  <c r="O66" i="12"/>
  <c r="O63" i="12"/>
  <c r="O59" i="12"/>
  <c r="O62" i="12"/>
  <c r="R12" i="17"/>
  <c r="H35" i="10"/>
  <c r="S14" i="7"/>
  <c r="M72" i="8"/>
  <c r="M69" i="8"/>
  <c r="M73" i="8"/>
  <c r="M74" i="8"/>
  <c r="M70" i="8"/>
  <c r="M71" i="8"/>
  <c r="S15" i="7"/>
  <c r="E25" i="10"/>
  <c r="F9" i="15"/>
  <c r="F30" i="10"/>
  <c r="F35" i="10" s="1"/>
  <c r="H19" i="15"/>
  <c r="J33" i="10"/>
  <c r="I17" i="15"/>
  <c r="I19" i="15" s="1"/>
  <c r="I34" i="10"/>
  <c r="I35" i="10" s="1"/>
  <c r="M52" i="8"/>
  <c r="M51" i="8"/>
  <c r="M54" i="8"/>
  <c r="M55" i="8"/>
  <c r="M56" i="8"/>
  <c r="M53" i="8"/>
  <c r="J26" i="8"/>
  <c r="K33" i="12"/>
  <c r="O45" i="12"/>
  <c r="O37" i="12" s="1"/>
  <c r="O43" i="12"/>
  <c r="O35" i="12" s="1"/>
  <c r="O44" i="12"/>
  <c r="O36" i="12" s="1"/>
  <c r="O42" i="12"/>
  <c r="O34" i="12" s="1"/>
  <c r="J18" i="8"/>
  <c r="T38" i="10"/>
  <c r="I10" i="12"/>
  <c r="O20" i="10"/>
  <c r="P15" i="10"/>
  <c r="O45" i="7"/>
  <c r="P45" i="7"/>
  <c r="P7" i="15" s="1"/>
  <c r="P66" i="12" l="1"/>
  <c r="P65" i="12"/>
  <c r="P62" i="12"/>
  <c r="P61" i="12"/>
  <c r="P67" i="12"/>
  <c r="P63" i="12"/>
  <c r="P71" i="12"/>
  <c r="P60" i="12"/>
  <c r="P59" i="12"/>
  <c r="P70" i="12"/>
  <c r="P64" i="12"/>
  <c r="O7" i="15"/>
  <c r="S12" i="17"/>
  <c r="T18" i="15"/>
  <c r="T14" i="7"/>
  <c r="T15" i="7"/>
  <c r="N72" i="8"/>
  <c r="N73" i="8"/>
  <c r="N69" i="8"/>
  <c r="N74" i="8"/>
  <c r="N71" i="8"/>
  <c r="N70" i="8"/>
  <c r="L41" i="12"/>
  <c r="L46" i="12" s="1"/>
  <c r="K38" i="12"/>
  <c r="K33" i="10"/>
  <c r="J17" i="15"/>
  <c r="J19" i="15" s="1"/>
  <c r="J34" i="10"/>
  <c r="J35" i="10" s="1"/>
  <c r="O13" i="15"/>
  <c r="D25" i="10"/>
  <c r="E9" i="15" s="1"/>
  <c r="E30" i="10"/>
  <c r="E35" i="10" s="1"/>
  <c r="N52" i="8"/>
  <c r="N53" i="8"/>
  <c r="N51" i="8"/>
  <c r="N55" i="8"/>
  <c r="N54" i="8"/>
  <c r="N56" i="8"/>
  <c r="K26" i="8"/>
  <c r="P42" i="12"/>
  <c r="P34" i="12" s="1"/>
  <c r="P45" i="12"/>
  <c r="P37" i="12" s="1"/>
  <c r="P43" i="12"/>
  <c r="P35" i="12" s="1"/>
  <c r="P44" i="12"/>
  <c r="P36" i="12" s="1"/>
  <c r="K18" i="8"/>
  <c r="U38" i="10"/>
  <c r="U18" i="15" s="1"/>
  <c r="J10" i="12"/>
  <c r="Q16" i="10"/>
  <c r="R19" i="10"/>
  <c r="Q19" i="10"/>
  <c r="Q17" i="10"/>
  <c r="Q15" i="10"/>
  <c r="Q63" i="12" l="1"/>
  <c r="Q64" i="12"/>
  <c r="Q61" i="12"/>
  <c r="Q65" i="12"/>
  <c r="Q59" i="12"/>
  <c r="Q71" i="12"/>
  <c r="Q60" i="12"/>
  <c r="Q70" i="12"/>
  <c r="Q67" i="12"/>
  <c r="Q62" i="12"/>
  <c r="Q66" i="12"/>
  <c r="T12" i="17"/>
  <c r="U14" i="7"/>
  <c r="O69" i="8"/>
  <c r="O72" i="8"/>
  <c r="O73" i="8"/>
  <c r="O74" i="8"/>
  <c r="O71" i="8"/>
  <c r="O70" i="8"/>
  <c r="U15" i="7"/>
  <c r="L33" i="12"/>
  <c r="L33" i="10"/>
  <c r="K17" i="15"/>
  <c r="K19" i="15" s="1"/>
  <c r="K34" i="10"/>
  <c r="K35" i="10" s="1"/>
  <c r="C25" i="10"/>
  <c r="D30" i="10"/>
  <c r="D35" i="10" s="1"/>
  <c r="O55" i="8"/>
  <c r="O56" i="8"/>
  <c r="O51" i="8"/>
  <c r="O52" i="8"/>
  <c r="O53" i="8"/>
  <c r="O54" i="8"/>
  <c r="L18" i="8"/>
  <c r="L26" i="8"/>
  <c r="Q44" i="12"/>
  <c r="Q36" i="12" s="1"/>
  <c r="Q42" i="12"/>
  <c r="Q34" i="12" s="1"/>
  <c r="Q45" i="12"/>
  <c r="Q37" i="12" s="1"/>
  <c r="Q43" i="12"/>
  <c r="Q35" i="12" s="1"/>
  <c r="O14" i="15"/>
  <c r="V38" i="10"/>
  <c r="V18" i="15" s="1"/>
  <c r="K10" i="12"/>
  <c r="S19" i="10"/>
  <c r="R15" i="10"/>
  <c r="R17" i="10"/>
  <c r="R16" i="10"/>
  <c r="P18" i="10"/>
  <c r="R70" i="12" l="1"/>
  <c r="R65" i="12"/>
  <c r="R64" i="12"/>
  <c r="R67" i="12"/>
  <c r="R60" i="12"/>
  <c r="R62" i="12"/>
  <c r="R71" i="12"/>
  <c r="R66" i="12"/>
  <c r="R59" i="12"/>
  <c r="R61" i="12"/>
  <c r="R63" i="12"/>
  <c r="U12" i="17"/>
  <c r="P72" i="8"/>
  <c r="P73" i="8"/>
  <c r="P74" i="8"/>
  <c r="P69" i="8"/>
  <c r="P71" i="8"/>
  <c r="P70" i="8"/>
  <c r="V15" i="7"/>
  <c r="V14" i="7"/>
  <c r="L38" i="12"/>
  <c r="M41" i="12"/>
  <c r="M33" i="10"/>
  <c r="N33" i="10" s="1"/>
  <c r="L17" i="15"/>
  <c r="L19" i="15" s="1"/>
  <c r="L34" i="10"/>
  <c r="L35" i="10" s="1"/>
  <c r="B25" i="10"/>
  <c r="C30" i="10"/>
  <c r="C35" i="10" s="1"/>
  <c r="D9" i="15"/>
  <c r="P54" i="8"/>
  <c r="P55" i="8"/>
  <c r="P52" i="8"/>
  <c r="P51" i="8"/>
  <c r="P56" i="8"/>
  <c r="P53" i="8"/>
  <c r="M26" i="8"/>
  <c r="R43" i="12"/>
  <c r="R35" i="12" s="1"/>
  <c r="R45" i="12"/>
  <c r="R37" i="12" s="1"/>
  <c r="R42" i="12"/>
  <c r="R34" i="12" s="1"/>
  <c r="R44" i="12"/>
  <c r="R36" i="12" s="1"/>
  <c r="M18" i="8"/>
  <c r="T19" i="10"/>
  <c r="P20" i="10"/>
  <c r="W38" i="10"/>
  <c r="W18" i="15" s="1"/>
  <c r="L10" i="12"/>
  <c r="S15" i="10"/>
  <c r="S16" i="10"/>
  <c r="Q18" i="10"/>
  <c r="Q20" i="10" s="1"/>
  <c r="S17" i="10"/>
  <c r="Q45" i="7"/>
  <c r="U19" i="10"/>
  <c r="S66" i="12" l="1"/>
  <c r="S62" i="12"/>
  <c r="S67" i="12"/>
  <c r="S65" i="12"/>
  <c r="S63" i="12"/>
  <c r="S59" i="12"/>
  <c r="S71" i="12"/>
  <c r="S60" i="12"/>
  <c r="S64" i="12"/>
  <c r="S61" i="12"/>
  <c r="S70" i="12"/>
  <c r="Q7" i="15"/>
  <c r="Q13" i="15" s="1"/>
  <c r="V12" i="17"/>
  <c r="B30" i="10"/>
  <c r="N25" i="10"/>
  <c r="W15" i="7"/>
  <c r="W14" i="7"/>
  <c r="Q72" i="8"/>
  <c r="Q69" i="8"/>
  <c r="Q73" i="8"/>
  <c r="Q74" i="8"/>
  <c r="Q70" i="8"/>
  <c r="Q71" i="8"/>
  <c r="M46" i="12"/>
  <c r="M33" i="12"/>
  <c r="C9" i="15"/>
  <c r="N9" i="15" s="1"/>
  <c r="P13" i="15"/>
  <c r="O33" i="10"/>
  <c r="M17" i="15"/>
  <c r="N17" i="15" s="1"/>
  <c r="M34" i="10"/>
  <c r="Q56" i="8"/>
  <c r="Q51" i="8"/>
  <c r="Q54" i="8"/>
  <c r="Q55" i="8"/>
  <c r="Q52" i="8"/>
  <c r="Q53" i="8"/>
  <c r="N26" i="8"/>
  <c r="S44" i="12"/>
  <c r="S36" i="12" s="1"/>
  <c r="S43" i="12"/>
  <c r="S35" i="12" s="1"/>
  <c r="S42" i="12"/>
  <c r="S34" i="12" s="1"/>
  <c r="S45" i="12"/>
  <c r="S37" i="12" s="1"/>
  <c r="N18" i="8"/>
  <c r="X38" i="10"/>
  <c r="X18" i="15" s="1"/>
  <c r="M10" i="12"/>
  <c r="T17" i="10"/>
  <c r="T16" i="10"/>
  <c r="T15" i="10"/>
  <c r="R45" i="7"/>
  <c r="R7" i="15" s="1"/>
  <c r="V19" i="10"/>
  <c r="T59" i="12" l="1"/>
  <c r="T65" i="12"/>
  <c r="T62" i="12"/>
  <c r="T70" i="12"/>
  <c r="T64" i="12"/>
  <c r="T71" i="12"/>
  <c r="T61" i="12"/>
  <c r="T60" i="12"/>
  <c r="T63" i="12"/>
  <c r="T67" i="12"/>
  <c r="T66" i="12"/>
  <c r="P14" i="15"/>
  <c r="W12" i="17"/>
  <c r="O17" i="15"/>
  <c r="M35" i="10"/>
  <c r="N34" i="10"/>
  <c r="B35" i="10"/>
  <c r="N30" i="10"/>
  <c r="X14" i="7"/>
  <c r="X15" i="7"/>
  <c r="R69" i="8"/>
  <c r="R74" i="8"/>
  <c r="R72" i="8"/>
  <c r="R73" i="8"/>
  <c r="R70" i="8"/>
  <c r="R71" i="8"/>
  <c r="M38" i="12"/>
  <c r="N41" i="12"/>
  <c r="P33" i="10"/>
  <c r="O34" i="10"/>
  <c r="M19" i="15"/>
  <c r="R52" i="8"/>
  <c r="R53" i="8"/>
  <c r="R55" i="8"/>
  <c r="R51" i="8"/>
  <c r="R54" i="8"/>
  <c r="R56" i="8"/>
  <c r="O26" i="8"/>
  <c r="T45" i="12"/>
  <c r="T37" i="12" s="1"/>
  <c r="T42" i="12"/>
  <c r="T34" i="12" s="1"/>
  <c r="T43" i="12"/>
  <c r="T35" i="12" s="1"/>
  <c r="T44" i="12"/>
  <c r="T36" i="12" s="1"/>
  <c r="O18" i="8"/>
  <c r="Q14" i="15"/>
  <c r="Y38" i="10"/>
  <c r="Y18" i="15" s="1"/>
  <c r="N10" i="12"/>
  <c r="U16" i="10"/>
  <c r="R18" i="10"/>
  <c r="U15" i="10"/>
  <c r="U17" i="10"/>
  <c r="W19" i="10"/>
  <c r="N35" i="10" l="1"/>
  <c r="P26" i="8"/>
  <c r="T69" i="8" s="1"/>
  <c r="U71" i="12"/>
  <c r="U66" i="12"/>
  <c r="U63" i="12"/>
  <c r="U61" i="12"/>
  <c r="U65" i="12"/>
  <c r="U64" i="12"/>
  <c r="U62" i="12"/>
  <c r="U70" i="12"/>
  <c r="U67" i="12"/>
  <c r="U60" i="12"/>
  <c r="U59" i="12"/>
  <c r="X12" i="17"/>
  <c r="T72" i="8"/>
  <c r="T73" i="8"/>
  <c r="T74" i="8"/>
  <c r="T70" i="8"/>
  <c r="T71" i="8"/>
  <c r="S72" i="8"/>
  <c r="S74" i="8"/>
  <c r="S73" i="8"/>
  <c r="S69" i="8"/>
  <c r="S71" i="8"/>
  <c r="S70" i="8"/>
  <c r="Y15" i="7"/>
  <c r="Y14" i="7"/>
  <c r="N46" i="12"/>
  <c r="N33" i="12"/>
  <c r="O19" i="15"/>
  <c r="Q33" i="10"/>
  <c r="P17" i="15"/>
  <c r="P19" i="15" s="1"/>
  <c r="P34" i="10"/>
  <c r="S51" i="8"/>
  <c r="S56" i="8"/>
  <c r="S54" i="8"/>
  <c r="S52" i="8"/>
  <c r="S53" i="8"/>
  <c r="S55" i="8"/>
  <c r="P18" i="8"/>
  <c r="U42" i="12"/>
  <c r="U34" i="12" s="1"/>
  <c r="U44" i="12"/>
  <c r="U36" i="12" s="1"/>
  <c r="U45" i="12"/>
  <c r="U37" i="12" s="1"/>
  <c r="U43" i="12"/>
  <c r="U35" i="12" s="1"/>
  <c r="R20" i="10"/>
  <c r="Z38" i="10"/>
  <c r="AA38" i="10" s="1"/>
  <c r="O10" i="12"/>
  <c r="V17" i="10"/>
  <c r="V15" i="10"/>
  <c r="S45" i="7"/>
  <c r="V16" i="10"/>
  <c r="X19" i="10"/>
  <c r="V64" i="12" l="1"/>
  <c r="V61" i="12"/>
  <c r="V66" i="12"/>
  <c r="V70" i="12"/>
  <c r="V59" i="12"/>
  <c r="V67" i="12"/>
  <c r="V62" i="12"/>
  <c r="V65" i="12"/>
  <c r="V60" i="12"/>
  <c r="V63" i="12"/>
  <c r="V71" i="12"/>
  <c r="Q26" i="8"/>
  <c r="U69" i="8" s="1"/>
  <c r="S7" i="15"/>
  <c r="Y12" i="17"/>
  <c r="Z15" i="7"/>
  <c r="AA15" i="7" s="1"/>
  <c r="U74" i="8"/>
  <c r="AB15" i="7"/>
  <c r="Z14" i="7"/>
  <c r="AA14" i="7" s="1"/>
  <c r="O41" i="12"/>
  <c r="O46" i="12" s="1"/>
  <c r="N38" i="12"/>
  <c r="R13" i="15"/>
  <c r="R33" i="10"/>
  <c r="Q17" i="15"/>
  <c r="Q19" i="15" s="1"/>
  <c r="Q34" i="10"/>
  <c r="T53" i="8"/>
  <c r="T55" i="8"/>
  <c r="T56" i="8"/>
  <c r="T51" i="8"/>
  <c r="T52" i="8"/>
  <c r="T54" i="8"/>
  <c r="Q18" i="8"/>
  <c r="V44" i="12"/>
  <c r="V36" i="12" s="1"/>
  <c r="V45" i="12"/>
  <c r="V37" i="12" s="1"/>
  <c r="V42" i="12"/>
  <c r="V34" i="12" s="1"/>
  <c r="V43" i="12"/>
  <c r="V35" i="12" s="1"/>
  <c r="Z18" i="15"/>
  <c r="AA18" i="15" s="1"/>
  <c r="AB38" i="10"/>
  <c r="P10" i="12"/>
  <c r="W16" i="10"/>
  <c r="W15" i="10"/>
  <c r="W17" i="10"/>
  <c r="S18" i="10"/>
  <c r="S20" i="10" s="1"/>
  <c r="Y19" i="10"/>
  <c r="U71" i="8" l="1"/>
  <c r="U72" i="8"/>
  <c r="U73" i="8"/>
  <c r="U70" i="8"/>
  <c r="W67" i="12"/>
  <c r="W70" i="12"/>
  <c r="W61" i="12"/>
  <c r="W63" i="12"/>
  <c r="W71" i="12"/>
  <c r="W60" i="12"/>
  <c r="W62" i="12"/>
  <c r="W65" i="12"/>
  <c r="W59" i="12"/>
  <c r="W66" i="12"/>
  <c r="W64" i="12"/>
  <c r="S13" i="15"/>
  <c r="S14" i="15" s="1"/>
  <c r="R14" i="15"/>
  <c r="Z12" i="17"/>
  <c r="AB18" i="15"/>
  <c r="AB14" i="7"/>
  <c r="O33" i="12"/>
  <c r="O38" i="12" s="1"/>
  <c r="S33" i="10"/>
  <c r="R17" i="15"/>
  <c r="R19" i="15" s="1"/>
  <c r="R34" i="10"/>
  <c r="U52" i="8"/>
  <c r="U54" i="8"/>
  <c r="U55" i="8"/>
  <c r="U56" i="8"/>
  <c r="U51" i="8"/>
  <c r="U53" i="8"/>
  <c r="R26" i="8"/>
  <c r="W45" i="12"/>
  <c r="W37" i="12" s="1"/>
  <c r="W43" i="12"/>
  <c r="W35" i="12" s="1"/>
  <c r="W44" i="12"/>
  <c r="W36" i="12" s="1"/>
  <c r="W42" i="12"/>
  <c r="W34" i="12" s="1"/>
  <c r="R18" i="8"/>
  <c r="AC38" i="10"/>
  <c r="AC18" i="15" s="1"/>
  <c r="Q10" i="12"/>
  <c r="X15" i="10"/>
  <c r="X17" i="10"/>
  <c r="X16" i="10"/>
  <c r="T45" i="7"/>
  <c r="Z19" i="10"/>
  <c r="AA19" i="10" s="1"/>
  <c r="AC15" i="7" l="1"/>
  <c r="X65" i="12"/>
  <c r="X63" i="12"/>
  <c r="X64" i="12"/>
  <c r="X60" i="12"/>
  <c r="X59" i="12"/>
  <c r="X62" i="12"/>
  <c r="X71" i="12"/>
  <c r="X61" i="12"/>
  <c r="X70" i="12"/>
  <c r="X66" i="12"/>
  <c r="X67" i="12"/>
  <c r="AA12" i="17"/>
  <c r="T7" i="15"/>
  <c r="AB12" i="17"/>
  <c r="P41" i="12"/>
  <c r="P46" i="12" s="1"/>
  <c r="V74" i="8"/>
  <c r="V69" i="8"/>
  <c r="V72" i="8"/>
  <c r="V73" i="8"/>
  <c r="V71" i="8"/>
  <c r="V70" i="8"/>
  <c r="AC14" i="7"/>
  <c r="S26" i="8"/>
  <c r="T33" i="10"/>
  <c r="S17" i="15"/>
  <c r="S19" i="15" s="1"/>
  <c r="S34" i="10"/>
  <c r="V56" i="8"/>
  <c r="V53" i="8"/>
  <c r="V52" i="8"/>
  <c r="V55" i="8"/>
  <c r="V54" i="8"/>
  <c r="V51" i="8"/>
  <c r="S18" i="8"/>
  <c r="X43" i="12"/>
  <c r="X35" i="12" s="1"/>
  <c r="X44" i="12"/>
  <c r="X36" i="12" s="1"/>
  <c r="X45" i="12"/>
  <c r="X37" i="12" s="1"/>
  <c r="X42" i="12"/>
  <c r="X34" i="12" s="1"/>
  <c r="AD38" i="10"/>
  <c r="AD18" i="15" s="1"/>
  <c r="R10" i="12"/>
  <c r="Y17" i="10"/>
  <c r="T18" i="10"/>
  <c r="T20" i="10" s="1"/>
  <c r="Y15" i="10"/>
  <c r="Y16" i="10"/>
  <c r="AB19" i="10"/>
  <c r="Y67" i="12" l="1"/>
  <c r="Y70" i="12"/>
  <c r="Y71" i="12"/>
  <c r="Y60" i="12"/>
  <c r="Y63" i="12"/>
  <c r="Y59" i="12"/>
  <c r="Y66" i="12"/>
  <c r="Y61" i="12"/>
  <c r="Y62" i="12"/>
  <c r="Y64" i="12"/>
  <c r="Y65" i="12"/>
  <c r="P33" i="12"/>
  <c r="Q41" i="12" s="1"/>
  <c r="Q46" i="12" s="1"/>
  <c r="AC12" i="17"/>
  <c r="AD14" i="7"/>
  <c r="AD15" i="7"/>
  <c r="W69" i="8"/>
  <c r="W74" i="8"/>
  <c r="W72" i="8"/>
  <c r="W73" i="8"/>
  <c r="W70" i="8"/>
  <c r="W71" i="8"/>
  <c r="U33" i="10"/>
  <c r="T17" i="15"/>
  <c r="T19" i="15" s="1"/>
  <c r="T34" i="10"/>
  <c r="T13" i="15"/>
  <c r="W55" i="8"/>
  <c r="W56" i="8"/>
  <c r="W51" i="8"/>
  <c r="W52" i="8"/>
  <c r="W53" i="8"/>
  <c r="W54" i="8"/>
  <c r="T26" i="8"/>
  <c r="Y44" i="12"/>
  <c r="Y36" i="12" s="1"/>
  <c r="Y45" i="12"/>
  <c r="Y37" i="12" s="1"/>
  <c r="Y43" i="12"/>
  <c r="Y35" i="12" s="1"/>
  <c r="Y42" i="12"/>
  <c r="Y34" i="12" s="1"/>
  <c r="T18" i="8"/>
  <c r="AE38" i="10"/>
  <c r="AE18" i="15" s="1"/>
  <c r="S10" i="12"/>
  <c r="U45" i="7"/>
  <c r="U7" i="15" s="1"/>
  <c r="Z16" i="10"/>
  <c r="AA16" i="10" s="1"/>
  <c r="Z17" i="10"/>
  <c r="AA17" i="10" s="1"/>
  <c r="AC19" i="10"/>
  <c r="Z61" i="12" l="1"/>
  <c r="Z59" i="12"/>
  <c r="Z60" i="12"/>
  <c r="Z70" i="12"/>
  <c r="Z65" i="12"/>
  <c r="Z62" i="12"/>
  <c r="Z66" i="12"/>
  <c r="Z64" i="12"/>
  <c r="Z63" i="12"/>
  <c r="Z71" i="12"/>
  <c r="Z67" i="12"/>
  <c r="Q33" i="12"/>
  <c r="Q38" i="12" s="1"/>
  <c r="Z15" i="10"/>
  <c r="AA15" i="10" s="1"/>
  <c r="P38" i="12"/>
  <c r="T14" i="15"/>
  <c r="AD12" i="17"/>
  <c r="AE14" i="7"/>
  <c r="AE15" i="7"/>
  <c r="X74" i="8"/>
  <c r="X69" i="8"/>
  <c r="X73" i="8"/>
  <c r="X72" i="8"/>
  <c r="X70" i="8"/>
  <c r="X71" i="8"/>
  <c r="V33" i="10"/>
  <c r="U17" i="15"/>
  <c r="U19" i="15" s="1"/>
  <c r="U34" i="10"/>
  <c r="X54" i="8"/>
  <c r="X55" i="8"/>
  <c r="X56" i="8"/>
  <c r="X51" i="8"/>
  <c r="X52" i="8"/>
  <c r="X53" i="8"/>
  <c r="U26" i="8"/>
  <c r="Z43" i="12"/>
  <c r="Z35" i="12" s="1"/>
  <c r="Z45" i="12"/>
  <c r="Z37" i="12" s="1"/>
  <c r="Z42" i="12"/>
  <c r="Z34" i="12" s="1"/>
  <c r="Z44" i="12"/>
  <c r="Z36" i="12" s="1"/>
  <c r="U18" i="8"/>
  <c r="AF38" i="10"/>
  <c r="AF18" i="15" s="1"/>
  <c r="T10" i="12"/>
  <c r="AB16" i="10"/>
  <c r="AB17" i="10"/>
  <c r="U18" i="10"/>
  <c r="U20" i="10" s="1"/>
  <c r="U13" i="15" s="1"/>
  <c r="U14" i="15" s="1"/>
  <c r="AD19" i="10"/>
  <c r="AA67" i="12" l="1"/>
  <c r="AA65" i="12"/>
  <c r="AA66" i="12"/>
  <c r="AA60" i="12"/>
  <c r="AA71" i="12"/>
  <c r="AA64" i="12"/>
  <c r="AA62" i="12"/>
  <c r="AA70" i="12"/>
  <c r="AA61" i="12"/>
  <c r="AA63" i="12"/>
  <c r="AA59" i="12"/>
  <c r="AB15" i="10"/>
  <c r="R41" i="12"/>
  <c r="R46" i="12" s="1"/>
  <c r="AE12" i="17"/>
  <c r="AF14" i="7"/>
  <c r="Y69" i="8"/>
  <c r="Y73" i="8"/>
  <c r="Y74" i="8"/>
  <c r="Y72" i="8"/>
  <c r="Y70" i="8"/>
  <c r="Y71" i="8"/>
  <c r="AF15" i="7"/>
  <c r="W33" i="10"/>
  <c r="V17" i="15"/>
  <c r="V19" i="15" s="1"/>
  <c r="V34" i="10"/>
  <c r="Y56" i="8"/>
  <c r="Y54" i="8"/>
  <c r="Y51" i="8"/>
  <c r="Y52" i="8"/>
  <c r="Y55" i="8"/>
  <c r="Y53" i="8"/>
  <c r="V26" i="8"/>
  <c r="V18" i="8"/>
  <c r="AA42" i="12"/>
  <c r="AA34" i="12" s="1"/>
  <c r="AA44" i="12"/>
  <c r="AA36" i="12" s="1"/>
  <c r="AA43" i="12"/>
  <c r="AA35" i="12" s="1"/>
  <c r="AA45" i="12"/>
  <c r="AA37" i="12" s="1"/>
  <c r="AG38" i="10"/>
  <c r="AG18" i="15" s="1"/>
  <c r="U10" i="12"/>
  <c r="AC16" i="10"/>
  <c r="V45" i="7"/>
  <c r="V7" i="15" s="1"/>
  <c r="AC17" i="10"/>
  <c r="AE19" i="10"/>
  <c r="R33" i="12" l="1"/>
  <c r="S41" i="12" s="1"/>
  <c r="S46" i="12" s="1"/>
  <c r="AB70" i="12"/>
  <c r="AB64" i="12"/>
  <c r="AB60" i="12"/>
  <c r="AB65" i="12"/>
  <c r="AB59" i="12"/>
  <c r="AB61" i="12"/>
  <c r="AB63" i="12"/>
  <c r="AB62" i="12"/>
  <c r="AB71" i="12"/>
  <c r="AB66" i="12"/>
  <c r="AB67" i="12"/>
  <c r="AC15" i="10"/>
  <c r="R38" i="12"/>
  <c r="AF12" i="17"/>
  <c r="AG14" i="7"/>
  <c r="AG15" i="7"/>
  <c r="Z73" i="8"/>
  <c r="Z74" i="8"/>
  <c r="Z72" i="8"/>
  <c r="Z69" i="8"/>
  <c r="Z71" i="8"/>
  <c r="Z70" i="8"/>
  <c r="S33" i="12"/>
  <c r="T41" i="12" s="1"/>
  <c r="T46" i="12" s="1"/>
  <c r="X33" i="10"/>
  <c r="W17" i="15"/>
  <c r="W19" i="15" s="1"/>
  <c r="W34" i="10"/>
  <c r="Z55" i="8"/>
  <c r="Z53" i="8"/>
  <c r="Z51" i="8"/>
  <c r="Z56" i="8"/>
  <c r="Z54" i="8"/>
  <c r="Z52" i="8"/>
  <c r="W26" i="8"/>
  <c r="AB44" i="12"/>
  <c r="AB36" i="12" s="1"/>
  <c r="AB45" i="12"/>
  <c r="AB37" i="12" s="1"/>
  <c r="AB42" i="12"/>
  <c r="AB34" i="12" s="1"/>
  <c r="AB43" i="12"/>
  <c r="AB35" i="12" s="1"/>
  <c r="W18" i="8"/>
  <c r="AH38" i="10"/>
  <c r="AH18" i="15" s="1"/>
  <c r="V10" i="12"/>
  <c r="V18" i="10"/>
  <c r="V20" i="10" s="1"/>
  <c r="V13" i="15" s="1"/>
  <c r="V14" i="15" s="1"/>
  <c r="AD16" i="10"/>
  <c r="AD17" i="10"/>
  <c r="AF19" i="10"/>
  <c r="AC62" i="12" l="1"/>
  <c r="AC65" i="12"/>
  <c r="AC64" i="12"/>
  <c r="AC61" i="12"/>
  <c r="AC67" i="12"/>
  <c r="AC71" i="12"/>
  <c r="AC63" i="12"/>
  <c r="AC66" i="12"/>
  <c r="AC59" i="12"/>
  <c r="AC60" i="12"/>
  <c r="AC70" i="12"/>
  <c r="AD15" i="10"/>
  <c r="T33" i="12"/>
  <c r="U41" i="12" s="1"/>
  <c r="U46" i="12" s="1"/>
  <c r="S38" i="12"/>
  <c r="AG12" i="17"/>
  <c r="AA69" i="8"/>
  <c r="AA73" i="8"/>
  <c r="AA72" i="8"/>
  <c r="AA74" i="8"/>
  <c r="AA70" i="8"/>
  <c r="AA71" i="8"/>
  <c r="AH14" i="7"/>
  <c r="AH15" i="7"/>
  <c r="Y33" i="10"/>
  <c r="X17" i="15"/>
  <c r="X19" i="15" s="1"/>
  <c r="X34" i="10"/>
  <c r="AA51" i="8"/>
  <c r="AA56" i="8"/>
  <c r="AA54" i="8"/>
  <c r="AA52" i="8"/>
  <c r="AA53" i="8"/>
  <c r="AA55" i="8"/>
  <c r="X26" i="8"/>
  <c r="X18" i="8"/>
  <c r="AC45" i="12"/>
  <c r="AC37" i="12" s="1"/>
  <c r="AC42" i="12"/>
  <c r="AC34" i="12" s="1"/>
  <c r="AC44" i="12"/>
  <c r="AC36" i="12" s="1"/>
  <c r="AC43" i="12"/>
  <c r="AC35" i="12" s="1"/>
  <c r="AI38" i="10"/>
  <c r="AI18" i="15" s="1"/>
  <c r="W10" i="12"/>
  <c r="W45" i="7"/>
  <c r="W7" i="15" s="1"/>
  <c r="AE17" i="10"/>
  <c r="AE16" i="10"/>
  <c r="AG19" i="10"/>
  <c r="AE15" i="10" l="1"/>
  <c r="AD61" i="12"/>
  <c r="AD70" i="12"/>
  <c r="AD66" i="12"/>
  <c r="AD59" i="12"/>
  <c r="AD63" i="12"/>
  <c r="AD67" i="12"/>
  <c r="AD64" i="12"/>
  <c r="AD71" i="12"/>
  <c r="AD65" i="12"/>
  <c r="AD60" i="12"/>
  <c r="AD62" i="12"/>
  <c r="T38" i="12"/>
  <c r="AH12" i="17"/>
  <c r="AI14" i="7"/>
  <c r="AB69" i="8"/>
  <c r="AB73" i="8"/>
  <c r="AB74" i="8"/>
  <c r="AB72" i="8"/>
  <c r="AB71" i="8"/>
  <c r="AB70" i="8"/>
  <c r="AI15" i="7"/>
  <c r="U33" i="12"/>
  <c r="V41" i="12" s="1"/>
  <c r="V46" i="12" s="1"/>
  <c r="Z33" i="10"/>
  <c r="AA33" i="10" s="1"/>
  <c r="Y17" i="15"/>
  <c r="Y19" i="15" s="1"/>
  <c r="Y34" i="10"/>
  <c r="AB53" i="8"/>
  <c r="AB56" i="8"/>
  <c r="AB55" i="8"/>
  <c r="AB51" i="8"/>
  <c r="AB52" i="8"/>
  <c r="AB54" i="8"/>
  <c r="Y26" i="8"/>
  <c r="AD42" i="12"/>
  <c r="AD34" i="12" s="1"/>
  <c r="AD44" i="12"/>
  <c r="AD36" i="12" s="1"/>
  <c r="AD43" i="12"/>
  <c r="AD35" i="12" s="1"/>
  <c r="AD45" i="12"/>
  <c r="AD37" i="12" s="1"/>
  <c r="Y18" i="8"/>
  <c r="AJ38" i="10"/>
  <c r="AJ18" i="15" s="1"/>
  <c r="X10" i="12"/>
  <c r="AF16" i="10"/>
  <c r="AF17" i="10"/>
  <c r="W18" i="10"/>
  <c r="W20" i="10" s="1"/>
  <c r="W13" i="15" s="1"/>
  <c r="W14" i="15" s="1"/>
  <c r="AH19" i="10"/>
  <c r="AF15" i="10" l="1"/>
  <c r="AE71" i="12"/>
  <c r="U38" i="12"/>
  <c r="AE59" i="12"/>
  <c r="AE70" i="12"/>
  <c r="AE60" i="12"/>
  <c r="AE62" i="12"/>
  <c r="AE65" i="12"/>
  <c r="AE64" i="12"/>
  <c r="AE63" i="12"/>
  <c r="AE67" i="12"/>
  <c r="AE66" i="12"/>
  <c r="AE61" i="12"/>
  <c r="AI12" i="17"/>
  <c r="AJ15" i="7"/>
  <c r="AJ14" i="7"/>
  <c r="AC72" i="8"/>
  <c r="AC69" i="8"/>
  <c r="AC73" i="8"/>
  <c r="AC74" i="8"/>
  <c r="AC71" i="8"/>
  <c r="AC70" i="8"/>
  <c r="V33" i="12"/>
  <c r="AG15" i="10" s="1"/>
  <c r="AB33" i="10"/>
  <c r="Z17" i="15"/>
  <c r="Z34" i="10"/>
  <c r="AA34" i="10" s="1"/>
  <c r="AC52" i="8"/>
  <c r="AC51" i="8"/>
  <c r="AC54" i="8"/>
  <c r="AC55" i="8"/>
  <c r="AC56" i="8"/>
  <c r="AC53" i="8"/>
  <c r="Z26" i="8"/>
  <c r="Z18" i="8"/>
  <c r="AE43" i="12"/>
  <c r="AE35" i="12" s="1"/>
  <c r="AE44" i="12"/>
  <c r="AE36" i="12" s="1"/>
  <c r="AE45" i="12"/>
  <c r="AE37" i="12" s="1"/>
  <c r="AE42" i="12"/>
  <c r="AE34" i="12" s="1"/>
  <c r="AK38" i="10"/>
  <c r="AK18" i="15" s="1"/>
  <c r="Y10" i="12"/>
  <c r="X45" i="7"/>
  <c r="X7" i="15" s="1"/>
  <c r="AG16" i="10"/>
  <c r="AG17" i="10"/>
  <c r="AI19" i="10"/>
  <c r="AF59" i="12" l="1"/>
  <c r="AF67" i="12"/>
  <c r="AF64" i="12"/>
  <c r="AF62" i="12"/>
  <c r="AF70" i="12"/>
  <c r="AF66" i="12"/>
  <c r="AF61" i="12"/>
  <c r="AF63" i="12"/>
  <c r="AF65" i="12"/>
  <c r="AF60" i="12"/>
  <c r="AF71" i="12"/>
  <c r="Z19" i="15"/>
  <c r="AA19" i="15" s="1"/>
  <c r="AA17" i="15"/>
  <c r="AJ12" i="17"/>
  <c r="AB17" i="15"/>
  <c r="AK15" i="7"/>
  <c r="AD72" i="8"/>
  <c r="AD69" i="8"/>
  <c r="AD73" i="8"/>
  <c r="AD74" i="8"/>
  <c r="AD70" i="8"/>
  <c r="AD71" i="8"/>
  <c r="AK14" i="7"/>
  <c r="W41" i="12"/>
  <c r="V38" i="12"/>
  <c r="AC33" i="10"/>
  <c r="AB34" i="10"/>
  <c r="AD56" i="8"/>
  <c r="AD53" i="8"/>
  <c r="AD52" i="8"/>
  <c r="AD55" i="8"/>
  <c r="AD54" i="8"/>
  <c r="AD51" i="8"/>
  <c r="AA26" i="8"/>
  <c r="AF42" i="12"/>
  <c r="AF34" i="12" s="1"/>
  <c r="AF45" i="12"/>
  <c r="AF37" i="12" s="1"/>
  <c r="AF44" i="12"/>
  <c r="AF36" i="12" s="1"/>
  <c r="AF43" i="12"/>
  <c r="AF35" i="12" s="1"/>
  <c r="AA18" i="8"/>
  <c r="AL38" i="10"/>
  <c r="AL18" i="15" s="1"/>
  <c r="Z10" i="12"/>
  <c r="AH17" i="10"/>
  <c r="AH16" i="10"/>
  <c r="X18" i="10"/>
  <c r="X20" i="10" s="1"/>
  <c r="X13" i="15" s="1"/>
  <c r="X14" i="15" s="1"/>
  <c r="AJ19" i="10"/>
  <c r="AG66" i="12" l="1"/>
  <c r="AG62" i="12"/>
  <c r="AG67" i="12"/>
  <c r="AG71" i="12"/>
  <c r="AG65" i="12"/>
  <c r="AG61" i="12"/>
  <c r="AG70" i="12"/>
  <c r="AG64" i="12"/>
  <c r="AG60" i="12"/>
  <c r="AG63" i="12"/>
  <c r="AG59" i="12"/>
  <c r="AK12" i="17"/>
  <c r="AE72" i="8"/>
  <c r="AE73" i="8"/>
  <c r="AE74" i="8"/>
  <c r="AE69" i="8"/>
  <c r="AE70" i="8"/>
  <c r="AE71" i="8"/>
  <c r="AL15" i="7"/>
  <c r="AL14" i="7"/>
  <c r="W46" i="12"/>
  <c r="W33" i="12"/>
  <c r="AB19" i="15"/>
  <c r="AD33" i="10"/>
  <c r="AC17" i="15"/>
  <c r="AC19" i="15" s="1"/>
  <c r="AC34" i="10"/>
  <c r="AE55" i="8"/>
  <c r="AE51" i="8"/>
  <c r="AE56" i="8"/>
  <c r="AE52" i="8"/>
  <c r="AE53" i="8"/>
  <c r="AE54" i="8"/>
  <c r="AB26" i="8"/>
  <c r="AG45" i="12"/>
  <c r="AG37" i="12" s="1"/>
  <c r="AG44" i="12"/>
  <c r="AG36" i="12" s="1"/>
  <c r="AG42" i="12"/>
  <c r="AG34" i="12" s="1"/>
  <c r="AG43" i="12"/>
  <c r="AG35" i="12" s="1"/>
  <c r="AB18" i="8"/>
  <c r="AM38" i="10"/>
  <c r="AN38" i="10" s="1"/>
  <c r="AA10" i="12"/>
  <c r="AI16" i="10"/>
  <c r="Y45" i="7"/>
  <c r="Y7" i="15" s="1"/>
  <c r="AI17" i="10"/>
  <c r="AK19" i="10"/>
  <c r="AH63" i="12" l="1"/>
  <c r="AH61" i="12"/>
  <c r="AH71" i="12"/>
  <c r="AH62" i="12"/>
  <c r="AH59" i="12"/>
  <c r="AH60" i="12"/>
  <c r="AH70" i="12"/>
  <c r="AH64" i="12"/>
  <c r="AH65" i="12"/>
  <c r="AH67" i="12"/>
  <c r="AH66" i="12"/>
  <c r="AL12" i="17"/>
  <c r="AM15" i="7"/>
  <c r="AN15" i="7" s="1"/>
  <c r="AM14" i="7"/>
  <c r="AN14" i="7" s="1"/>
  <c r="AF72" i="8"/>
  <c r="AF73" i="8"/>
  <c r="AF74" i="8"/>
  <c r="AF69" i="8"/>
  <c r="AF71" i="8"/>
  <c r="AF70" i="8"/>
  <c r="W38" i="12"/>
  <c r="X41" i="12"/>
  <c r="X46" i="12" s="1"/>
  <c r="AH15" i="10"/>
  <c r="AE33" i="10"/>
  <c r="AD17" i="15"/>
  <c r="AD19" i="15" s="1"/>
  <c r="AD34" i="10"/>
  <c r="AF54" i="8"/>
  <c r="AF55" i="8"/>
  <c r="AF56" i="8"/>
  <c r="AF51" i="8"/>
  <c r="AF52" i="8"/>
  <c r="AF53" i="8"/>
  <c r="AC18" i="8"/>
  <c r="AC26" i="8"/>
  <c r="AH43" i="12"/>
  <c r="AH35" i="12" s="1"/>
  <c r="AH44" i="12"/>
  <c r="AH36" i="12" s="1"/>
  <c r="AH42" i="12"/>
  <c r="AH34" i="12" s="1"/>
  <c r="AH45" i="12"/>
  <c r="AH37" i="12" s="1"/>
  <c r="AM18" i="15"/>
  <c r="AN18" i="15" s="1"/>
  <c r="AO38" i="10"/>
  <c r="AB10" i="12"/>
  <c r="AJ16" i="10"/>
  <c r="Y18" i="10"/>
  <c r="Y20" i="10" s="1"/>
  <c r="Y13" i="15" s="1"/>
  <c r="Y14" i="15" s="1"/>
  <c r="AJ17" i="10"/>
  <c r="AL19" i="10"/>
  <c r="AI67" i="12" l="1"/>
  <c r="AI62" i="12"/>
  <c r="AI61" i="12"/>
  <c r="AI60" i="12"/>
  <c r="AI66" i="12"/>
  <c r="AI65" i="12"/>
  <c r="AI70" i="12"/>
  <c r="AI64" i="12"/>
  <c r="AI59" i="12"/>
  <c r="AI71" i="12"/>
  <c r="AI63" i="12"/>
  <c r="AM12" i="17"/>
  <c r="AO18" i="15"/>
  <c r="X33" i="12"/>
  <c r="AI15" i="10" s="1"/>
  <c r="AG74" i="8"/>
  <c r="AG72" i="8"/>
  <c r="AG73" i="8"/>
  <c r="AG69" i="8"/>
  <c r="AG71" i="8"/>
  <c r="AG70" i="8"/>
  <c r="AO14" i="7"/>
  <c r="AO15" i="7"/>
  <c r="AF33" i="10"/>
  <c r="AE17" i="15"/>
  <c r="AE19" i="15" s="1"/>
  <c r="AE34" i="10"/>
  <c r="AG56" i="8"/>
  <c r="AG55" i="8"/>
  <c r="AG54" i="8"/>
  <c r="AG52" i="8"/>
  <c r="AG51" i="8"/>
  <c r="AG53" i="8"/>
  <c r="AD26" i="8"/>
  <c r="AI44" i="12"/>
  <c r="AI36" i="12" s="1"/>
  <c r="AI43" i="12"/>
  <c r="AI35" i="12" s="1"/>
  <c r="AI42" i="12"/>
  <c r="AI34" i="12" s="1"/>
  <c r="AI45" i="12"/>
  <c r="AI37" i="12" s="1"/>
  <c r="AD18" i="8"/>
  <c r="AP38" i="10"/>
  <c r="AP18" i="15" s="1"/>
  <c r="AC10" i="12"/>
  <c r="AK16" i="10"/>
  <c r="Z45" i="7"/>
  <c r="AA45" i="7" s="1"/>
  <c r="AK17" i="10"/>
  <c r="AM19" i="10"/>
  <c r="AN19" i="10" s="1"/>
  <c r="AJ64" i="12" l="1"/>
  <c r="AJ65" i="12"/>
  <c r="AJ60" i="12"/>
  <c r="AJ62" i="12"/>
  <c r="AJ63" i="12"/>
  <c r="AJ59" i="12"/>
  <c r="AJ71" i="12"/>
  <c r="AJ70" i="12"/>
  <c r="AJ66" i="12"/>
  <c r="AJ61" i="12"/>
  <c r="AJ67" i="12"/>
  <c r="AN12" i="17"/>
  <c r="X38" i="12"/>
  <c r="AO12" i="17"/>
  <c r="Y41" i="12"/>
  <c r="AP15" i="7"/>
  <c r="AP14" i="7"/>
  <c r="AH72" i="8"/>
  <c r="AH73" i="8"/>
  <c r="AH74" i="8"/>
  <c r="AH69" i="8"/>
  <c r="AH70" i="8"/>
  <c r="AH71" i="8"/>
  <c r="AG33" i="10"/>
  <c r="AF17" i="15"/>
  <c r="AF19" i="15" s="1"/>
  <c r="AF34" i="10"/>
  <c r="AH55" i="8"/>
  <c r="AH53" i="8"/>
  <c r="AH51" i="8"/>
  <c r="AH56" i="8"/>
  <c r="AH54" i="8"/>
  <c r="AH52" i="8"/>
  <c r="AE26" i="8"/>
  <c r="AJ42" i="12"/>
  <c r="AJ34" i="12" s="1"/>
  <c r="AJ43" i="12"/>
  <c r="AJ35" i="12" s="1"/>
  <c r="AJ44" i="12"/>
  <c r="AJ36" i="12" s="1"/>
  <c r="AJ45" i="12"/>
  <c r="AJ37" i="12" s="1"/>
  <c r="AE18" i="8"/>
  <c r="Z7" i="15"/>
  <c r="AA7" i="15" s="1"/>
  <c r="AQ38" i="10"/>
  <c r="AD10" i="12"/>
  <c r="AL17" i="10"/>
  <c r="Z18" i="10"/>
  <c r="AA18" i="10" s="1"/>
  <c r="AL16" i="10"/>
  <c r="AO19" i="10"/>
  <c r="AK59" i="12" l="1"/>
  <c r="AK62" i="12"/>
  <c r="AK65" i="12"/>
  <c r="AK67" i="12"/>
  <c r="AK66" i="12"/>
  <c r="AK71" i="12"/>
  <c r="AK63" i="12"/>
  <c r="AK60" i="12"/>
  <c r="AK64" i="12"/>
  <c r="AK61" i="12"/>
  <c r="AK70" i="12"/>
  <c r="AP12" i="17"/>
  <c r="AQ18" i="15"/>
  <c r="Y46" i="12"/>
  <c r="Y33" i="12"/>
  <c r="AQ15" i="7"/>
  <c r="AI72" i="8"/>
  <c r="AI73" i="8"/>
  <c r="AI74" i="8"/>
  <c r="AI69" i="8"/>
  <c r="AI70" i="8"/>
  <c r="AI71" i="8"/>
  <c r="AQ14" i="7"/>
  <c r="AH33" i="10"/>
  <c r="AG17" i="15"/>
  <c r="AG34" i="10"/>
  <c r="AI51" i="8"/>
  <c r="AI54" i="8"/>
  <c r="AI56" i="8"/>
  <c r="AI52" i="8"/>
  <c r="AI53" i="8"/>
  <c r="AI55" i="8"/>
  <c r="AF26" i="8"/>
  <c r="AK44" i="12"/>
  <c r="AK36" i="12" s="1"/>
  <c r="AK42" i="12"/>
  <c r="AK34" i="12" s="1"/>
  <c r="AK43" i="12"/>
  <c r="AK35" i="12" s="1"/>
  <c r="AK45" i="12"/>
  <c r="AK37" i="12" s="1"/>
  <c r="AF18" i="8"/>
  <c r="Z20" i="10"/>
  <c r="AA20" i="10" s="1"/>
  <c r="AR38" i="10"/>
  <c r="AR18" i="15" s="1"/>
  <c r="AE10" i="12"/>
  <c r="AM16" i="10"/>
  <c r="AN16" i="10" s="1"/>
  <c r="AB45" i="7"/>
  <c r="AM17" i="10"/>
  <c r="AN17" i="10" s="1"/>
  <c r="AP19" i="10"/>
  <c r="AL71" i="12" l="1"/>
  <c r="AL70" i="12"/>
  <c r="AL64" i="12"/>
  <c r="AL63" i="12"/>
  <c r="AL67" i="12"/>
  <c r="AL66" i="12"/>
  <c r="AL65" i="12"/>
  <c r="AL62" i="12"/>
  <c r="AL61" i="12"/>
  <c r="AL60" i="12"/>
  <c r="AL59" i="12"/>
  <c r="AB7" i="15"/>
  <c r="AQ12" i="17"/>
  <c r="Z41" i="12"/>
  <c r="Y38" i="12"/>
  <c r="AJ15" i="10"/>
  <c r="AR15" i="7"/>
  <c r="AJ72" i="8"/>
  <c r="AJ73" i="8"/>
  <c r="AJ74" i="8"/>
  <c r="AJ69" i="8"/>
  <c r="AJ70" i="8"/>
  <c r="AJ71" i="8"/>
  <c r="AR14" i="7"/>
  <c r="AI33" i="10"/>
  <c r="AH17" i="15"/>
  <c r="AH19" i="15" s="1"/>
  <c r="AH34" i="10"/>
  <c r="AG19" i="15"/>
  <c r="AJ54" i="8"/>
  <c r="AJ55" i="8"/>
  <c r="AJ53" i="8"/>
  <c r="AJ51" i="8"/>
  <c r="AJ52" i="8"/>
  <c r="AJ56" i="8"/>
  <c r="AG18" i="8"/>
  <c r="AG26" i="8"/>
  <c r="AL45" i="12"/>
  <c r="AL37" i="12" s="1"/>
  <c r="AL44" i="12"/>
  <c r="AL36" i="12" s="1"/>
  <c r="AL43" i="12"/>
  <c r="AL35" i="12" s="1"/>
  <c r="AL42" i="12"/>
  <c r="AL34" i="12" s="1"/>
  <c r="Z13" i="15"/>
  <c r="AS38" i="10"/>
  <c r="AS18" i="15" s="1"/>
  <c r="AF10" i="12"/>
  <c r="AO16" i="10"/>
  <c r="AO17" i="10"/>
  <c r="AB18" i="10"/>
  <c r="AQ19" i="10"/>
  <c r="AM66" i="12" l="1"/>
  <c r="AM62" i="12"/>
  <c r="AM60" i="12"/>
  <c r="AM63" i="12"/>
  <c r="AM70" i="12"/>
  <c r="AM59" i="12"/>
  <c r="AM61" i="12"/>
  <c r="AM65" i="12"/>
  <c r="AM67" i="12"/>
  <c r="AM64" i="12"/>
  <c r="AM71" i="12"/>
  <c r="Z14" i="15"/>
  <c r="AA14" i="15" s="1"/>
  <c r="AA13" i="15"/>
  <c r="AR12" i="17"/>
  <c r="Z33" i="12"/>
  <c r="Z46" i="12"/>
  <c r="AS15" i="7"/>
  <c r="AS14" i="7"/>
  <c r="AK74" i="8"/>
  <c r="AK73" i="8"/>
  <c r="AK72" i="8"/>
  <c r="AK69" i="8"/>
  <c r="AK70" i="8"/>
  <c r="AK71" i="8"/>
  <c r="AJ33" i="10"/>
  <c r="AI17" i="15"/>
  <c r="AI19" i="15" s="1"/>
  <c r="AI34" i="10"/>
  <c r="AK52" i="8"/>
  <c r="AK54" i="8"/>
  <c r="AK55" i="8"/>
  <c r="AK53" i="8"/>
  <c r="AK51" i="8"/>
  <c r="AK56" i="8"/>
  <c r="AH18" i="8"/>
  <c r="AH26" i="8"/>
  <c r="AM43" i="12"/>
  <c r="AM35" i="12" s="1"/>
  <c r="AM42" i="12"/>
  <c r="AM34" i="12" s="1"/>
  <c r="AM45" i="12"/>
  <c r="AM37" i="12" s="1"/>
  <c r="AM44" i="12"/>
  <c r="AM36" i="12" s="1"/>
  <c r="AB20" i="10"/>
  <c r="AT38" i="10"/>
  <c r="AT18" i="15" s="1"/>
  <c r="AG10" i="12"/>
  <c r="AC45" i="7"/>
  <c r="AP16" i="10"/>
  <c r="AP17" i="10"/>
  <c r="AR19" i="10"/>
  <c r="AC7" i="15" l="1"/>
  <c r="AS12" i="17"/>
  <c r="AA41" i="12"/>
  <c r="AA46" i="12" s="1"/>
  <c r="Z38" i="12"/>
  <c r="AK15" i="10"/>
  <c r="AL74" i="8"/>
  <c r="AL73" i="8"/>
  <c r="AL72" i="8"/>
  <c r="AL69" i="8"/>
  <c r="AL71" i="8"/>
  <c r="AL70" i="8"/>
  <c r="AT14" i="7"/>
  <c r="AT15" i="7"/>
  <c r="AK33" i="10"/>
  <c r="AJ17" i="15"/>
  <c r="AJ19" i="15" s="1"/>
  <c r="AJ34" i="10"/>
  <c r="AB13" i="15"/>
  <c r="AI26" i="8"/>
  <c r="AL52" i="8"/>
  <c r="AL53" i="8"/>
  <c r="AL55" i="8"/>
  <c r="AL51" i="8"/>
  <c r="AL54" i="8"/>
  <c r="AL56" i="8"/>
  <c r="AN45" i="12"/>
  <c r="AN37" i="12" s="1"/>
  <c r="AN42" i="12"/>
  <c r="AN34" i="12" s="1"/>
  <c r="AN44" i="12"/>
  <c r="AN36" i="12" s="1"/>
  <c r="AN43" i="12"/>
  <c r="AN35" i="12" s="1"/>
  <c r="AI18" i="8"/>
  <c r="AU38" i="10"/>
  <c r="AU18" i="15" s="1"/>
  <c r="AH10" i="12"/>
  <c r="AQ17" i="10"/>
  <c r="AC18" i="10"/>
  <c r="AQ16" i="10"/>
  <c r="AS19" i="10"/>
  <c r="AA33" i="12" l="1"/>
  <c r="AL15" i="10" s="1"/>
  <c r="AB14" i="15"/>
  <c r="AT12" i="17"/>
  <c r="AU15" i="7"/>
  <c r="AJ26" i="8"/>
  <c r="AU14" i="7"/>
  <c r="AM74" i="8"/>
  <c r="AM73" i="8"/>
  <c r="AM72" i="8"/>
  <c r="AM69" i="8"/>
  <c r="AM70" i="8"/>
  <c r="AM71" i="8"/>
  <c r="AL33" i="10"/>
  <c r="AK17" i="15"/>
  <c r="AK19" i="15" s="1"/>
  <c r="AK34" i="10"/>
  <c r="AM55" i="8"/>
  <c r="AM56" i="8"/>
  <c r="AM51" i="8"/>
  <c r="AM52" i="8"/>
  <c r="AM53" i="8"/>
  <c r="AM54" i="8"/>
  <c r="AJ18" i="8"/>
  <c r="AC20" i="10"/>
  <c r="AV38" i="10"/>
  <c r="AV18" i="15" s="1"/>
  <c r="AI10" i="12"/>
  <c r="AD45" i="7"/>
  <c r="AR17" i="10"/>
  <c r="AR16" i="10"/>
  <c r="AT19" i="10"/>
  <c r="AB41" i="12" l="1"/>
  <c r="AB46" i="12" s="1"/>
  <c r="AA38" i="12"/>
  <c r="AD7" i="15"/>
  <c r="AU12" i="17"/>
  <c r="AB33" i="12"/>
  <c r="AK26" i="8"/>
  <c r="AO73" i="8" s="1"/>
  <c r="AV14" i="7"/>
  <c r="AV15" i="7"/>
  <c r="AN74" i="8"/>
  <c r="AN73" i="8"/>
  <c r="AN72" i="8"/>
  <c r="AN69" i="8"/>
  <c r="AN70" i="8"/>
  <c r="AN71" i="8"/>
  <c r="AM33" i="10"/>
  <c r="AN33" i="10" s="1"/>
  <c r="AL17" i="15"/>
  <c r="AL19" i="15" s="1"/>
  <c r="AL34" i="10"/>
  <c r="AC13" i="15"/>
  <c r="AN53" i="8"/>
  <c r="AN55" i="8"/>
  <c r="AN56" i="8"/>
  <c r="AN51" i="8"/>
  <c r="AN52" i="8"/>
  <c r="AN54" i="8"/>
  <c r="AK18" i="8"/>
  <c r="AW38" i="10"/>
  <c r="AW18" i="15" s="1"/>
  <c r="AJ10" i="12"/>
  <c r="AD18" i="10"/>
  <c r="AS17" i="10"/>
  <c r="AS16" i="10"/>
  <c r="AU19" i="10"/>
  <c r="AL26" i="8" l="1"/>
  <c r="AP74" i="8" s="1"/>
  <c r="AO71" i="8"/>
  <c r="AO69" i="8"/>
  <c r="AO72" i="8"/>
  <c r="AO70" i="8"/>
  <c r="AO74" i="8"/>
  <c r="AC14" i="15"/>
  <c r="AV12" i="17"/>
  <c r="AB38" i="12"/>
  <c r="AC41" i="12"/>
  <c r="AC46" i="12" s="1"/>
  <c r="AM15" i="10"/>
  <c r="AN15" i="10" s="1"/>
  <c r="AW14" i="7"/>
  <c r="AW15" i="7"/>
  <c r="AP73" i="8"/>
  <c r="AP72" i="8"/>
  <c r="AP69" i="8"/>
  <c r="AP70" i="8"/>
  <c r="AP71" i="8"/>
  <c r="AO33" i="10"/>
  <c r="AO17" i="15" s="1"/>
  <c r="AM17" i="15"/>
  <c r="AN17" i="15" s="1"/>
  <c r="AM34" i="10"/>
  <c r="AN34" i="10" s="1"/>
  <c r="AO52" i="8"/>
  <c r="AO55" i="8"/>
  <c r="AO54" i="8"/>
  <c r="AO51" i="8"/>
  <c r="AO53" i="8"/>
  <c r="AO56" i="8"/>
  <c r="AL18" i="8"/>
  <c r="AD20" i="10"/>
  <c r="AX38" i="10"/>
  <c r="AX18" i="15" s="1"/>
  <c r="AK10" i="12"/>
  <c r="AT16" i="10"/>
  <c r="AE45" i="7"/>
  <c r="AT17" i="10"/>
  <c r="AV19" i="10"/>
  <c r="AX15" i="7" l="1"/>
  <c r="AE7" i="15"/>
  <c r="AW12" i="17"/>
  <c r="AC33" i="12"/>
  <c r="AY15" i="7"/>
  <c r="AM26" i="8"/>
  <c r="AX14" i="7"/>
  <c r="AD13" i="15"/>
  <c r="AP33" i="10"/>
  <c r="AO34" i="10"/>
  <c r="AM19" i="15"/>
  <c r="AN19" i="15" s="1"/>
  <c r="AP52" i="8"/>
  <c r="AP53" i="8"/>
  <c r="AP51" i="8"/>
  <c r="AP55" i="8"/>
  <c r="AP54" i="8"/>
  <c r="AP56" i="8"/>
  <c r="AM18" i="8"/>
  <c r="AZ38" i="10"/>
  <c r="AY38" i="10"/>
  <c r="AY18" i="15" s="1"/>
  <c r="AL10" i="12"/>
  <c r="AU17" i="10"/>
  <c r="AE18" i="10"/>
  <c r="AU16" i="10"/>
  <c r="AW19" i="10"/>
  <c r="BA38" i="10" l="1"/>
  <c r="AD14" i="15"/>
  <c r="AX12" i="17"/>
  <c r="AC38" i="12"/>
  <c r="AD41" i="12"/>
  <c r="AD46" i="12" s="1"/>
  <c r="AO15" i="10"/>
  <c r="AY14" i="7"/>
  <c r="AQ74" i="8"/>
  <c r="AQ73" i="8"/>
  <c r="AQ72" i="8"/>
  <c r="AQ69" i="8"/>
  <c r="AQ70" i="8"/>
  <c r="AQ71" i="8"/>
  <c r="AQ33" i="10"/>
  <c r="AP17" i="15"/>
  <c r="AP34" i="10"/>
  <c r="AO19" i="15"/>
  <c r="AQ56" i="8"/>
  <c r="AQ54" i="8"/>
  <c r="AQ52" i="8"/>
  <c r="AQ53" i="8"/>
  <c r="AQ55" i="8"/>
  <c r="AQ51" i="8"/>
  <c r="AZ18" i="15"/>
  <c r="BA18" i="15" s="1"/>
  <c r="AE20" i="10"/>
  <c r="AM10" i="12"/>
  <c r="AV17" i="10"/>
  <c r="AF45" i="7"/>
  <c r="AV16" i="10"/>
  <c r="AX19" i="10"/>
  <c r="AP19" i="15" l="1"/>
  <c r="AD33" i="12"/>
  <c r="AP15" i="10" s="1"/>
  <c r="AF7" i="15"/>
  <c r="AY12" i="17"/>
  <c r="AZ15" i="7"/>
  <c r="BA15" i="7" s="1"/>
  <c r="AZ14" i="7"/>
  <c r="BA14" i="7" s="1"/>
  <c r="AE13" i="15"/>
  <c r="AR33" i="10"/>
  <c r="AQ17" i="15"/>
  <c r="AQ19" i="15" s="1"/>
  <c r="AQ34" i="10"/>
  <c r="AF18" i="10"/>
  <c r="AW17" i="10"/>
  <c r="AW16" i="10"/>
  <c r="AD38" i="12" l="1"/>
  <c r="AE41" i="12"/>
  <c r="AE46" i="12" s="1"/>
  <c r="AE33" i="12"/>
  <c r="AE38" i="12" s="1"/>
  <c r="AE14" i="15"/>
  <c r="AZ12" i="17"/>
  <c r="AS33" i="10"/>
  <c r="AR17" i="15"/>
  <c r="AR34" i="10"/>
  <c r="AF20" i="10"/>
  <c r="AX16" i="10"/>
  <c r="AY16" i="10"/>
  <c r="AG45" i="7"/>
  <c r="AG7" i="15" s="1"/>
  <c r="AX17" i="10"/>
  <c r="AY19" i="10"/>
  <c r="AQ15" i="10" l="1"/>
  <c r="AF41" i="12"/>
  <c r="AF46" i="12" s="1"/>
  <c r="BA12" i="17"/>
  <c r="AT33" i="10"/>
  <c r="AS17" i="15"/>
  <c r="AS19" i="15" s="1"/>
  <c r="AS34" i="10"/>
  <c r="AF13" i="15"/>
  <c r="AR19" i="15"/>
  <c r="AZ16" i="10"/>
  <c r="BA16" i="10" s="1"/>
  <c r="AY17" i="10"/>
  <c r="AZ17" i="10"/>
  <c r="AG18" i="10"/>
  <c r="AG20" i="10" s="1"/>
  <c r="AG13" i="15" s="1"/>
  <c r="AG14" i="15" s="1"/>
  <c r="AZ19" i="10"/>
  <c r="BA19" i="10" s="1"/>
  <c r="AF33" i="12" l="1"/>
  <c r="AR15" i="10" s="1"/>
  <c r="BA17" i="10"/>
  <c r="AG41" i="12"/>
  <c r="AG46" i="12" s="1"/>
  <c r="AF38" i="12"/>
  <c r="AF14" i="15"/>
  <c r="AU33" i="10"/>
  <c r="AT17" i="15"/>
  <c r="AT34" i="10"/>
  <c r="AH45" i="7"/>
  <c r="AH7" i="15" s="1"/>
  <c r="AG33" i="12" l="1"/>
  <c r="AH41" i="12" s="1"/>
  <c r="AH46" i="12" s="1"/>
  <c r="AT19" i="15"/>
  <c r="AV33" i="10"/>
  <c r="AU17" i="15"/>
  <c r="AU19" i="15" s="1"/>
  <c r="AU34" i="10"/>
  <c r="AH18" i="10"/>
  <c r="AH20" i="10" s="1"/>
  <c r="AH13" i="15" s="1"/>
  <c r="AH14" i="15" s="1"/>
  <c r="AH33" i="12" l="1"/>
  <c r="AT15" i="10" s="1"/>
  <c r="AS15" i="10"/>
  <c r="AG38" i="12"/>
  <c r="AI41" i="12"/>
  <c r="AI46" i="12" s="1"/>
  <c r="AW33" i="10"/>
  <c r="AV17" i="15"/>
  <c r="AV19" i="15" s="1"/>
  <c r="AV34" i="10"/>
  <c r="AI45" i="7"/>
  <c r="AI7" i="15" s="1"/>
  <c r="AH38" i="12" l="1"/>
  <c r="AI33" i="12"/>
  <c r="AJ41" i="12" s="1"/>
  <c r="AJ46" i="12" s="1"/>
  <c r="AX33" i="10"/>
  <c r="AW17" i="15"/>
  <c r="AW34" i="10"/>
  <c r="AI18" i="10"/>
  <c r="AI20" i="10" s="1"/>
  <c r="AI13" i="15" s="1"/>
  <c r="AI14" i="15" s="1"/>
  <c r="AI38" i="12" l="1"/>
  <c r="AU15" i="10"/>
  <c r="AJ33" i="12"/>
  <c r="AJ38" i="12" s="1"/>
  <c r="AK41" i="12"/>
  <c r="AK46" i="12" s="1"/>
  <c r="AW19" i="15"/>
  <c r="AY33" i="10"/>
  <c r="AX17" i="15"/>
  <c r="AX19" i="15" s="1"/>
  <c r="AX34" i="10"/>
  <c r="AJ45" i="7"/>
  <c r="AJ7" i="15" s="1"/>
  <c r="AV15" i="10" l="1"/>
  <c r="AK33" i="12"/>
  <c r="AL41" i="12" s="1"/>
  <c r="AL46" i="12" s="1"/>
  <c r="AZ33" i="10"/>
  <c r="BA33" i="10" s="1"/>
  <c r="AY17" i="15"/>
  <c r="AY19" i="15" s="1"/>
  <c r="AY34" i="10"/>
  <c r="AJ18" i="10"/>
  <c r="AJ20" i="10" s="1"/>
  <c r="AJ13" i="15" s="1"/>
  <c r="AJ14" i="15" s="1"/>
  <c r="AW15" i="10" l="1"/>
  <c r="AK38" i="12"/>
  <c r="AL33" i="12"/>
  <c r="AL38" i="12" s="1"/>
  <c r="AZ17" i="15"/>
  <c r="BA17" i="15" s="1"/>
  <c r="AZ34" i="10"/>
  <c r="BA34" i="10" s="1"/>
  <c r="AK45" i="7"/>
  <c r="AK7" i="15" s="1"/>
  <c r="M40" i="7"/>
  <c r="L40" i="7"/>
  <c r="K40" i="7"/>
  <c r="J40" i="7"/>
  <c r="I40" i="7"/>
  <c r="H40" i="7"/>
  <c r="G40" i="7"/>
  <c r="F40" i="7"/>
  <c r="E40" i="7"/>
  <c r="D40" i="7"/>
  <c r="C40" i="7"/>
  <c r="B40" i="7"/>
  <c r="Q32" i="7"/>
  <c r="O31" i="7"/>
  <c r="Q28" i="7"/>
  <c r="C19" i="5"/>
  <c r="C27" i="5"/>
  <c r="C13" i="12"/>
  <c r="C14" i="12" s="1"/>
  <c r="D11" i="12" s="1"/>
  <c r="D12" i="12" s="1"/>
  <c r="L10" i="7"/>
  <c r="K10" i="7"/>
  <c r="J10" i="7"/>
  <c r="I10" i="7"/>
  <c r="H10" i="7"/>
  <c r="G10" i="7"/>
  <c r="F10" i="7"/>
  <c r="E10" i="7"/>
  <c r="D10" i="7"/>
  <c r="C10" i="7"/>
  <c r="B10" i="7"/>
  <c r="D14" i="5"/>
  <c r="D26" i="5"/>
  <c r="D25" i="5"/>
  <c r="D24" i="5"/>
  <c r="D18" i="5"/>
  <c r="D17" i="5"/>
  <c r="D16" i="5"/>
  <c r="D15" i="5"/>
  <c r="D45" i="5"/>
  <c r="E45" i="5" s="1"/>
  <c r="F45" i="5" s="1"/>
  <c r="G45" i="5" s="1"/>
  <c r="H45" i="5" s="1"/>
  <c r="I45" i="5" s="1"/>
  <c r="J45" i="5" s="1"/>
  <c r="K45" i="5" s="1"/>
  <c r="L45" i="5" s="1"/>
  <c r="M45" i="5" s="1"/>
  <c r="N45" i="5" s="1"/>
  <c r="O45" i="5" s="1"/>
  <c r="P45" i="5" s="1"/>
  <c r="Q45" i="5" s="1"/>
  <c r="R45" i="5" s="1"/>
  <c r="S45" i="5" s="1"/>
  <c r="T45" i="5" s="1"/>
  <c r="U45" i="5" s="1"/>
  <c r="V45" i="5" s="1"/>
  <c r="W45" i="5" s="1"/>
  <c r="X45" i="5" s="1"/>
  <c r="Y45" i="5" s="1"/>
  <c r="Z45" i="5" s="1"/>
  <c r="AA45" i="5" s="1"/>
  <c r="AB45" i="5" s="1"/>
  <c r="AC45" i="5" s="1"/>
  <c r="AD45" i="5" s="1"/>
  <c r="AE45" i="5" s="1"/>
  <c r="AF45" i="5" s="1"/>
  <c r="AG45" i="5" s="1"/>
  <c r="AH45" i="5" s="1"/>
  <c r="AI45" i="5" s="1"/>
  <c r="AJ45" i="5" s="1"/>
  <c r="AK45" i="5" s="1"/>
  <c r="AL45" i="5" s="1"/>
  <c r="AM45" i="5" s="1"/>
  <c r="D44" i="5"/>
  <c r="E44" i="5" s="1"/>
  <c r="F44" i="5" s="1"/>
  <c r="G44" i="5" s="1"/>
  <c r="H44" i="5" s="1"/>
  <c r="I44" i="5" s="1"/>
  <c r="J44" i="5" s="1"/>
  <c r="K44" i="5" s="1"/>
  <c r="L44" i="5" s="1"/>
  <c r="M44" i="5" s="1"/>
  <c r="N44" i="5" s="1"/>
  <c r="O44" i="5" s="1"/>
  <c r="P44" i="5" s="1"/>
  <c r="Q44" i="5" s="1"/>
  <c r="R44" i="5" s="1"/>
  <c r="S44" i="5" s="1"/>
  <c r="T44" i="5" s="1"/>
  <c r="U44" i="5" s="1"/>
  <c r="V44" i="5" s="1"/>
  <c r="W44" i="5" s="1"/>
  <c r="X44" i="5" s="1"/>
  <c r="Y44" i="5" s="1"/>
  <c r="Z44" i="5" s="1"/>
  <c r="AA44" i="5" s="1"/>
  <c r="AB44" i="5" s="1"/>
  <c r="AC44" i="5" s="1"/>
  <c r="AD44" i="5" s="1"/>
  <c r="AE44" i="5" s="1"/>
  <c r="AF44" i="5" s="1"/>
  <c r="AG44" i="5" s="1"/>
  <c r="AH44" i="5" s="1"/>
  <c r="AI44" i="5" s="1"/>
  <c r="AJ44" i="5" s="1"/>
  <c r="AK44" i="5" s="1"/>
  <c r="AL44" i="5" s="1"/>
  <c r="AM44" i="5" s="1"/>
  <c r="D43" i="5"/>
  <c r="E43" i="5" s="1"/>
  <c r="F43" i="5" s="1"/>
  <c r="G43" i="5" s="1"/>
  <c r="H43" i="5" s="1"/>
  <c r="I43" i="5" s="1"/>
  <c r="J43" i="5" s="1"/>
  <c r="K43" i="5" s="1"/>
  <c r="L43" i="5" s="1"/>
  <c r="M43" i="5" s="1"/>
  <c r="N43" i="5" s="1"/>
  <c r="O43" i="5" s="1"/>
  <c r="P43" i="5" s="1"/>
  <c r="Q43" i="5" s="1"/>
  <c r="R43" i="5" s="1"/>
  <c r="S43" i="5" s="1"/>
  <c r="T43" i="5" s="1"/>
  <c r="U43" i="5" s="1"/>
  <c r="V43" i="5" s="1"/>
  <c r="W43" i="5" s="1"/>
  <c r="X43" i="5" s="1"/>
  <c r="Y43" i="5" s="1"/>
  <c r="Z43" i="5" s="1"/>
  <c r="AA43" i="5" s="1"/>
  <c r="AB43" i="5" s="1"/>
  <c r="AC43" i="5" s="1"/>
  <c r="AD43" i="5" s="1"/>
  <c r="AE43" i="5" s="1"/>
  <c r="AF43" i="5" s="1"/>
  <c r="AG43" i="5" s="1"/>
  <c r="AH43" i="5" s="1"/>
  <c r="AI43" i="5" s="1"/>
  <c r="AJ43" i="5" s="1"/>
  <c r="AK43" i="5" s="1"/>
  <c r="AL43" i="5" s="1"/>
  <c r="AM43" i="5" s="1"/>
  <c r="D38" i="5"/>
  <c r="E38" i="5" s="1"/>
  <c r="F38" i="5" s="1"/>
  <c r="G38" i="5" s="1"/>
  <c r="H38" i="5" s="1"/>
  <c r="I38" i="5" s="1"/>
  <c r="J38" i="5" s="1"/>
  <c r="K38" i="5" s="1"/>
  <c r="L38" i="5" s="1"/>
  <c r="M38" i="5" s="1"/>
  <c r="N38" i="5" s="1"/>
  <c r="O38" i="5" s="1"/>
  <c r="P38" i="5" s="1"/>
  <c r="Q38" i="5" s="1"/>
  <c r="R38" i="5" s="1"/>
  <c r="S38" i="5" s="1"/>
  <c r="T38" i="5" s="1"/>
  <c r="U38" i="5" s="1"/>
  <c r="V38" i="5" s="1"/>
  <c r="W38" i="5" s="1"/>
  <c r="X38" i="5" s="1"/>
  <c r="Y38" i="5" s="1"/>
  <c r="Z38" i="5" s="1"/>
  <c r="AA38" i="5" s="1"/>
  <c r="AB38" i="5" s="1"/>
  <c r="AC38" i="5" s="1"/>
  <c r="AD38" i="5" s="1"/>
  <c r="AE38" i="5" s="1"/>
  <c r="AF38" i="5" s="1"/>
  <c r="AG38" i="5" s="1"/>
  <c r="AH38" i="5" s="1"/>
  <c r="AI38" i="5" s="1"/>
  <c r="AJ38" i="5" s="1"/>
  <c r="AK38" i="5" s="1"/>
  <c r="AL38" i="5" s="1"/>
  <c r="AM38" i="5" s="1"/>
  <c r="D37" i="5"/>
  <c r="E37" i="5" s="1"/>
  <c r="F37" i="5" s="1"/>
  <c r="G37" i="5" s="1"/>
  <c r="H37" i="5" s="1"/>
  <c r="I37" i="5" s="1"/>
  <c r="J37" i="5" s="1"/>
  <c r="K37" i="5" s="1"/>
  <c r="L37" i="5" s="1"/>
  <c r="M37" i="5" s="1"/>
  <c r="N37" i="5" s="1"/>
  <c r="O37" i="5" s="1"/>
  <c r="P37" i="5" s="1"/>
  <c r="Q37" i="5" s="1"/>
  <c r="R37" i="5" s="1"/>
  <c r="S37" i="5" s="1"/>
  <c r="T37" i="5" s="1"/>
  <c r="U37" i="5" s="1"/>
  <c r="V37" i="5" s="1"/>
  <c r="W37" i="5" s="1"/>
  <c r="X37" i="5" s="1"/>
  <c r="Y37" i="5" s="1"/>
  <c r="Z37" i="5" s="1"/>
  <c r="AA37" i="5" s="1"/>
  <c r="AB37" i="5" s="1"/>
  <c r="AC37" i="5" s="1"/>
  <c r="AD37" i="5" s="1"/>
  <c r="AE37" i="5" s="1"/>
  <c r="AF37" i="5" s="1"/>
  <c r="AG37" i="5" s="1"/>
  <c r="AH37" i="5" s="1"/>
  <c r="AI37" i="5" s="1"/>
  <c r="AJ37" i="5" s="1"/>
  <c r="AK37" i="5" s="1"/>
  <c r="AL37" i="5" s="1"/>
  <c r="AM37" i="5" s="1"/>
  <c r="D36" i="5"/>
  <c r="E36" i="5" s="1"/>
  <c r="F36" i="5" s="1"/>
  <c r="G36" i="5" s="1"/>
  <c r="H36" i="5" s="1"/>
  <c r="I36" i="5" s="1"/>
  <c r="J36" i="5" s="1"/>
  <c r="K36" i="5" s="1"/>
  <c r="L36" i="5" s="1"/>
  <c r="M36" i="5" s="1"/>
  <c r="N36" i="5" s="1"/>
  <c r="O36" i="5" s="1"/>
  <c r="P36" i="5" s="1"/>
  <c r="Q36" i="5" s="1"/>
  <c r="R36" i="5" s="1"/>
  <c r="S36" i="5" s="1"/>
  <c r="T36" i="5" s="1"/>
  <c r="U36" i="5" s="1"/>
  <c r="V36" i="5" s="1"/>
  <c r="W36" i="5" s="1"/>
  <c r="X36" i="5" s="1"/>
  <c r="Y36" i="5" s="1"/>
  <c r="Z36" i="5" s="1"/>
  <c r="AA36" i="5" s="1"/>
  <c r="AB36" i="5" s="1"/>
  <c r="AC36" i="5" s="1"/>
  <c r="AD36" i="5" s="1"/>
  <c r="AE36" i="5" s="1"/>
  <c r="AF36" i="5" s="1"/>
  <c r="AG36" i="5" s="1"/>
  <c r="AH36" i="5" s="1"/>
  <c r="AI36" i="5" s="1"/>
  <c r="AJ36" i="5" s="1"/>
  <c r="AK36" i="5" s="1"/>
  <c r="AL36" i="5" s="1"/>
  <c r="AM36" i="5" s="1"/>
  <c r="D35" i="5"/>
  <c r="E35" i="5" s="1"/>
  <c r="F35" i="5" s="1"/>
  <c r="G35" i="5" s="1"/>
  <c r="H35" i="5" s="1"/>
  <c r="I35" i="5" s="1"/>
  <c r="J35" i="5" s="1"/>
  <c r="K35" i="5" s="1"/>
  <c r="L35" i="5" s="1"/>
  <c r="M35" i="5" s="1"/>
  <c r="N35" i="5" s="1"/>
  <c r="O35" i="5" s="1"/>
  <c r="P35" i="5" s="1"/>
  <c r="Q35" i="5" s="1"/>
  <c r="R35" i="5" s="1"/>
  <c r="S35" i="5" s="1"/>
  <c r="T35" i="5" s="1"/>
  <c r="U35" i="5" s="1"/>
  <c r="V35" i="5" s="1"/>
  <c r="W35" i="5" s="1"/>
  <c r="X35" i="5" s="1"/>
  <c r="Y35" i="5" s="1"/>
  <c r="Z35" i="5" s="1"/>
  <c r="AA35" i="5" s="1"/>
  <c r="AB35" i="5" s="1"/>
  <c r="AC35" i="5" s="1"/>
  <c r="AD35" i="5" s="1"/>
  <c r="AE35" i="5" s="1"/>
  <c r="AF35" i="5" s="1"/>
  <c r="AG35" i="5" s="1"/>
  <c r="AH35" i="5" s="1"/>
  <c r="AI35" i="5" s="1"/>
  <c r="AJ35" i="5" s="1"/>
  <c r="AK35" i="5" s="1"/>
  <c r="AL35" i="5" s="1"/>
  <c r="AM35" i="5" s="1"/>
  <c r="AX15" i="10" l="1"/>
  <c r="AM41" i="12"/>
  <c r="AM46" i="12" s="1"/>
  <c r="N40" i="7"/>
  <c r="AZ19" i="15"/>
  <c r="BA19" i="15" s="1"/>
  <c r="D6" i="8"/>
  <c r="E24" i="5"/>
  <c r="F24" i="5" s="1"/>
  <c r="G24" i="5" s="1"/>
  <c r="H24" i="5" s="1"/>
  <c r="I24" i="5" s="1"/>
  <c r="J24" i="5" s="1"/>
  <c r="K24" i="5" s="1"/>
  <c r="L24" i="5" s="1"/>
  <c r="M24" i="5" s="1"/>
  <c r="N24" i="5" s="1"/>
  <c r="O24" i="5" s="1"/>
  <c r="P24" i="5" s="1"/>
  <c r="Q24" i="5" s="1"/>
  <c r="R24" i="5" s="1"/>
  <c r="S24" i="5" s="1"/>
  <c r="T24" i="5" s="1"/>
  <c r="U24" i="5" s="1"/>
  <c r="V24" i="5" s="1"/>
  <c r="W24" i="5" s="1"/>
  <c r="X24" i="5" s="1"/>
  <c r="Y24" i="5" s="1"/>
  <c r="Z24" i="5" s="1"/>
  <c r="AA24" i="5" s="1"/>
  <c r="AB24" i="5" s="1"/>
  <c r="AC24" i="5" s="1"/>
  <c r="AD24" i="5" s="1"/>
  <c r="AE24" i="5" s="1"/>
  <c r="AF24" i="5" s="1"/>
  <c r="AG24" i="5" s="1"/>
  <c r="AH24" i="5" s="1"/>
  <c r="AI24" i="5" s="1"/>
  <c r="AJ24" i="5" s="1"/>
  <c r="AK24" i="5" s="1"/>
  <c r="AL24" i="5" s="1"/>
  <c r="AM24" i="5" s="1"/>
  <c r="D26" i="12"/>
  <c r="E25" i="5"/>
  <c r="D27" i="12"/>
  <c r="E26" i="5"/>
  <c r="D28" i="12"/>
  <c r="E15" i="5"/>
  <c r="D19" i="12"/>
  <c r="E18" i="5"/>
  <c r="D22" i="12"/>
  <c r="E14" i="5"/>
  <c r="E18" i="12" s="1"/>
  <c r="D18" i="12"/>
  <c r="E16" i="5"/>
  <c r="E20" i="12" s="1"/>
  <c r="D20" i="12"/>
  <c r="E17" i="5"/>
  <c r="E21" i="12" s="1"/>
  <c r="D21" i="12"/>
  <c r="D5" i="8"/>
  <c r="D6" i="5"/>
  <c r="P29" i="7"/>
  <c r="P32" i="7"/>
  <c r="P28" i="7"/>
  <c r="AK18" i="10"/>
  <c r="AK20" i="10" s="1"/>
  <c r="AK13" i="15" s="1"/>
  <c r="AK14" i="15" s="1"/>
  <c r="O27" i="7"/>
  <c r="Q29" i="7"/>
  <c r="O28" i="7"/>
  <c r="O32" i="7"/>
  <c r="M10" i="7"/>
  <c r="M23" i="7" s="1"/>
  <c r="M24" i="7" s="1"/>
  <c r="O30" i="7"/>
  <c r="O33" i="7"/>
  <c r="O38" i="7"/>
  <c r="P27" i="7"/>
  <c r="R29" i="7"/>
  <c r="Q27" i="7"/>
  <c r="O34" i="7"/>
  <c r="O35" i="7"/>
  <c r="O39" i="7"/>
  <c r="O29" i="7"/>
  <c r="B23" i="7"/>
  <c r="F23" i="7"/>
  <c r="F24" i="7" s="1"/>
  <c r="J23" i="7"/>
  <c r="J24" i="7" s="1"/>
  <c r="E23" i="7"/>
  <c r="E24" i="7" s="1"/>
  <c r="C23" i="7"/>
  <c r="C24" i="7" s="1"/>
  <c r="G23" i="7"/>
  <c r="G24" i="7" s="1"/>
  <c r="K23" i="7"/>
  <c r="K24" i="7" s="1"/>
  <c r="I23" i="7"/>
  <c r="I24" i="7" s="1"/>
  <c r="D23" i="7"/>
  <c r="D24" i="7" s="1"/>
  <c r="H23" i="7"/>
  <c r="H24" i="7" s="1"/>
  <c r="L23" i="7"/>
  <c r="L24" i="7" s="1"/>
  <c r="D27" i="5"/>
  <c r="F16" i="5"/>
  <c r="D19" i="5"/>
  <c r="O7" i="7" l="1"/>
  <c r="O18" i="7"/>
  <c r="O17" i="7"/>
  <c r="AM33" i="12"/>
  <c r="AY15" i="10" s="1"/>
  <c r="N23" i="7"/>
  <c r="N10" i="7"/>
  <c r="O13" i="17"/>
  <c r="O8" i="10"/>
  <c r="B24" i="7"/>
  <c r="N24" i="7" s="1"/>
  <c r="E6" i="8"/>
  <c r="E5" i="8"/>
  <c r="E26" i="12"/>
  <c r="E6" i="5"/>
  <c r="E27" i="5"/>
  <c r="F14" i="5"/>
  <c r="F18" i="12" s="1"/>
  <c r="F17" i="5"/>
  <c r="F21" i="12" s="1"/>
  <c r="E19" i="5"/>
  <c r="D29" i="12"/>
  <c r="D23" i="12"/>
  <c r="F25" i="5"/>
  <c r="E27" i="12"/>
  <c r="F26" i="5"/>
  <c r="E28" i="12"/>
  <c r="F26" i="12"/>
  <c r="G16" i="5"/>
  <c r="F20" i="12"/>
  <c r="F18" i="5"/>
  <c r="E22" i="12"/>
  <c r="F15" i="5"/>
  <c r="E19" i="12"/>
  <c r="H42" i="7"/>
  <c r="D42" i="7"/>
  <c r="C42" i="7"/>
  <c r="B42" i="7"/>
  <c r="F42" i="7"/>
  <c r="I42" i="7"/>
  <c r="E42" i="7"/>
  <c r="M42" i="7"/>
  <c r="G42" i="7"/>
  <c r="L42" i="7"/>
  <c r="K42" i="7"/>
  <c r="J42" i="7"/>
  <c r="AL45" i="7"/>
  <c r="AL7" i="15" s="1"/>
  <c r="O40" i="7"/>
  <c r="P31" i="7"/>
  <c r="P34" i="7"/>
  <c r="P38" i="7"/>
  <c r="R28" i="7"/>
  <c r="P35" i="7"/>
  <c r="R27" i="7"/>
  <c r="P39" i="7"/>
  <c r="S29" i="7"/>
  <c r="R32" i="7"/>
  <c r="P30" i="7"/>
  <c r="P33" i="7"/>
  <c r="G17" i="5"/>
  <c r="O22" i="7" l="1"/>
  <c r="F19" i="5"/>
  <c r="G14" i="5"/>
  <c r="G18" i="12" s="1"/>
  <c r="P17" i="7"/>
  <c r="P13" i="17" s="1"/>
  <c r="P7" i="7"/>
  <c r="P18" i="7"/>
  <c r="AM38" i="12"/>
  <c r="AN41" i="12"/>
  <c r="AN33" i="12" s="1"/>
  <c r="AZ15" i="10" s="1"/>
  <c r="BA15" i="10" s="1"/>
  <c r="O15" i="17"/>
  <c r="N42" i="7"/>
  <c r="P8" i="10"/>
  <c r="D13" i="12"/>
  <c r="D14" i="12" s="1"/>
  <c r="E11" i="12" s="1"/>
  <c r="E12" i="12" s="1"/>
  <c r="F6" i="8"/>
  <c r="F5" i="8"/>
  <c r="E29" i="12"/>
  <c r="E23" i="12"/>
  <c r="G26" i="5"/>
  <c r="F28" i="12"/>
  <c r="G25" i="5"/>
  <c r="F27" i="12"/>
  <c r="F27" i="5"/>
  <c r="F6" i="5"/>
  <c r="G26" i="12"/>
  <c r="F22" i="12"/>
  <c r="G18" i="5"/>
  <c r="H17" i="5"/>
  <c r="G21" i="12"/>
  <c r="F19" i="12"/>
  <c r="G15" i="5"/>
  <c r="H16" i="5"/>
  <c r="G20" i="12"/>
  <c r="F47" i="7"/>
  <c r="F51" i="7" s="1"/>
  <c r="F43" i="7"/>
  <c r="B47" i="7"/>
  <c r="B43" i="7"/>
  <c r="K47" i="7"/>
  <c r="K51" i="7" s="1"/>
  <c r="K43" i="7"/>
  <c r="E47" i="7"/>
  <c r="E51" i="7" s="1"/>
  <c r="E43" i="7"/>
  <c r="C47" i="7"/>
  <c r="C43" i="7"/>
  <c r="G47" i="7"/>
  <c r="G51" i="7" s="1"/>
  <c r="G43" i="7"/>
  <c r="H47" i="7"/>
  <c r="H51" i="7" s="1"/>
  <c r="H43" i="7"/>
  <c r="J47" i="7"/>
  <c r="J51" i="7" s="1"/>
  <c r="J43" i="7"/>
  <c r="L47" i="7"/>
  <c r="L51" i="7" s="1"/>
  <c r="L43" i="7"/>
  <c r="I47" i="7"/>
  <c r="I51" i="7" s="1"/>
  <c r="I43" i="7"/>
  <c r="D47" i="7"/>
  <c r="D51" i="7" s="1"/>
  <c r="D43" i="7"/>
  <c r="M47" i="7"/>
  <c r="M51" i="7" s="1"/>
  <c r="M43" i="7"/>
  <c r="P40" i="7"/>
  <c r="AL18" i="10"/>
  <c r="AL20" i="10" s="1"/>
  <c r="AL13" i="15" s="1"/>
  <c r="AL14" i="15" s="1"/>
  <c r="Q39" i="7"/>
  <c r="S28" i="7"/>
  <c r="Q30" i="7"/>
  <c r="Q34" i="7"/>
  <c r="T29" i="7"/>
  <c r="Q35" i="7"/>
  <c r="Q38" i="7"/>
  <c r="S32" i="7"/>
  <c r="Q33" i="7"/>
  <c r="S27" i="7"/>
  <c r="Q31" i="7"/>
  <c r="H14" i="5" l="1"/>
  <c r="H18" i="12" s="1"/>
  <c r="P22" i="7"/>
  <c r="E13" i="12" s="1"/>
  <c r="AN38" i="12"/>
  <c r="Q17" i="7"/>
  <c r="Q18" i="7"/>
  <c r="Q7" i="7"/>
  <c r="AN46" i="12"/>
  <c r="P15" i="17"/>
  <c r="N43" i="7"/>
  <c r="B51" i="7"/>
  <c r="B55" i="7" s="1"/>
  <c r="N47" i="7"/>
  <c r="L6" i="15"/>
  <c r="L10" i="15" s="1"/>
  <c r="L21" i="15" s="1"/>
  <c r="L55" i="7"/>
  <c r="F6" i="15"/>
  <c r="F10" i="15" s="1"/>
  <c r="F21" i="15" s="1"/>
  <c r="F55" i="7"/>
  <c r="Q13" i="17"/>
  <c r="D6" i="15"/>
  <c r="D10" i="15" s="1"/>
  <c r="D21" i="15" s="1"/>
  <c r="D55" i="7"/>
  <c r="H6" i="15"/>
  <c r="H10" i="15" s="1"/>
  <c r="H21" i="15" s="1"/>
  <c r="H55" i="7"/>
  <c r="K6" i="15"/>
  <c r="K10" i="15" s="1"/>
  <c r="K21" i="15" s="1"/>
  <c r="K55" i="7"/>
  <c r="M6" i="15"/>
  <c r="M10" i="15" s="1"/>
  <c r="M21" i="15" s="1"/>
  <c r="M55" i="7"/>
  <c r="I6" i="15"/>
  <c r="I10" i="15" s="1"/>
  <c r="I21" i="15" s="1"/>
  <c r="I55" i="7"/>
  <c r="J6" i="15"/>
  <c r="J10" i="15" s="1"/>
  <c r="J21" i="15" s="1"/>
  <c r="J55" i="7"/>
  <c r="G6" i="15"/>
  <c r="G10" i="15" s="1"/>
  <c r="G21" i="15" s="1"/>
  <c r="G55" i="7"/>
  <c r="E6" i="15"/>
  <c r="E10" i="15" s="1"/>
  <c r="E21" i="15" s="1"/>
  <c r="E55" i="7"/>
  <c r="Q8" i="10"/>
  <c r="G6" i="8"/>
  <c r="E14" i="12"/>
  <c r="P25" i="10" s="1"/>
  <c r="G5" i="8"/>
  <c r="O25" i="10"/>
  <c r="C51" i="7"/>
  <c r="F23" i="12"/>
  <c r="F29" i="12"/>
  <c r="H25" i="5"/>
  <c r="G27" i="12"/>
  <c r="G6" i="5"/>
  <c r="G27" i="5"/>
  <c r="H26" i="5"/>
  <c r="G28" i="12"/>
  <c r="H26" i="12"/>
  <c r="I16" i="5"/>
  <c r="H20" i="12"/>
  <c r="I17" i="5"/>
  <c r="H21" i="12"/>
  <c r="H15" i="5"/>
  <c r="G19" i="12"/>
  <c r="H18" i="5"/>
  <c r="G22" i="12"/>
  <c r="G19" i="5"/>
  <c r="AM45" i="7"/>
  <c r="AN45" i="7" s="1"/>
  <c r="R38" i="7"/>
  <c r="T27" i="7"/>
  <c r="R30" i="7"/>
  <c r="R39" i="7"/>
  <c r="T32" i="7"/>
  <c r="R34" i="7"/>
  <c r="R31" i="7"/>
  <c r="T28" i="7"/>
  <c r="R33" i="7"/>
  <c r="R35" i="7"/>
  <c r="U29" i="7"/>
  <c r="Q40" i="7"/>
  <c r="I14" i="5"/>
  <c r="I18" i="12" s="1"/>
  <c r="H19" i="5" l="1"/>
  <c r="B39" i="10"/>
  <c r="B40" i="10" s="1"/>
  <c r="Q22" i="7"/>
  <c r="F13" i="12" s="1"/>
  <c r="R7" i="7"/>
  <c r="R18" i="7"/>
  <c r="R17" i="7"/>
  <c r="R13" i="17" s="1"/>
  <c r="Q15" i="17"/>
  <c r="N51" i="7"/>
  <c r="C55" i="7"/>
  <c r="N55" i="7" s="1"/>
  <c r="O9" i="15"/>
  <c r="R8" i="10"/>
  <c r="F11" i="12"/>
  <c r="F12" i="12" s="1"/>
  <c r="AM7" i="15"/>
  <c r="AN7" i="15" s="1"/>
  <c r="H6" i="8"/>
  <c r="H5" i="8"/>
  <c r="O30" i="10"/>
  <c r="P30" i="10"/>
  <c r="P35" i="10" s="1"/>
  <c r="P9" i="15"/>
  <c r="C6" i="15"/>
  <c r="N6" i="15" s="1"/>
  <c r="C19" i="15"/>
  <c r="N19" i="15" s="1"/>
  <c r="B41" i="10"/>
  <c r="G23" i="12"/>
  <c r="G29" i="12"/>
  <c r="I26" i="5"/>
  <c r="H28" i="12"/>
  <c r="I25" i="5"/>
  <c r="H27" i="12"/>
  <c r="H6" i="5"/>
  <c r="H27" i="5"/>
  <c r="I26" i="12"/>
  <c r="I18" i="5"/>
  <c r="H22" i="12"/>
  <c r="J17" i="5"/>
  <c r="I21" i="12"/>
  <c r="I15" i="5"/>
  <c r="I19" i="5" s="1"/>
  <c r="H19" i="12"/>
  <c r="J16" i="5"/>
  <c r="I20" i="12"/>
  <c r="AM18" i="10"/>
  <c r="AN18" i="10" s="1"/>
  <c r="S35" i="7"/>
  <c r="U28" i="7"/>
  <c r="S31" i="7"/>
  <c r="U32" i="7"/>
  <c r="U27" i="7"/>
  <c r="S34" i="7"/>
  <c r="R40" i="7"/>
  <c r="V29" i="7"/>
  <c r="S33" i="7"/>
  <c r="S30" i="7"/>
  <c r="S38" i="7"/>
  <c r="S39" i="7"/>
  <c r="J14" i="5"/>
  <c r="J18" i="12" s="1"/>
  <c r="C39" i="10" l="1"/>
  <c r="D39" i="10" s="1"/>
  <c r="D40" i="10" s="1"/>
  <c r="D41" i="10" s="1"/>
  <c r="F14" i="12"/>
  <c r="G11" i="12" s="1"/>
  <c r="G12" i="12" s="1"/>
  <c r="R22" i="7"/>
  <c r="G13" i="12" s="1"/>
  <c r="G14" i="12" s="1"/>
  <c r="H11" i="12" s="1"/>
  <c r="S18" i="7"/>
  <c r="S17" i="7"/>
  <c r="S7" i="7"/>
  <c r="R15" i="17"/>
  <c r="C40" i="10"/>
  <c r="C41" i="10" s="1"/>
  <c r="C6" i="10" s="1"/>
  <c r="C11" i="10" s="1"/>
  <c r="C21" i="10" s="1"/>
  <c r="C42" i="10" s="1"/>
  <c r="B6" i="10"/>
  <c r="C22" i="15" s="1"/>
  <c r="S8" i="10"/>
  <c r="O35" i="10"/>
  <c r="Q25" i="10"/>
  <c r="I5" i="8"/>
  <c r="I6" i="8"/>
  <c r="C10" i="15"/>
  <c r="N10" i="15" s="1"/>
  <c r="AM20" i="10"/>
  <c r="AN20" i="10" s="1"/>
  <c r="H23" i="12"/>
  <c r="H29" i="12"/>
  <c r="J25" i="5"/>
  <c r="I27" i="12"/>
  <c r="I6" i="5"/>
  <c r="I27" i="5"/>
  <c r="J26" i="5"/>
  <c r="I28" i="12"/>
  <c r="J26" i="12"/>
  <c r="K17" i="5"/>
  <c r="J21" i="12"/>
  <c r="K16" i="5"/>
  <c r="J20" i="12"/>
  <c r="J15" i="5"/>
  <c r="I19" i="12"/>
  <c r="J18" i="5"/>
  <c r="J19" i="5" s="1"/>
  <c r="I22" i="12"/>
  <c r="E39" i="10"/>
  <c r="AO45" i="7"/>
  <c r="T30" i="7"/>
  <c r="T33" i="7"/>
  <c r="S40" i="7"/>
  <c r="V27" i="7"/>
  <c r="T31" i="7"/>
  <c r="T35" i="7"/>
  <c r="V32" i="7"/>
  <c r="V28" i="7"/>
  <c r="T39" i="7"/>
  <c r="T34" i="7"/>
  <c r="T38" i="7"/>
  <c r="W29" i="7"/>
  <c r="K14" i="5"/>
  <c r="K18" i="12" s="1"/>
  <c r="S13" i="17" l="1"/>
  <c r="D6" i="10"/>
  <c r="S22" i="7"/>
  <c r="T7" i="7"/>
  <c r="T18" i="7"/>
  <c r="T17" i="7"/>
  <c r="T13" i="17" s="1"/>
  <c r="D22" i="15"/>
  <c r="S15" i="17"/>
  <c r="AO7" i="15"/>
  <c r="C23" i="15"/>
  <c r="C24" i="15" s="1"/>
  <c r="H13" i="12"/>
  <c r="E40" i="10"/>
  <c r="B11" i="10"/>
  <c r="T8" i="10"/>
  <c r="Q9" i="15"/>
  <c r="AM13" i="15"/>
  <c r="Q30" i="10"/>
  <c r="R25" i="10"/>
  <c r="R30" i="10" s="1"/>
  <c r="R35" i="10" s="1"/>
  <c r="J6" i="8"/>
  <c r="J5" i="8"/>
  <c r="C21" i="15"/>
  <c r="N21" i="15" s="1"/>
  <c r="I29" i="12"/>
  <c r="I23" i="12"/>
  <c r="K26" i="5"/>
  <c r="J28" i="12"/>
  <c r="K25" i="5"/>
  <c r="J27" i="12"/>
  <c r="J27" i="5"/>
  <c r="J6" i="5"/>
  <c r="K26" i="12"/>
  <c r="K18" i="5"/>
  <c r="J22" i="12"/>
  <c r="L16" i="5"/>
  <c r="K20" i="12"/>
  <c r="K15" i="5"/>
  <c r="J19" i="12"/>
  <c r="L17" i="5"/>
  <c r="K21" i="12"/>
  <c r="F39" i="10"/>
  <c r="G39" i="10" s="1"/>
  <c r="H12" i="12"/>
  <c r="AO18" i="10"/>
  <c r="W28" i="7"/>
  <c r="U31" i="7"/>
  <c r="X29" i="7"/>
  <c r="U33" i="7"/>
  <c r="U35" i="7"/>
  <c r="T40" i="7"/>
  <c r="U38" i="7"/>
  <c r="W27" i="7"/>
  <c r="U39" i="7"/>
  <c r="W32" i="7"/>
  <c r="U34" i="7"/>
  <c r="U30" i="7"/>
  <c r="L14" i="5"/>
  <c r="L18" i="12" s="1"/>
  <c r="E22" i="15" l="1"/>
  <c r="D23" i="15"/>
  <c r="D24" i="15" s="1"/>
  <c r="D25" i="15" s="1"/>
  <c r="K19" i="5"/>
  <c r="D11" i="10"/>
  <c r="D21" i="10" s="1"/>
  <c r="D42" i="10" s="1"/>
  <c r="T22" i="7"/>
  <c r="I13" i="12" s="1"/>
  <c r="U7" i="7"/>
  <c r="U17" i="7"/>
  <c r="U18" i="7"/>
  <c r="T15" i="17"/>
  <c r="H14" i="12"/>
  <c r="I11" i="12" s="1"/>
  <c r="AM14" i="15"/>
  <c r="AN14" i="15" s="1"/>
  <c r="AN13" i="15"/>
  <c r="E41" i="10"/>
  <c r="U8" i="10"/>
  <c r="Q35" i="10"/>
  <c r="C25" i="15"/>
  <c r="AO20" i="10"/>
  <c r="R9" i="15"/>
  <c r="K6" i="8"/>
  <c r="K5" i="8"/>
  <c r="J23" i="12"/>
  <c r="J29" i="12"/>
  <c r="L25" i="5"/>
  <c r="K27" i="12"/>
  <c r="K6" i="5"/>
  <c r="K27" i="5"/>
  <c r="L26" i="5"/>
  <c r="K28" i="12"/>
  <c r="L26" i="12"/>
  <c r="M17" i="5"/>
  <c r="L21" i="12"/>
  <c r="M16" i="5"/>
  <c r="L20" i="12"/>
  <c r="L15" i="5"/>
  <c r="K19" i="12"/>
  <c r="L18" i="5"/>
  <c r="K22" i="12"/>
  <c r="F40" i="10"/>
  <c r="G40" i="10"/>
  <c r="G41" i="10" s="1"/>
  <c r="G6" i="10" s="1"/>
  <c r="G11" i="10" s="1"/>
  <c r="H39" i="10"/>
  <c r="AP45" i="7"/>
  <c r="U40" i="7"/>
  <c r="V31" i="7"/>
  <c r="V39" i="7"/>
  <c r="V38" i="7"/>
  <c r="X32" i="7"/>
  <c r="X27" i="7"/>
  <c r="V30" i="7"/>
  <c r="V33" i="7"/>
  <c r="V34" i="7"/>
  <c r="V35" i="7"/>
  <c r="Y29" i="7"/>
  <c r="X28" i="7"/>
  <c r="M14" i="5"/>
  <c r="M18" i="12" s="1"/>
  <c r="U13" i="17" l="1"/>
  <c r="U22" i="7"/>
  <c r="J13" i="12" s="1"/>
  <c r="V7" i="7"/>
  <c r="V17" i="7"/>
  <c r="V13" i="17" s="1"/>
  <c r="V18" i="7"/>
  <c r="S25" i="10"/>
  <c r="S9" i="15" s="1"/>
  <c r="U15" i="17"/>
  <c r="AP7" i="15"/>
  <c r="L19" i="5"/>
  <c r="E6" i="10"/>
  <c r="E23" i="15" s="1"/>
  <c r="V8" i="10"/>
  <c r="AO13" i="15"/>
  <c r="G23" i="15"/>
  <c r="H22" i="15"/>
  <c r="G21" i="10"/>
  <c r="G42" i="10" s="1"/>
  <c r="L6" i="8"/>
  <c r="L5" i="8"/>
  <c r="F41" i="10"/>
  <c r="F6" i="10" s="1"/>
  <c r="F11" i="10" s="1"/>
  <c r="K29" i="12"/>
  <c r="K23" i="12"/>
  <c r="M26" i="5"/>
  <c r="L28" i="12"/>
  <c r="M25" i="5"/>
  <c r="L27" i="12"/>
  <c r="L6" i="5"/>
  <c r="L27" i="5"/>
  <c r="M26" i="12"/>
  <c r="M18" i="5"/>
  <c r="L22" i="12"/>
  <c r="N16" i="5"/>
  <c r="M20" i="12"/>
  <c r="M15" i="5"/>
  <c r="M19" i="5" s="1"/>
  <c r="L19" i="12"/>
  <c r="N17" i="5"/>
  <c r="M21" i="12"/>
  <c r="I12" i="12"/>
  <c r="I14" i="12" s="1"/>
  <c r="I39" i="10"/>
  <c r="H40" i="10"/>
  <c r="AP18" i="10"/>
  <c r="W34" i="7"/>
  <c r="W39" i="7"/>
  <c r="Y28" i="7"/>
  <c r="W35" i="7"/>
  <c r="V40" i="7"/>
  <c r="Z29" i="7"/>
  <c r="AA29" i="7" s="1"/>
  <c r="Y32" i="7"/>
  <c r="W33" i="7"/>
  <c r="W30" i="7"/>
  <c r="Y27" i="7"/>
  <c r="W38" i="7"/>
  <c r="W31" i="7"/>
  <c r="N14" i="5"/>
  <c r="N18" i="12" s="1"/>
  <c r="V22" i="7" l="1"/>
  <c r="K13" i="12" s="1"/>
  <c r="W18" i="7"/>
  <c r="W7" i="7"/>
  <c r="W17" i="7"/>
  <c r="S30" i="10"/>
  <c r="S35" i="10" s="1"/>
  <c r="V15" i="17"/>
  <c r="AO14" i="15"/>
  <c r="W13" i="17"/>
  <c r="H41" i="10"/>
  <c r="H6" i="10" s="1"/>
  <c r="H11" i="10" s="1"/>
  <c r="H21" i="10" s="1"/>
  <c r="H42" i="10" s="1"/>
  <c r="E11" i="10"/>
  <c r="F22" i="15"/>
  <c r="W8" i="10"/>
  <c r="G22" i="15"/>
  <c r="G24" i="15" s="1"/>
  <c r="G25" i="15" s="1"/>
  <c r="F23" i="15"/>
  <c r="F21" i="10"/>
  <c r="F42" i="10" s="1"/>
  <c r="AP20" i="10"/>
  <c r="M5" i="8"/>
  <c r="M6" i="8"/>
  <c r="L23" i="12"/>
  <c r="L29" i="12"/>
  <c r="N25" i="5"/>
  <c r="M27" i="12"/>
  <c r="M6" i="5"/>
  <c r="M27" i="5"/>
  <c r="N26" i="5"/>
  <c r="M28" i="12"/>
  <c r="N26" i="12"/>
  <c r="O17" i="5"/>
  <c r="N21" i="12"/>
  <c r="O16" i="5"/>
  <c r="N20" i="12"/>
  <c r="N15" i="5"/>
  <c r="M19" i="12"/>
  <c r="N18" i="5"/>
  <c r="M22" i="12"/>
  <c r="J11" i="12"/>
  <c r="T25" i="10"/>
  <c r="J39" i="10"/>
  <c r="I40" i="10"/>
  <c r="I41" i="10" s="1"/>
  <c r="I6" i="10" s="1"/>
  <c r="I11" i="10" s="1"/>
  <c r="AQ45" i="7"/>
  <c r="X33" i="7"/>
  <c r="W40" i="7"/>
  <c r="AB29" i="7"/>
  <c r="X31" i="7"/>
  <c r="Z27" i="7"/>
  <c r="AA27" i="7" s="1"/>
  <c r="Z28" i="7"/>
  <c r="AA28" i="7" s="1"/>
  <c r="X38" i="7"/>
  <c r="X30" i="7"/>
  <c r="Z32" i="7"/>
  <c r="AA32" i="7" s="1"/>
  <c r="X35" i="7"/>
  <c r="X39" i="7"/>
  <c r="X34" i="7"/>
  <c r="O14" i="5"/>
  <c r="O18" i="12" s="1"/>
  <c r="W22" i="7" l="1"/>
  <c r="L13" i="12" s="1"/>
  <c r="X18" i="7"/>
  <c r="X7" i="7"/>
  <c r="X17" i="7"/>
  <c r="W15" i="17"/>
  <c r="AQ7" i="15"/>
  <c r="N19" i="5"/>
  <c r="E24" i="15"/>
  <c r="I22" i="15"/>
  <c r="H23" i="15"/>
  <c r="H24" i="15" s="1"/>
  <c r="H25" i="15" s="1"/>
  <c r="E21" i="10"/>
  <c r="E42" i="10" s="1"/>
  <c r="X8" i="10"/>
  <c r="T9" i="15"/>
  <c r="I23" i="15"/>
  <c r="J22" i="15"/>
  <c r="I21" i="10"/>
  <c r="I42" i="10" s="1"/>
  <c r="F24" i="15"/>
  <c r="AP13" i="15"/>
  <c r="N6" i="8"/>
  <c r="N5" i="8"/>
  <c r="T30" i="10"/>
  <c r="M23" i="12"/>
  <c r="M29" i="12"/>
  <c r="O26" i="5"/>
  <c r="N28" i="12"/>
  <c r="O25" i="5"/>
  <c r="N27" i="12"/>
  <c r="N6" i="5"/>
  <c r="N27" i="5"/>
  <c r="O26" i="12"/>
  <c r="P16" i="5"/>
  <c r="O20" i="12"/>
  <c r="O18" i="5"/>
  <c r="N22" i="12"/>
  <c r="O15" i="5"/>
  <c r="N19" i="12"/>
  <c r="P17" i="5"/>
  <c r="O21" i="12"/>
  <c r="J12" i="12"/>
  <c r="J14" i="12" s="1"/>
  <c r="J40" i="10"/>
  <c r="J41" i="10" s="1"/>
  <c r="J6" i="10" s="1"/>
  <c r="J11" i="10" s="1"/>
  <c r="K39" i="10"/>
  <c r="AQ18" i="10"/>
  <c r="X40" i="7"/>
  <c r="AB27" i="7"/>
  <c r="Y34" i="7"/>
  <c r="AB32" i="7"/>
  <c r="AB28" i="7"/>
  <c r="AC29" i="7"/>
  <c r="Y33" i="7"/>
  <c r="Y35" i="7"/>
  <c r="Y30" i="7"/>
  <c r="Y39" i="7"/>
  <c r="Y38" i="7"/>
  <c r="Y31" i="7"/>
  <c r="P14" i="5"/>
  <c r="P18" i="12" s="1"/>
  <c r="O19" i="5" l="1"/>
  <c r="X22" i="7"/>
  <c r="M13" i="12" s="1"/>
  <c r="X13" i="17"/>
  <c r="X15" i="17" s="1"/>
  <c r="Y18" i="7"/>
  <c r="Y7" i="7"/>
  <c r="Y17" i="7"/>
  <c r="AP14" i="15"/>
  <c r="E25" i="15"/>
  <c r="I24" i="15"/>
  <c r="I25" i="15" s="1"/>
  <c r="Y8" i="10"/>
  <c r="F25" i="15"/>
  <c r="K22" i="15"/>
  <c r="J23" i="15"/>
  <c r="J21" i="10"/>
  <c r="J42" i="10" s="1"/>
  <c r="AQ20" i="10"/>
  <c r="O5" i="8"/>
  <c r="O6" i="8"/>
  <c r="T35" i="10"/>
  <c r="N29" i="12"/>
  <c r="N23" i="12"/>
  <c r="P25" i="5"/>
  <c r="O27" i="12"/>
  <c r="O27" i="5"/>
  <c r="O6" i="5"/>
  <c r="P26" i="5"/>
  <c r="O28" i="12"/>
  <c r="P26" i="12"/>
  <c r="Q17" i="5"/>
  <c r="P21" i="12"/>
  <c r="P18" i="5"/>
  <c r="O22" i="12"/>
  <c r="P15" i="5"/>
  <c r="P19" i="5" s="1"/>
  <c r="O19" i="12"/>
  <c r="Q16" i="5"/>
  <c r="P20" i="12"/>
  <c r="U25" i="10"/>
  <c r="K11" i="12"/>
  <c r="L39" i="10"/>
  <c r="K40" i="10"/>
  <c r="K41" i="10" s="1"/>
  <c r="AR45" i="7"/>
  <c r="Y40" i="7"/>
  <c r="Z33" i="7"/>
  <c r="AA33" i="7" s="1"/>
  <c r="AC32" i="7"/>
  <c r="Z34" i="7"/>
  <c r="AA34" i="7" s="1"/>
  <c r="Z38" i="7"/>
  <c r="AA38" i="7" s="1"/>
  <c r="Z30" i="7"/>
  <c r="AA30" i="7" s="1"/>
  <c r="AC28" i="7"/>
  <c r="Z31" i="7"/>
  <c r="AA31" i="7" s="1"/>
  <c r="Z39" i="7"/>
  <c r="AA39" i="7" s="1"/>
  <c r="Z35" i="7"/>
  <c r="AA35" i="7" s="1"/>
  <c r="AD29" i="7"/>
  <c r="AC27" i="7"/>
  <c r="Q14" i="5"/>
  <c r="Y13" i="17" l="1"/>
  <c r="Z17" i="7"/>
  <c r="AA17" i="7" s="1"/>
  <c r="Y22" i="7"/>
  <c r="N13" i="12" s="1"/>
  <c r="Z18" i="7"/>
  <c r="AA18" i="7" s="1"/>
  <c r="Y15" i="17"/>
  <c r="AR7" i="15"/>
  <c r="K6" i="10"/>
  <c r="L22" i="15" s="1"/>
  <c r="Z8" i="10"/>
  <c r="AA8" i="10" s="1"/>
  <c r="AQ13" i="15"/>
  <c r="J24" i="15"/>
  <c r="Z7" i="7"/>
  <c r="AA7" i="7" s="1"/>
  <c r="P6" i="8"/>
  <c r="P5" i="8"/>
  <c r="U30" i="10"/>
  <c r="U35" i="10" s="1"/>
  <c r="U9" i="15"/>
  <c r="O23" i="12"/>
  <c r="O29" i="12"/>
  <c r="Q26" i="5"/>
  <c r="P28" i="12"/>
  <c r="Q25" i="5"/>
  <c r="P27" i="12"/>
  <c r="P6" i="5"/>
  <c r="P27" i="5"/>
  <c r="Q26" i="12"/>
  <c r="R14" i="5"/>
  <c r="Q18" i="12"/>
  <c r="Q18" i="5"/>
  <c r="P22" i="12"/>
  <c r="R16" i="5"/>
  <c r="Q20" i="12"/>
  <c r="Q15" i="5"/>
  <c r="Q19" i="5" s="1"/>
  <c r="P19" i="12"/>
  <c r="R17" i="5"/>
  <c r="Q21" i="12"/>
  <c r="K12" i="12"/>
  <c r="K14" i="12" s="1"/>
  <c r="M39" i="10"/>
  <c r="N39" i="10" s="1"/>
  <c r="L40" i="10"/>
  <c r="L41" i="10" s="1"/>
  <c r="L6" i="10" s="1"/>
  <c r="L11" i="10" s="1"/>
  <c r="Z40" i="7"/>
  <c r="AA40" i="7" s="1"/>
  <c r="AR18" i="10"/>
  <c r="AE29" i="7"/>
  <c r="AB34" i="7"/>
  <c r="AB33" i="7"/>
  <c r="AB35" i="7"/>
  <c r="AD28" i="7"/>
  <c r="AD27" i="7"/>
  <c r="AB39" i="7"/>
  <c r="AB38" i="7"/>
  <c r="AB31" i="7"/>
  <c r="AB30" i="7"/>
  <c r="AD32" i="7"/>
  <c r="Z13" i="17" l="1"/>
  <c r="Z22" i="7"/>
  <c r="O13" i="12" s="1"/>
  <c r="AB18" i="7"/>
  <c r="AB17" i="7"/>
  <c r="AB13" i="17" s="1"/>
  <c r="AB7" i="7"/>
  <c r="AQ14" i="15"/>
  <c r="Z15" i="17"/>
  <c r="AA13" i="17"/>
  <c r="K23" i="15"/>
  <c r="K24" i="15" s="1"/>
  <c r="K25" i="15" s="1"/>
  <c r="K11" i="10"/>
  <c r="K21" i="10" s="1"/>
  <c r="K42" i="10" s="1"/>
  <c r="AB8" i="10"/>
  <c r="AR20" i="10"/>
  <c r="J25" i="15"/>
  <c r="L23" i="15"/>
  <c r="L24" i="15" s="1"/>
  <c r="L25" i="15" s="1"/>
  <c r="M22" i="15"/>
  <c r="N22" i="15" s="1"/>
  <c r="L21" i="10"/>
  <c r="L42" i="10" s="1"/>
  <c r="Q6" i="8"/>
  <c r="Q5" i="8"/>
  <c r="M40" i="10"/>
  <c r="N40" i="10" s="1"/>
  <c r="P23" i="12"/>
  <c r="P29" i="12"/>
  <c r="R26" i="5"/>
  <c r="Q28" i="12"/>
  <c r="R25" i="5"/>
  <c r="Q27" i="12"/>
  <c r="Q27" i="5"/>
  <c r="Q6" i="5"/>
  <c r="R26" i="12"/>
  <c r="R15" i="5"/>
  <c r="Q19" i="12"/>
  <c r="R18" i="5"/>
  <c r="Q22" i="12"/>
  <c r="S17" i="5"/>
  <c r="R21" i="12"/>
  <c r="S16" i="5"/>
  <c r="R20" i="12"/>
  <c r="S14" i="5"/>
  <c r="R18" i="12"/>
  <c r="L11" i="12"/>
  <c r="V25" i="10"/>
  <c r="AS45" i="7"/>
  <c r="AE32" i="7"/>
  <c r="AC38" i="7"/>
  <c r="AC35" i="7"/>
  <c r="AB40" i="7"/>
  <c r="AC39" i="7"/>
  <c r="AE28" i="7"/>
  <c r="AC33" i="7"/>
  <c r="AE27" i="7"/>
  <c r="AC34" i="7"/>
  <c r="AC30" i="7"/>
  <c r="AC31" i="7"/>
  <c r="AF29" i="7"/>
  <c r="AA22" i="7" l="1"/>
  <c r="AB22" i="7"/>
  <c r="AC18" i="7"/>
  <c r="AC17" i="7"/>
  <c r="AC13" i="17" s="1"/>
  <c r="AC7" i="7"/>
  <c r="AA15" i="17"/>
  <c r="AS7" i="15"/>
  <c r="R19" i="5"/>
  <c r="AB15" i="17"/>
  <c r="P13" i="12"/>
  <c r="AC8" i="10"/>
  <c r="AR13" i="15"/>
  <c r="R6" i="8"/>
  <c r="R5" i="8"/>
  <c r="V30" i="10"/>
  <c r="V35" i="10" s="1"/>
  <c r="V9" i="15"/>
  <c r="M41" i="10"/>
  <c r="Q23" i="12"/>
  <c r="Q29" i="12"/>
  <c r="S25" i="5"/>
  <c r="R27" i="12"/>
  <c r="R6" i="5"/>
  <c r="R27" i="5"/>
  <c r="S26" i="5"/>
  <c r="R28" i="12"/>
  <c r="S26" i="12"/>
  <c r="T16" i="5"/>
  <c r="S20" i="12"/>
  <c r="S18" i="5"/>
  <c r="R22" i="12"/>
  <c r="T14" i="5"/>
  <c r="S18" i="12"/>
  <c r="T17" i="5"/>
  <c r="S21" i="12"/>
  <c r="S15" i="5"/>
  <c r="R19" i="12"/>
  <c r="L12" i="12"/>
  <c r="L14" i="12" s="1"/>
  <c r="AS18" i="10"/>
  <c r="AD31" i="7"/>
  <c r="AD39" i="7"/>
  <c r="AC40" i="7"/>
  <c r="AD35" i="7"/>
  <c r="AF28" i="7"/>
  <c r="AD33" i="7"/>
  <c r="AG29" i="7"/>
  <c r="AD38" i="7"/>
  <c r="AD30" i="7"/>
  <c r="AF27" i="7"/>
  <c r="AD34" i="7"/>
  <c r="AF32" i="7"/>
  <c r="AC22" i="7" l="1"/>
  <c r="Q13" i="12" s="1"/>
  <c r="AD7" i="7"/>
  <c r="AD18" i="7"/>
  <c r="AD17" i="7"/>
  <c r="AD13" i="17" s="1"/>
  <c r="AC15" i="17"/>
  <c r="AR14" i="15"/>
  <c r="S19" i="5"/>
  <c r="M6" i="10"/>
  <c r="N6" i="10" s="1"/>
  <c r="N41" i="10"/>
  <c r="AD8" i="10"/>
  <c r="AS20" i="10"/>
  <c r="S5" i="8"/>
  <c r="S6" i="8"/>
  <c r="R23" i="12"/>
  <c r="R29" i="12"/>
  <c r="T26" i="5"/>
  <c r="S28" i="12"/>
  <c r="T25" i="5"/>
  <c r="S27" i="12"/>
  <c r="S6" i="5"/>
  <c r="S27" i="5"/>
  <c r="T26" i="12"/>
  <c r="U17" i="5"/>
  <c r="T21" i="12"/>
  <c r="T18" i="5"/>
  <c r="S22" i="12"/>
  <c r="T15" i="5"/>
  <c r="S19" i="12"/>
  <c r="U14" i="5"/>
  <c r="T18" i="12"/>
  <c r="U16" i="5"/>
  <c r="T20" i="12"/>
  <c r="W25" i="10"/>
  <c r="M11" i="12"/>
  <c r="AT45" i="7"/>
  <c r="AT7" i="15" s="1"/>
  <c r="AH29" i="7"/>
  <c r="AE38" i="7"/>
  <c r="AE33" i="7"/>
  <c r="AE35" i="7"/>
  <c r="AG28" i="7"/>
  <c r="AG32" i="7"/>
  <c r="AG27" i="7"/>
  <c r="AE39" i="7"/>
  <c r="AD40" i="7"/>
  <c r="AE34" i="7"/>
  <c r="AE30" i="7"/>
  <c r="AE31" i="7"/>
  <c r="AD22" i="7" l="1"/>
  <c r="R13" i="12" s="1"/>
  <c r="AE7" i="7"/>
  <c r="AE18" i="7"/>
  <c r="AE17" i="7"/>
  <c r="AE13" i="17" s="1"/>
  <c r="AD15" i="17"/>
  <c r="M11" i="10"/>
  <c r="M21" i="10" s="1"/>
  <c r="M42" i="10" s="1"/>
  <c r="M23" i="15"/>
  <c r="O22" i="15"/>
  <c r="AE8" i="10"/>
  <c r="AS13" i="15"/>
  <c r="T6" i="8"/>
  <c r="T5" i="8"/>
  <c r="W30" i="10"/>
  <c r="W35" i="10" s="1"/>
  <c r="W9" i="15"/>
  <c r="S23" i="12"/>
  <c r="S29" i="12"/>
  <c r="U25" i="5"/>
  <c r="T27" i="12"/>
  <c r="T6" i="5"/>
  <c r="T27" i="5"/>
  <c r="U26" i="5"/>
  <c r="T28" i="12"/>
  <c r="U26" i="12"/>
  <c r="V14" i="5"/>
  <c r="U18" i="12"/>
  <c r="U18" i="5"/>
  <c r="T22" i="12"/>
  <c r="T19" i="5"/>
  <c r="V16" i="5"/>
  <c r="U20" i="12"/>
  <c r="U15" i="5"/>
  <c r="T19" i="12"/>
  <c r="V17" i="5"/>
  <c r="U21" i="12"/>
  <c r="M12" i="12"/>
  <c r="M14" i="12" s="1"/>
  <c r="AT18" i="10"/>
  <c r="AT20" i="10" s="1"/>
  <c r="AT13" i="15" s="1"/>
  <c r="AT14" i="15" s="1"/>
  <c r="AH27" i="7"/>
  <c r="AF33" i="7"/>
  <c r="AF31" i="7"/>
  <c r="AE40" i="7"/>
  <c r="AF39" i="7"/>
  <c r="AH32" i="7"/>
  <c r="AF35" i="7"/>
  <c r="AF38" i="7"/>
  <c r="AI29" i="7"/>
  <c r="AH28" i="7"/>
  <c r="AF34" i="7"/>
  <c r="AF30" i="7"/>
  <c r="AF7" i="7" l="1"/>
  <c r="AE22" i="7"/>
  <c r="S13" i="12" s="1"/>
  <c r="AF17" i="7"/>
  <c r="AF18" i="7"/>
  <c r="AE15" i="17"/>
  <c r="AS14" i="15"/>
  <c r="M24" i="15"/>
  <c r="N24" i="15" s="1"/>
  <c r="N23" i="15"/>
  <c r="N11" i="10"/>
  <c r="AF8" i="10"/>
  <c r="U6" i="8"/>
  <c r="U5" i="8"/>
  <c r="T29" i="12"/>
  <c r="T23" i="12"/>
  <c r="V26" i="5"/>
  <c r="U28" i="12"/>
  <c r="V25" i="5"/>
  <c r="U27" i="12"/>
  <c r="U6" i="5"/>
  <c r="U27" i="5"/>
  <c r="V26" i="12"/>
  <c r="V15" i="5"/>
  <c r="U19" i="12"/>
  <c r="V18" i="5"/>
  <c r="U22" i="12"/>
  <c r="W16" i="5"/>
  <c r="V20" i="12"/>
  <c r="W17" i="5"/>
  <c r="V21" i="12"/>
  <c r="U19" i="5"/>
  <c r="W14" i="5"/>
  <c r="V18" i="12"/>
  <c r="N11" i="12"/>
  <c r="N12" i="12" s="1"/>
  <c r="N14" i="12" s="1"/>
  <c r="X25" i="10"/>
  <c r="AF40" i="7"/>
  <c r="AU45" i="7"/>
  <c r="AU7" i="15" s="1"/>
  <c r="AG35" i="7"/>
  <c r="AG33" i="7"/>
  <c r="AJ29" i="7"/>
  <c r="AG39" i="7"/>
  <c r="AI28" i="7"/>
  <c r="AG38" i="7"/>
  <c r="AI32" i="7"/>
  <c r="AG34" i="7"/>
  <c r="AG30" i="7"/>
  <c r="AG31" i="7"/>
  <c r="AI27" i="7"/>
  <c r="AF13" i="17" l="1"/>
  <c r="AF22" i="7"/>
  <c r="T13" i="12" s="1"/>
  <c r="AG17" i="7"/>
  <c r="AG13" i="17" s="1"/>
  <c r="AG7" i="7"/>
  <c r="AG18" i="7"/>
  <c r="AF15" i="17"/>
  <c r="M25" i="15"/>
  <c r="N25" i="15" s="1"/>
  <c r="AG8" i="10"/>
  <c r="V6" i="8"/>
  <c r="V5" i="8"/>
  <c r="X30" i="10"/>
  <c r="X35" i="10" s="1"/>
  <c r="X9" i="15"/>
  <c r="U29" i="12"/>
  <c r="U23" i="12"/>
  <c r="W26" i="5"/>
  <c r="V28" i="12"/>
  <c r="W25" i="5"/>
  <c r="V27" i="12"/>
  <c r="V6" i="5"/>
  <c r="V27" i="5"/>
  <c r="W26" i="12"/>
  <c r="X17" i="5"/>
  <c r="W21" i="12"/>
  <c r="W18" i="5"/>
  <c r="V22" i="12"/>
  <c r="X14" i="5"/>
  <c r="W18" i="12"/>
  <c r="V19" i="5"/>
  <c r="X16" i="5"/>
  <c r="W20" i="12"/>
  <c r="W15" i="5"/>
  <c r="V19" i="12"/>
  <c r="Y25" i="10"/>
  <c r="O11" i="12"/>
  <c r="O12" i="12" s="1"/>
  <c r="O14" i="12" s="1"/>
  <c r="AU18" i="10"/>
  <c r="AU20" i="10" s="1"/>
  <c r="AU13" i="15" s="1"/>
  <c r="AU14" i="15" s="1"/>
  <c r="AH34" i="7"/>
  <c r="AJ32" i="7"/>
  <c r="AJ28" i="7"/>
  <c r="AH39" i="7"/>
  <c r="AH33" i="7"/>
  <c r="AJ27" i="7"/>
  <c r="AH30" i="7"/>
  <c r="AH31" i="7"/>
  <c r="AG40" i="7"/>
  <c r="AH38" i="7"/>
  <c r="AK29" i="7"/>
  <c r="AH35" i="7"/>
  <c r="AG22" i="7" l="1"/>
  <c r="U13" i="12" s="1"/>
  <c r="AH18" i="7"/>
  <c r="AH17" i="7"/>
  <c r="AH22" i="7" s="1"/>
  <c r="V13" i="12" s="1"/>
  <c r="AH7" i="7"/>
  <c r="AG15" i="17"/>
  <c r="W19" i="5"/>
  <c r="AH8" i="10"/>
  <c r="W5" i="8"/>
  <c r="W6" i="8"/>
  <c r="Y30" i="10"/>
  <c r="Y35" i="10" s="1"/>
  <c r="Y9" i="15"/>
  <c r="V29" i="12"/>
  <c r="V23" i="12"/>
  <c r="X25" i="5"/>
  <c r="W27" i="12"/>
  <c r="W6" i="5"/>
  <c r="W27" i="5"/>
  <c r="X26" i="5"/>
  <c r="W28" i="12"/>
  <c r="X26" i="12"/>
  <c r="Y16" i="5"/>
  <c r="X20" i="12"/>
  <c r="X18" i="5"/>
  <c r="W22" i="12"/>
  <c r="X15" i="5"/>
  <c r="W19" i="12"/>
  <c r="Y14" i="5"/>
  <c r="X18" i="12"/>
  <c r="Y17" i="5"/>
  <c r="X21" i="12"/>
  <c r="P11" i="12"/>
  <c r="P12" i="12" s="1"/>
  <c r="P14" i="12" s="1"/>
  <c r="Z25" i="10"/>
  <c r="AA25" i="10" s="1"/>
  <c r="AV45" i="7"/>
  <c r="AV7" i="15" s="1"/>
  <c r="AI39" i="7"/>
  <c r="AK32" i="7"/>
  <c r="AH40" i="7"/>
  <c r="AI31" i="7"/>
  <c r="AI30" i="7"/>
  <c r="AK27" i="7"/>
  <c r="AI35" i="7"/>
  <c r="AL29" i="7"/>
  <c r="AI38" i="7"/>
  <c r="AI33" i="7"/>
  <c r="AK28" i="7"/>
  <c r="AI34" i="7"/>
  <c r="AI17" i="7" l="1"/>
  <c r="AH13" i="17"/>
  <c r="AH15" i="17" s="1"/>
  <c r="AI7" i="7"/>
  <c r="AI18" i="7"/>
  <c r="AI13" i="17" s="1"/>
  <c r="X19" i="5"/>
  <c r="AI8" i="10"/>
  <c r="X6" i="8"/>
  <c r="X5" i="8"/>
  <c r="Z9" i="15"/>
  <c r="AA9" i="15" s="1"/>
  <c r="Z30" i="10"/>
  <c r="AA30" i="10" s="1"/>
  <c r="W23" i="12"/>
  <c r="W29" i="12"/>
  <c r="Y26" i="5"/>
  <c r="X28" i="12"/>
  <c r="Y25" i="5"/>
  <c r="X27" i="12"/>
  <c r="X6" i="5"/>
  <c r="X27" i="5"/>
  <c r="Y26" i="12"/>
  <c r="Z14" i="5"/>
  <c r="Y18" i="12"/>
  <c r="Y18" i="5"/>
  <c r="X22" i="12"/>
  <c r="Z17" i="5"/>
  <c r="Y21" i="12"/>
  <c r="Y15" i="5"/>
  <c r="X19" i="12"/>
  <c r="Z16" i="5"/>
  <c r="Y20" i="12"/>
  <c r="AB25" i="10"/>
  <c r="Q11" i="12"/>
  <c r="Q12" i="12" s="1"/>
  <c r="Q14" i="12" s="1"/>
  <c r="AV18" i="10"/>
  <c r="AV20" i="10" s="1"/>
  <c r="AV13" i="15" s="1"/>
  <c r="AV14" i="15" s="1"/>
  <c r="AJ38" i="7"/>
  <c r="AJ35" i="7"/>
  <c r="AJ30" i="7"/>
  <c r="AJ33" i="7"/>
  <c r="AM29" i="7"/>
  <c r="AN29" i="7" s="1"/>
  <c r="AL27" i="7"/>
  <c r="AJ31" i="7"/>
  <c r="AJ34" i="7"/>
  <c r="AJ39" i="7"/>
  <c r="AL28" i="7"/>
  <c r="AI40" i="7"/>
  <c r="AL32" i="7"/>
  <c r="AI22" i="7" l="1"/>
  <c r="W13" i="12" s="1"/>
  <c r="AJ17" i="7"/>
  <c r="AJ18" i="7"/>
  <c r="AJ22" i="7" s="1"/>
  <c r="X13" i="12" s="1"/>
  <c r="AJ7" i="7"/>
  <c r="AI15" i="17"/>
  <c r="AB9" i="15"/>
  <c r="AJ8" i="10"/>
  <c r="Y6" i="8"/>
  <c r="Y5" i="8"/>
  <c r="AB30" i="10"/>
  <c r="Z35" i="10"/>
  <c r="AA35" i="10" s="1"/>
  <c r="X23" i="12"/>
  <c r="X29" i="12"/>
  <c r="Z26" i="5"/>
  <c r="Y28" i="12"/>
  <c r="Z25" i="5"/>
  <c r="Y27" i="12"/>
  <c r="Y6" i="5"/>
  <c r="Y27" i="5"/>
  <c r="Z26" i="12"/>
  <c r="Z18" i="5"/>
  <c r="Y22" i="12"/>
  <c r="Z15" i="5"/>
  <c r="Y19" i="12"/>
  <c r="Y19" i="5"/>
  <c r="AA16" i="5"/>
  <c r="Z20" i="12"/>
  <c r="AA17" i="5"/>
  <c r="Z21" i="12"/>
  <c r="AA14" i="5"/>
  <c r="Z18" i="12"/>
  <c r="R11" i="12"/>
  <c r="R12" i="12" s="1"/>
  <c r="R14" i="12" s="1"/>
  <c r="AC25" i="10"/>
  <c r="AW45" i="7"/>
  <c r="AW7" i="15" s="1"/>
  <c r="AK39" i="7"/>
  <c r="AK34" i="7"/>
  <c r="AM27" i="7"/>
  <c r="AN27" i="7" s="1"/>
  <c r="AK33" i="7"/>
  <c r="AK35" i="7"/>
  <c r="AM28" i="7"/>
  <c r="AN28" i="7" s="1"/>
  <c r="AO29" i="7"/>
  <c r="AJ40" i="7"/>
  <c r="AM32" i="7"/>
  <c r="AN32" i="7" s="1"/>
  <c r="AK31" i="7"/>
  <c r="AK30" i="7"/>
  <c r="AK38" i="7"/>
  <c r="AJ13" i="17" l="1"/>
  <c r="AK18" i="7"/>
  <c r="AK17" i="7"/>
  <c r="AK13" i="17" s="1"/>
  <c r="AK7" i="7"/>
  <c r="AJ15" i="17"/>
  <c r="AK8" i="10"/>
  <c r="Z6" i="8"/>
  <c r="Z5" i="8"/>
  <c r="AC30" i="10"/>
  <c r="AC35" i="10" s="1"/>
  <c r="AC9" i="15"/>
  <c r="AB35" i="10"/>
  <c r="Y29" i="12"/>
  <c r="Y23" i="12"/>
  <c r="AA25" i="5"/>
  <c r="Z27" i="12"/>
  <c r="Z6" i="5"/>
  <c r="Z27" i="5"/>
  <c r="AA26" i="5"/>
  <c r="Z28" i="12"/>
  <c r="AA26" i="12"/>
  <c r="AB17" i="5"/>
  <c r="AA21" i="12"/>
  <c r="AA15" i="5"/>
  <c r="Z19" i="12"/>
  <c r="AB16" i="5"/>
  <c r="AA20" i="12"/>
  <c r="AB14" i="5"/>
  <c r="AA18" i="12"/>
  <c r="Z19" i="5"/>
  <c r="AA18" i="5"/>
  <c r="Z22" i="12"/>
  <c r="S11" i="12"/>
  <c r="S12" i="12" s="1"/>
  <c r="S14" i="12" s="1"/>
  <c r="AD25" i="10"/>
  <c r="AW18" i="10"/>
  <c r="AW20" i="10" s="1"/>
  <c r="AW13" i="15" s="1"/>
  <c r="AW14" i="15" s="1"/>
  <c r="AL31" i="7"/>
  <c r="AP29" i="7"/>
  <c r="AL33" i="7"/>
  <c r="AL34" i="7"/>
  <c r="AL38" i="7"/>
  <c r="AK40" i="7"/>
  <c r="AO32" i="7"/>
  <c r="AO27" i="7"/>
  <c r="AL30" i="7"/>
  <c r="AO28" i="7"/>
  <c r="AL35" i="7"/>
  <c r="AL39" i="7"/>
  <c r="AA19" i="5"/>
  <c r="AK22" i="7" l="1"/>
  <c r="Y13" i="12" s="1"/>
  <c r="AL17" i="7"/>
  <c r="AL7" i="7"/>
  <c r="AL18" i="7"/>
  <c r="AK15" i="17"/>
  <c r="AA6" i="8"/>
  <c r="AL8" i="10"/>
  <c r="AA5" i="8"/>
  <c r="AD30" i="10"/>
  <c r="AD9" i="15"/>
  <c r="Z29" i="12"/>
  <c r="Z23" i="12"/>
  <c r="AB26" i="5"/>
  <c r="AA28" i="12"/>
  <c r="AB25" i="5"/>
  <c r="AA27" i="12"/>
  <c r="AA6" i="5"/>
  <c r="AA27" i="5"/>
  <c r="AB26" i="12"/>
  <c r="AC14" i="5"/>
  <c r="AB18" i="12"/>
  <c r="AB15" i="5"/>
  <c r="AA19" i="12"/>
  <c r="AB18" i="5"/>
  <c r="AA22" i="12"/>
  <c r="AC16" i="5"/>
  <c r="AB20" i="12"/>
  <c r="AC17" i="5"/>
  <c r="AB21" i="12"/>
  <c r="AE25" i="10"/>
  <c r="T11" i="12"/>
  <c r="T12" i="12" s="1"/>
  <c r="T14" i="12" s="1"/>
  <c r="AX45" i="7"/>
  <c r="AX7" i="15" s="1"/>
  <c r="AM35" i="7"/>
  <c r="AN35" i="7" s="1"/>
  <c r="AM30" i="7"/>
  <c r="AN30" i="7" s="1"/>
  <c r="AM39" i="7"/>
  <c r="AN39" i="7" s="1"/>
  <c r="AP28" i="7"/>
  <c r="AP32" i="7"/>
  <c r="AM38" i="7"/>
  <c r="AN38" i="7" s="1"/>
  <c r="AM34" i="7"/>
  <c r="AN34" i="7" s="1"/>
  <c r="AQ29" i="7"/>
  <c r="AL40" i="7"/>
  <c r="AP27" i="7"/>
  <c r="AM33" i="7"/>
  <c r="AN33" i="7" s="1"/>
  <c r="AM31" i="7"/>
  <c r="AN31" i="7" s="1"/>
  <c r="AL13" i="17" l="1"/>
  <c r="AL22" i="7"/>
  <c r="Z13" i="12" s="1"/>
  <c r="AM18" i="7"/>
  <c r="AN18" i="7" s="1"/>
  <c r="AM7" i="7"/>
  <c r="AN7" i="7" s="1"/>
  <c r="AM17" i="7"/>
  <c r="AN17" i="7" s="1"/>
  <c r="AL15" i="17"/>
  <c r="AM8" i="10"/>
  <c r="AN8" i="10" s="1"/>
  <c r="AD35" i="10"/>
  <c r="AB6" i="8"/>
  <c r="AB5" i="8"/>
  <c r="AE30" i="10"/>
  <c r="AE35" i="10" s="1"/>
  <c r="AE9" i="15"/>
  <c r="AA29" i="12"/>
  <c r="AA23" i="12"/>
  <c r="AC26" i="5"/>
  <c r="AB28" i="12"/>
  <c r="AC25" i="5"/>
  <c r="AB27" i="12"/>
  <c r="AB6" i="5"/>
  <c r="AB27" i="5"/>
  <c r="AC26" i="12"/>
  <c r="AD16" i="5"/>
  <c r="AC20" i="12"/>
  <c r="AC15" i="5"/>
  <c r="AB19" i="12"/>
  <c r="AD17" i="5"/>
  <c r="AC21" i="12"/>
  <c r="AC18" i="5"/>
  <c r="AB22" i="12"/>
  <c r="AD14" i="5"/>
  <c r="AC18" i="12"/>
  <c r="U11" i="12"/>
  <c r="U12" i="12" s="1"/>
  <c r="U14" i="12" s="1"/>
  <c r="AF25" i="10"/>
  <c r="AF9" i="15" s="1"/>
  <c r="AX18" i="10"/>
  <c r="AX20" i="10" s="1"/>
  <c r="AX13" i="15" s="1"/>
  <c r="AX14" i="15" s="1"/>
  <c r="AO31" i="7"/>
  <c r="AR29" i="7"/>
  <c r="AO34" i="7"/>
  <c r="AO39" i="7"/>
  <c r="AM40" i="7"/>
  <c r="AN40" i="7" s="1"/>
  <c r="AQ32" i="7"/>
  <c r="AO35" i="7"/>
  <c r="AO30" i="7"/>
  <c r="AO33" i="7"/>
  <c r="AQ27" i="7"/>
  <c r="AO38" i="7"/>
  <c r="AQ28" i="7"/>
  <c r="AM22" i="7" l="1"/>
  <c r="AN22" i="7" s="1"/>
  <c r="AO7" i="7"/>
  <c r="AO17" i="7"/>
  <c r="AO18" i="7"/>
  <c r="AM13" i="17"/>
  <c r="AN13" i="17" s="1"/>
  <c r="AO8" i="10"/>
  <c r="AC6" i="8"/>
  <c r="AC5" i="8"/>
  <c r="AF30" i="10"/>
  <c r="AB29" i="12"/>
  <c r="AB23" i="12"/>
  <c r="AD25" i="5"/>
  <c r="AC27" i="12"/>
  <c r="AC6" i="5"/>
  <c r="AC27" i="5"/>
  <c r="AD26" i="5"/>
  <c r="AC28" i="12"/>
  <c r="AD26" i="12"/>
  <c r="AD18" i="5"/>
  <c r="AC22" i="12"/>
  <c r="AD15" i="5"/>
  <c r="AC19" i="12"/>
  <c r="AE14" i="5"/>
  <c r="AD18" i="12"/>
  <c r="AE17" i="5"/>
  <c r="AD21" i="12"/>
  <c r="AE16" i="5"/>
  <c r="AD20" i="12"/>
  <c r="V11" i="12"/>
  <c r="V12" i="12" s="1"/>
  <c r="V14" i="12" s="1"/>
  <c r="AG25" i="10"/>
  <c r="AY45" i="7"/>
  <c r="AY7" i="15" s="1"/>
  <c r="AO40" i="7"/>
  <c r="AP30" i="7"/>
  <c r="AS29" i="7"/>
  <c r="AR28" i="7"/>
  <c r="AR32" i="7"/>
  <c r="AP38" i="7"/>
  <c r="AP33" i="7"/>
  <c r="AP35" i="7"/>
  <c r="AP34" i="7"/>
  <c r="AP31" i="7"/>
  <c r="AP39" i="7"/>
  <c r="AR27" i="7"/>
  <c r="AB19" i="5"/>
  <c r="AO13" i="17" l="1"/>
  <c r="AA13" i="12"/>
  <c r="AP7" i="7"/>
  <c r="AO22" i="7"/>
  <c r="AB13" i="12" s="1"/>
  <c r="AM15" i="17"/>
  <c r="AN15" i="17" s="1"/>
  <c r="AP17" i="7"/>
  <c r="AP18" i="7"/>
  <c r="AO15" i="17"/>
  <c r="AP8" i="10"/>
  <c r="AD6" i="8"/>
  <c r="AD5" i="8"/>
  <c r="AG30" i="10"/>
  <c r="AG35" i="10" s="1"/>
  <c r="AG9" i="15"/>
  <c r="AF35" i="10"/>
  <c r="AC29" i="12"/>
  <c r="AC23" i="12"/>
  <c r="AE26" i="5"/>
  <c r="AD28" i="12"/>
  <c r="AE25" i="5"/>
  <c r="AD27" i="12"/>
  <c r="AD6" i="5"/>
  <c r="AD27" i="5"/>
  <c r="AE26" i="12"/>
  <c r="AF17" i="5"/>
  <c r="AE21" i="12"/>
  <c r="AE15" i="5"/>
  <c r="AD19" i="12"/>
  <c r="AF16" i="5"/>
  <c r="AE20" i="12"/>
  <c r="AF14" i="5"/>
  <c r="AE18" i="12"/>
  <c r="AE18" i="5"/>
  <c r="AD22" i="12"/>
  <c r="W11" i="12"/>
  <c r="W12" i="12" s="1"/>
  <c r="W14" i="12" s="1"/>
  <c r="AH25" i="10"/>
  <c r="AY18" i="10"/>
  <c r="AY20" i="10" s="1"/>
  <c r="AS27" i="7"/>
  <c r="AQ39" i="7"/>
  <c r="AQ33" i="7"/>
  <c r="AS32" i="7"/>
  <c r="AT29" i="7"/>
  <c r="AQ34" i="7"/>
  <c r="AQ35" i="7"/>
  <c r="AP40" i="7"/>
  <c r="AQ31" i="7"/>
  <c r="AQ38" i="7"/>
  <c r="AS28" i="7"/>
  <c r="AQ30" i="7"/>
  <c r="AC19" i="5"/>
  <c r="AP13" i="17" l="1"/>
  <c r="AP22" i="7"/>
  <c r="AC13" i="12" s="1"/>
  <c r="AQ7" i="7"/>
  <c r="AQ17" i="7"/>
  <c r="AQ13" i="17" s="1"/>
  <c r="AQ18" i="7"/>
  <c r="AP15" i="17"/>
  <c r="AY13" i="15"/>
  <c r="AY14" i="15" s="1"/>
  <c r="AQ8" i="10"/>
  <c r="AE6" i="8"/>
  <c r="AE5" i="8"/>
  <c r="AH30" i="10"/>
  <c r="AH35" i="10" s="1"/>
  <c r="AH9" i="15"/>
  <c r="AD29" i="12"/>
  <c r="AD23" i="12"/>
  <c r="AF26" i="5"/>
  <c r="AE28" i="12"/>
  <c r="AF25" i="5"/>
  <c r="AE27" i="12"/>
  <c r="AE6" i="5"/>
  <c r="AE27" i="5"/>
  <c r="AF26" i="12"/>
  <c r="AG14" i="5"/>
  <c r="AF18" i="12"/>
  <c r="AF15" i="5"/>
  <c r="AE19" i="12"/>
  <c r="AF18" i="5"/>
  <c r="AE22" i="12"/>
  <c r="AG16" i="5"/>
  <c r="AF20" i="12"/>
  <c r="AG17" i="5"/>
  <c r="AF21" i="12"/>
  <c r="X11" i="12"/>
  <c r="X12" i="12" s="1"/>
  <c r="X14" i="12" s="1"/>
  <c r="AI25" i="10"/>
  <c r="AZ45" i="7"/>
  <c r="BA45" i="7" s="1"/>
  <c r="AQ40" i="7"/>
  <c r="AR30" i="7"/>
  <c r="AR34" i="7"/>
  <c r="AT32" i="7"/>
  <c r="AR39" i="7"/>
  <c r="AR38" i="7"/>
  <c r="AR35" i="7"/>
  <c r="AT28" i="7"/>
  <c r="AR31" i="7"/>
  <c r="AU29" i="7"/>
  <c r="AR33" i="7"/>
  <c r="AT27" i="7"/>
  <c r="AD19" i="5"/>
  <c r="AQ22" i="7" l="1"/>
  <c r="AD13" i="12" s="1"/>
  <c r="AR7" i="7"/>
  <c r="AR17" i="7"/>
  <c r="AR18" i="7"/>
  <c r="AQ15" i="17"/>
  <c r="AR8" i="10"/>
  <c r="AZ7" i="15"/>
  <c r="BA7" i="15" s="1"/>
  <c r="AF5" i="8"/>
  <c r="AF6" i="8"/>
  <c r="AI30" i="10"/>
  <c r="AI35" i="10" s="1"/>
  <c r="AI9" i="15"/>
  <c r="AE29" i="12"/>
  <c r="AE23" i="12"/>
  <c r="AG25" i="5"/>
  <c r="AF27" i="12"/>
  <c r="AF6" i="5"/>
  <c r="AF27" i="5"/>
  <c r="AG26" i="5"/>
  <c r="AF28" i="12"/>
  <c r="AG26" i="12"/>
  <c r="AH16" i="5"/>
  <c r="AG20" i="12"/>
  <c r="AG15" i="5"/>
  <c r="AF19" i="12"/>
  <c r="AH17" i="5"/>
  <c r="AG21" i="12"/>
  <c r="AG18" i="5"/>
  <c r="AF22" i="12"/>
  <c r="AH14" i="5"/>
  <c r="AG18" i="12"/>
  <c r="Y11" i="12"/>
  <c r="Y12" i="12" s="1"/>
  <c r="Y14" i="12" s="1"/>
  <c r="AJ25" i="10"/>
  <c r="AZ18" i="10"/>
  <c r="BA18" i="10" s="1"/>
  <c r="AU28" i="7"/>
  <c r="AS38" i="7"/>
  <c r="AU32" i="7"/>
  <c r="AS34" i="7"/>
  <c r="AS33" i="7"/>
  <c r="AS31" i="7"/>
  <c r="AR40" i="7"/>
  <c r="AU27" i="7"/>
  <c r="AV29" i="7"/>
  <c r="AS35" i="7"/>
  <c r="AS39" i="7"/>
  <c r="AS30" i="7"/>
  <c r="AE19" i="5"/>
  <c r="AR22" i="7" l="1"/>
  <c r="AE13" i="12" s="1"/>
  <c r="AR13" i="17"/>
  <c r="AR15" i="17" s="1"/>
  <c r="AS7" i="7"/>
  <c r="AS18" i="7"/>
  <c r="AS17" i="7"/>
  <c r="AS8" i="10"/>
  <c r="AG6" i="8"/>
  <c r="AG5" i="8"/>
  <c r="AJ30" i="10"/>
  <c r="AJ35" i="10" s="1"/>
  <c r="AJ9" i="15"/>
  <c r="AZ20" i="10"/>
  <c r="BA20" i="10" s="1"/>
  <c r="AF29" i="12"/>
  <c r="AF23" i="12"/>
  <c r="AH26" i="5"/>
  <c r="AG28" i="12"/>
  <c r="AH25" i="5"/>
  <c r="AG27" i="12"/>
  <c r="AG6" i="5"/>
  <c r="AG27" i="5"/>
  <c r="AH26" i="12"/>
  <c r="AH18" i="5"/>
  <c r="AG22" i="12"/>
  <c r="AH15" i="5"/>
  <c r="AG19" i="12"/>
  <c r="AI14" i="5"/>
  <c r="AH18" i="12"/>
  <c r="AI17" i="5"/>
  <c r="AH21" i="12"/>
  <c r="AI16" i="5"/>
  <c r="AH20" i="12"/>
  <c r="AK25" i="10"/>
  <c r="Z11" i="12"/>
  <c r="Z12" i="12" s="1"/>
  <c r="Z14" i="12" s="1"/>
  <c r="AS40" i="7"/>
  <c r="AT39" i="7"/>
  <c r="AT34" i="7"/>
  <c r="AT38" i="7"/>
  <c r="AT30" i="7"/>
  <c r="AT31" i="7"/>
  <c r="AW29" i="7"/>
  <c r="AT35" i="7"/>
  <c r="AV27" i="7"/>
  <c r="AT33" i="7"/>
  <c r="AV32" i="7"/>
  <c r="AV28" i="7"/>
  <c r="AF19" i="5"/>
  <c r="AS13" i="17" l="1"/>
  <c r="AS22" i="7"/>
  <c r="AF13" i="12" s="1"/>
  <c r="AT18" i="7"/>
  <c r="AT17" i="7"/>
  <c r="AT13" i="17" s="1"/>
  <c r="AT7" i="7"/>
  <c r="AS15" i="17"/>
  <c r="AH6" i="8"/>
  <c r="AT8" i="10"/>
  <c r="AZ13" i="15"/>
  <c r="AH5" i="8"/>
  <c r="AK30" i="10"/>
  <c r="AK35" i="10" s="1"/>
  <c r="AK9" i="15"/>
  <c r="AG29" i="12"/>
  <c r="AG23" i="12"/>
  <c r="AI26" i="5"/>
  <c r="AH28" i="12"/>
  <c r="AI25" i="5"/>
  <c r="AH27" i="12"/>
  <c r="AH6" i="5"/>
  <c r="AH27" i="5"/>
  <c r="AI26" i="12"/>
  <c r="AJ17" i="5"/>
  <c r="AI21" i="12"/>
  <c r="AI15" i="5"/>
  <c r="AH19" i="12"/>
  <c r="AJ16" i="5"/>
  <c r="AI20" i="12"/>
  <c r="AJ14" i="5"/>
  <c r="AI18" i="12"/>
  <c r="AI18" i="5"/>
  <c r="AH22" i="12"/>
  <c r="AL25" i="10"/>
  <c r="AA11" i="12"/>
  <c r="AT40" i="7"/>
  <c r="AW27" i="7"/>
  <c r="AX29" i="7"/>
  <c r="AU30" i="7"/>
  <c r="AU34" i="7"/>
  <c r="AW32" i="7"/>
  <c r="AW28" i="7"/>
  <c r="AU33" i="7"/>
  <c r="AU35" i="7"/>
  <c r="AU31" i="7"/>
  <c r="AU38" i="7"/>
  <c r="AU39" i="7"/>
  <c r="AG19" i="5"/>
  <c r="AT22" i="7" l="1"/>
  <c r="AG13" i="12" s="1"/>
  <c r="AU17" i="7"/>
  <c r="AU7" i="7"/>
  <c r="AU18" i="7"/>
  <c r="AT15" i="17"/>
  <c r="AZ14" i="15"/>
  <c r="BA14" i="15" s="1"/>
  <c r="BA13" i="15"/>
  <c r="AU13" i="17"/>
  <c r="AU8" i="10"/>
  <c r="AI5" i="8"/>
  <c r="AI6" i="8"/>
  <c r="AL30" i="10"/>
  <c r="AL35" i="10" s="1"/>
  <c r="AL9" i="15"/>
  <c r="AH23" i="12"/>
  <c r="AH29" i="12"/>
  <c r="AJ26" i="5"/>
  <c r="AI28" i="12"/>
  <c r="AJ25" i="5"/>
  <c r="AI27" i="12"/>
  <c r="AI6" i="5"/>
  <c r="AI27" i="5"/>
  <c r="AJ26" i="12"/>
  <c r="AK14" i="5"/>
  <c r="AJ18" i="12"/>
  <c r="AJ15" i="5"/>
  <c r="AI19" i="12"/>
  <c r="AJ18" i="5"/>
  <c r="AI22" i="12"/>
  <c r="AK16" i="5"/>
  <c r="AJ20" i="12"/>
  <c r="AK17" i="5"/>
  <c r="AJ21" i="12"/>
  <c r="AA12" i="12"/>
  <c r="AA14" i="12" s="1"/>
  <c r="AV38" i="7"/>
  <c r="AV33" i="7"/>
  <c r="AX32" i="7"/>
  <c r="AV30" i="7"/>
  <c r="AV39" i="7"/>
  <c r="AU40" i="7"/>
  <c r="AV31" i="7"/>
  <c r="AV35" i="7"/>
  <c r="AX28" i="7"/>
  <c r="AV34" i="7"/>
  <c r="AZ29" i="7"/>
  <c r="AY29" i="7"/>
  <c r="AX27" i="7"/>
  <c r="AH19" i="5"/>
  <c r="AU22" i="7" l="1"/>
  <c r="AH13" i="12" s="1"/>
  <c r="AV17" i="7"/>
  <c r="AV18" i="7"/>
  <c r="AV7" i="7"/>
  <c r="AU15" i="17"/>
  <c r="BA29" i="7"/>
  <c r="AV13" i="17"/>
  <c r="AV8" i="10"/>
  <c r="AJ6" i="8"/>
  <c r="AJ5" i="8"/>
  <c r="AI23" i="12"/>
  <c r="AI29" i="12"/>
  <c r="AK25" i="5"/>
  <c r="AJ27" i="12"/>
  <c r="AJ6" i="5"/>
  <c r="AJ27" i="5"/>
  <c r="AK26" i="5"/>
  <c r="AJ28" i="12"/>
  <c r="AK26" i="12"/>
  <c r="AL16" i="5"/>
  <c r="AK20" i="12"/>
  <c r="AK15" i="5"/>
  <c r="AJ19" i="12"/>
  <c r="AL17" i="5"/>
  <c r="AK21" i="12"/>
  <c r="AK18" i="5"/>
  <c r="AJ22" i="12"/>
  <c r="AL14" i="5"/>
  <c r="AK18" i="12"/>
  <c r="AM25" i="10"/>
  <c r="AN25" i="10" s="1"/>
  <c r="AB11" i="12"/>
  <c r="AB12" i="12" s="1"/>
  <c r="AB14" i="12" s="1"/>
  <c r="AV40" i="7"/>
  <c r="AW34" i="7"/>
  <c r="AW30" i="7"/>
  <c r="AW33" i="7"/>
  <c r="AZ27" i="7"/>
  <c r="AY27" i="7"/>
  <c r="AW35" i="7"/>
  <c r="AW39" i="7"/>
  <c r="AZ28" i="7"/>
  <c r="AY28" i="7"/>
  <c r="AW31" i="7"/>
  <c r="AZ32" i="7"/>
  <c r="AY32" i="7"/>
  <c r="AW38" i="7"/>
  <c r="AI19" i="5"/>
  <c r="AV22" i="7" l="1"/>
  <c r="AI13" i="12" s="1"/>
  <c r="AW7" i="7"/>
  <c r="AW17" i="7"/>
  <c r="AW18" i="7"/>
  <c r="BA27" i="7"/>
  <c r="BA28" i="7"/>
  <c r="AV15" i="17"/>
  <c r="BA32" i="7"/>
  <c r="AW8" i="10"/>
  <c r="AK5" i="8"/>
  <c r="AK6" i="8"/>
  <c r="AM9" i="15"/>
  <c r="AN9" i="15" s="1"/>
  <c r="AM30" i="10"/>
  <c r="AN30" i="10" s="1"/>
  <c r="AJ29" i="12"/>
  <c r="AJ23" i="12"/>
  <c r="AL26" i="5"/>
  <c r="AK28" i="12"/>
  <c r="AL25" i="5"/>
  <c r="AK27" i="12"/>
  <c r="AK6" i="5"/>
  <c r="AK27" i="5"/>
  <c r="AL26" i="12"/>
  <c r="AL18" i="5"/>
  <c r="AK22" i="12"/>
  <c r="AL15" i="5"/>
  <c r="AK19" i="12"/>
  <c r="AM14" i="5"/>
  <c r="AM18" i="12" s="1"/>
  <c r="AL18" i="12"/>
  <c r="AM17" i="5"/>
  <c r="AM21" i="12" s="1"/>
  <c r="AL21" i="12"/>
  <c r="AM16" i="5"/>
  <c r="AM20" i="12" s="1"/>
  <c r="AL20" i="12"/>
  <c r="AO25" i="10"/>
  <c r="AC11" i="12"/>
  <c r="AC12" i="12" s="1"/>
  <c r="AC14" i="12" s="1"/>
  <c r="AX30" i="7"/>
  <c r="AW40" i="7"/>
  <c r="AX39" i="7"/>
  <c r="AX38" i="7"/>
  <c r="AX31" i="7"/>
  <c r="AX35" i="7"/>
  <c r="AX33" i="7"/>
  <c r="AX34" i="7"/>
  <c r="AJ19" i="5"/>
  <c r="AW13" i="17" l="1"/>
  <c r="AX17" i="7"/>
  <c r="AW22" i="7"/>
  <c r="AJ13" i="12" s="1"/>
  <c r="AX7" i="7"/>
  <c r="AX18" i="7"/>
  <c r="AW15" i="17"/>
  <c r="AX13" i="17"/>
  <c r="AO9" i="15"/>
  <c r="AX8" i="10"/>
  <c r="AL6" i="8"/>
  <c r="AL5" i="8"/>
  <c r="AO30" i="10"/>
  <c r="AM35" i="10"/>
  <c r="AN35" i="10" s="1"/>
  <c r="AK29" i="12"/>
  <c r="AK23" i="12"/>
  <c r="AM26" i="5"/>
  <c r="AM28" i="12" s="1"/>
  <c r="AL28" i="12"/>
  <c r="AM25" i="5"/>
  <c r="AL27" i="12"/>
  <c r="AL6" i="5"/>
  <c r="AL27" i="5"/>
  <c r="AM26" i="12"/>
  <c r="AM15" i="5"/>
  <c r="AM19" i="12" s="1"/>
  <c r="AL19" i="12"/>
  <c r="AM18" i="5"/>
  <c r="AM22" i="12" s="1"/>
  <c r="AL22" i="12"/>
  <c r="AD11" i="12"/>
  <c r="AP25" i="10"/>
  <c r="AZ31" i="7"/>
  <c r="AY31" i="7"/>
  <c r="AX40" i="7"/>
  <c r="AZ34" i="7"/>
  <c r="AY34" i="7"/>
  <c r="AZ35" i="7"/>
  <c r="AY35" i="7"/>
  <c r="AZ30" i="7"/>
  <c r="AY30" i="7"/>
  <c r="AZ33" i="7"/>
  <c r="AY33" i="7"/>
  <c r="AZ38" i="7"/>
  <c r="AY38" i="7"/>
  <c r="AZ39" i="7"/>
  <c r="AY39" i="7"/>
  <c r="AK19" i="5"/>
  <c r="AX22" i="7" l="1"/>
  <c r="AK13" i="12" s="1"/>
  <c r="AY18" i="7"/>
  <c r="AY17" i="7"/>
  <c r="AY13" i="17" s="1"/>
  <c r="AY7" i="7"/>
  <c r="BA31" i="7"/>
  <c r="AX15" i="17"/>
  <c r="BA39" i="7"/>
  <c r="BA33" i="7"/>
  <c r="BA35" i="7"/>
  <c r="BA34" i="7"/>
  <c r="BA30" i="7"/>
  <c r="BA38" i="7"/>
  <c r="AY8" i="10"/>
  <c r="AO35" i="10"/>
  <c r="AM6" i="8"/>
  <c r="AM5" i="8"/>
  <c r="AP30" i="10"/>
  <c r="AP35" i="10" s="1"/>
  <c r="AP9" i="15"/>
  <c r="AM23" i="12"/>
  <c r="AL23" i="12"/>
  <c r="AL29" i="12"/>
  <c r="AM27" i="12"/>
  <c r="AZ8" i="10" s="1"/>
  <c r="AM6" i="5"/>
  <c r="AM27" i="5"/>
  <c r="AD12" i="12"/>
  <c r="AD14" i="12" s="1"/>
  <c r="AZ40" i="7"/>
  <c r="AY40" i="7"/>
  <c r="AL19" i="5"/>
  <c r="AY22" i="7" l="1"/>
  <c r="AL13" i="12" s="1"/>
  <c r="AZ17" i="7"/>
  <c r="BA17" i="7" s="1"/>
  <c r="AZ7" i="7"/>
  <c r="BA7" i="7" s="1"/>
  <c r="AZ18" i="7"/>
  <c r="BA18" i="7" s="1"/>
  <c r="AY15" i="17"/>
  <c r="BA40" i="7"/>
  <c r="BA8" i="10"/>
  <c r="AM29" i="12"/>
  <c r="AE11" i="12"/>
  <c r="AQ25" i="10"/>
  <c r="AM19" i="5"/>
  <c r="AZ13" i="17" l="1"/>
  <c r="BA13" i="17" s="1"/>
  <c r="AZ22" i="7"/>
  <c r="BA22" i="7" s="1"/>
  <c r="AQ30" i="10"/>
  <c r="AQ9" i="15"/>
  <c r="AE12" i="12"/>
  <c r="AE14" i="12" s="1"/>
  <c r="C7" i="5"/>
  <c r="AZ15" i="17" l="1"/>
  <c r="BA15" i="17" s="1"/>
  <c r="AM13" i="12"/>
  <c r="AQ35" i="10"/>
  <c r="AR25" i="10"/>
  <c r="AF11" i="12"/>
  <c r="AF12" i="12" s="1"/>
  <c r="AF14" i="12" s="1"/>
  <c r="C6" i="12"/>
  <c r="C7" i="12" s="1"/>
  <c r="D4" i="12" s="1"/>
  <c r="D34" i="5"/>
  <c r="E34" i="5" s="1"/>
  <c r="D5" i="5"/>
  <c r="O6" i="7" l="1"/>
  <c r="O6" i="17"/>
  <c r="AR30" i="10"/>
  <c r="AR9" i="15"/>
  <c r="AG11" i="12"/>
  <c r="AS25" i="10"/>
  <c r="O7" i="10"/>
  <c r="D5" i="12"/>
  <c r="E5" i="5"/>
  <c r="F34" i="5"/>
  <c r="D7" i="5"/>
  <c r="D6" i="12" s="1"/>
  <c r="O10" i="7"/>
  <c r="P6" i="7" l="1"/>
  <c r="P6" i="17" s="1"/>
  <c r="P9" i="17" s="1"/>
  <c r="P23" i="17" s="1"/>
  <c r="O9" i="17"/>
  <c r="O23" i="17" s="1"/>
  <c r="O8" i="15"/>
  <c r="AR35" i="10"/>
  <c r="AS30" i="10"/>
  <c r="AS35" i="10" s="1"/>
  <c r="AS9" i="15"/>
  <c r="O23" i="7"/>
  <c r="AG12" i="12"/>
  <c r="AG14" i="12" s="1"/>
  <c r="D7" i="12"/>
  <c r="E4" i="12" s="1"/>
  <c r="P7" i="10" s="1"/>
  <c r="G34" i="5"/>
  <c r="F5" i="5"/>
  <c r="E7" i="5"/>
  <c r="E6" i="12" s="1"/>
  <c r="Q6" i="7" l="1"/>
  <c r="Q6" i="17" s="1"/>
  <c r="Q9" i="17" s="1"/>
  <c r="Q23" i="17" s="1"/>
  <c r="P10" i="7"/>
  <c r="P23" i="7" s="1"/>
  <c r="P24" i="7" s="1"/>
  <c r="O26" i="17"/>
  <c r="O31" i="17"/>
  <c r="O29" i="17"/>
  <c r="O30" i="17"/>
  <c r="O32" i="17"/>
  <c r="P16" i="17"/>
  <c r="P26" i="17"/>
  <c r="P31" i="17"/>
  <c r="P29" i="17"/>
  <c r="P30" i="17"/>
  <c r="P32" i="17"/>
  <c r="O16" i="17"/>
  <c r="O42" i="7"/>
  <c r="O47" i="7" s="1"/>
  <c r="P8" i="15"/>
  <c r="O24" i="7"/>
  <c r="AH11" i="12"/>
  <c r="AH12" i="12" s="1"/>
  <c r="AH14" i="12" s="1"/>
  <c r="AT25" i="10"/>
  <c r="E5" i="12"/>
  <c r="E7" i="12" s="1"/>
  <c r="F4" i="12" s="1"/>
  <c r="Q7" i="10" s="1"/>
  <c r="Q8" i="15" s="1"/>
  <c r="Q10" i="7"/>
  <c r="Q23" i="7" s="1"/>
  <c r="Q24" i="7" s="1"/>
  <c r="F7" i="5"/>
  <c r="F6" i="12" s="1"/>
  <c r="G5" i="5"/>
  <c r="H34" i="5"/>
  <c r="P42" i="7" l="1"/>
  <c r="P47" i="7" s="1"/>
  <c r="P51" i="7" s="1"/>
  <c r="R6" i="7"/>
  <c r="R6" i="17" s="1"/>
  <c r="R9" i="17" s="1"/>
  <c r="R23" i="17" s="1"/>
  <c r="P17" i="17"/>
  <c r="P33" i="17"/>
  <c r="O17" i="17"/>
  <c r="O33" i="17"/>
  <c r="Q16" i="17"/>
  <c r="Q26" i="17"/>
  <c r="Q31" i="17"/>
  <c r="Q29" i="17"/>
  <c r="Q30" i="17"/>
  <c r="Q32" i="17"/>
  <c r="O43" i="7"/>
  <c r="AT30" i="10"/>
  <c r="AT35" i="10" s="1"/>
  <c r="AT9" i="15"/>
  <c r="O51" i="7"/>
  <c r="AI11" i="12"/>
  <c r="AI12" i="12" s="1"/>
  <c r="AI14" i="12" s="1"/>
  <c r="AU25" i="10"/>
  <c r="Q42" i="7"/>
  <c r="F5" i="12"/>
  <c r="F7" i="12" s="1"/>
  <c r="G4" i="12" s="1"/>
  <c r="R7" i="10" s="1"/>
  <c r="H5" i="5"/>
  <c r="I34" i="5"/>
  <c r="G7" i="5"/>
  <c r="G6" i="12" s="1"/>
  <c r="R10" i="7"/>
  <c r="P43" i="7" l="1"/>
  <c r="S6" i="7"/>
  <c r="S6" i="17" s="1"/>
  <c r="S9" i="17" s="1"/>
  <c r="S23" i="17" s="1"/>
  <c r="Q17" i="17"/>
  <c r="Q33" i="17"/>
  <c r="R16" i="17"/>
  <c r="R26" i="17"/>
  <c r="R31" i="17"/>
  <c r="R29" i="17"/>
  <c r="R30" i="17"/>
  <c r="R32" i="17"/>
  <c r="R23" i="7"/>
  <c r="R42" i="7" s="1"/>
  <c r="P6" i="15"/>
  <c r="P10" i="15" s="1"/>
  <c r="P21" i="15" s="1"/>
  <c r="P53" i="7"/>
  <c r="P55" i="7" s="1"/>
  <c r="O6" i="15"/>
  <c r="O53" i="7"/>
  <c r="R8" i="15"/>
  <c r="AU30" i="10"/>
  <c r="AU35" i="10" s="1"/>
  <c r="AU9" i="15"/>
  <c r="O39" i="10"/>
  <c r="AJ11" i="12"/>
  <c r="AJ12" i="12" s="1"/>
  <c r="AJ14" i="12" s="1"/>
  <c r="AV25" i="10"/>
  <c r="Q47" i="7"/>
  <c r="Q51" i="7" s="1"/>
  <c r="Q43" i="7"/>
  <c r="G5" i="12"/>
  <c r="G7" i="12" s="1"/>
  <c r="H4" i="12" s="1"/>
  <c r="S7" i="10" s="1"/>
  <c r="H7" i="5"/>
  <c r="H6" i="12" s="1"/>
  <c r="I5" i="5"/>
  <c r="J34" i="5"/>
  <c r="S10" i="7" l="1"/>
  <c r="T6" i="7"/>
  <c r="T6" i="17" s="1"/>
  <c r="T9" i="17" s="1"/>
  <c r="T23" i="17" s="1"/>
  <c r="R17" i="17"/>
  <c r="R33" i="17"/>
  <c r="S16" i="17"/>
  <c r="S26" i="17"/>
  <c r="S31" i="17"/>
  <c r="S29" i="17"/>
  <c r="S30" i="17"/>
  <c r="S32" i="17"/>
  <c r="O10" i="15"/>
  <c r="O21" i="15" s="1"/>
  <c r="R24" i="7"/>
  <c r="O55" i="7"/>
  <c r="Q6" i="15"/>
  <c r="Q10" i="15" s="1"/>
  <c r="Q21" i="15" s="1"/>
  <c r="Q53" i="7"/>
  <c r="Q55" i="7" s="1"/>
  <c r="O40" i="10"/>
  <c r="S23" i="7"/>
  <c r="S42" i="7" s="1"/>
  <c r="AV30" i="10"/>
  <c r="AV35" i="10" s="1"/>
  <c r="AV9" i="15"/>
  <c r="S8" i="15"/>
  <c r="P39" i="10"/>
  <c r="P40" i="10" s="1"/>
  <c r="P41" i="10" s="1"/>
  <c r="AK11" i="12"/>
  <c r="AW25" i="10"/>
  <c r="R47" i="7"/>
  <c r="R51" i="7" s="1"/>
  <c r="R43" i="7"/>
  <c r="H5" i="12"/>
  <c r="H7" i="12" s="1"/>
  <c r="I4" i="12" s="1"/>
  <c r="T7" i="10" s="1"/>
  <c r="K34" i="5"/>
  <c r="J5" i="5"/>
  <c r="I7" i="5"/>
  <c r="I6" i="12" s="1"/>
  <c r="T10" i="7"/>
  <c r="U6" i="7" l="1"/>
  <c r="U6" i="17" s="1"/>
  <c r="U9" i="17" s="1"/>
  <c r="U23" i="17" s="1"/>
  <c r="S17" i="17"/>
  <c r="S33" i="17"/>
  <c r="T16" i="17"/>
  <c r="T26" i="17"/>
  <c r="T31" i="17"/>
  <c r="T29" i="17"/>
  <c r="T30" i="17"/>
  <c r="T32" i="17"/>
  <c r="T23" i="7"/>
  <c r="T24" i="7" s="1"/>
  <c r="R6" i="15"/>
  <c r="R10" i="15" s="1"/>
  <c r="R21" i="15" s="1"/>
  <c r="R53" i="7"/>
  <c r="P6" i="10"/>
  <c r="P11" i="10" s="1"/>
  <c r="O41" i="10"/>
  <c r="T8" i="15"/>
  <c r="AW30" i="10"/>
  <c r="AW35" i="10" s="1"/>
  <c r="AW9" i="15"/>
  <c r="S24" i="7"/>
  <c r="Q39" i="10"/>
  <c r="Q40" i="10" s="1"/>
  <c r="Q41" i="10" s="1"/>
  <c r="AK12" i="12"/>
  <c r="AK14" i="12" s="1"/>
  <c r="S47" i="7"/>
  <c r="S51" i="7" s="1"/>
  <c r="S43" i="7"/>
  <c r="J7" i="5"/>
  <c r="J6" i="12" s="1"/>
  <c r="U10" i="7"/>
  <c r="U23" i="7" s="1"/>
  <c r="U24" i="7" s="1"/>
  <c r="L34" i="5"/>
  <c r="K5" i="5"/>
  <c r="I5" i="12"/>
  <c r="I7" i="12" s="1"/>
  <c r="J4" i="12" s="1"/>
  <c r="U7" i="10" s="1"/>
  <c r="V6" i="7" l="1"/>
  <c r="V6" i="17" s="1"/>
  <c r="V9" i="17" s="1"/>
  <c r="V23" i="17" s="1"/>
  <c r="T42" i="7"/>
  <c r="T47" i="7" s="1"/>
  <c r="T17" i="17"/>
  <c r="T33" i="17"/>
  <c r="U16" i="17"/>
  <c r="U26" i="17"/>
  <c r="U31" i="17"/>
  <c r="U29" i="17"/>
  <c r="U30" i="17"/>
  <c r="U32" i="17"/>
  <c r="R55" i="7"/>
  <c r="S6" i="15"/>
  <c r="S10" i="15" s="1"/>
  <c r="S53" i="7"/>
  <c r="S55" i="7" s="1"/>
  <c r="Q22" i="15"/>
  <c r="P23" i="15"/>
  <c r="P21" i="10"/>
  <c r="P42" i="10" s="1"/>
  <c r="Q6" i="10"/>
  <c r="Q11" i="10" s="1"/>
  <c r="O6" i="10"/>
  <c r="U8" i="15"/>
  <c r="R39" i="10"/>
  <c r="R40" i="10" s="1"/>
  <c r="R41" i="10" s="1"/>
  <c r="AL11" i="12"/>
  <c r="AL12" i="12" s="1"/>
  <c r="AL14" i="12" s="1"/>
  <c r="AX25" i="10"/>
  <c r="U42" i="7"/>
  <c r="J5" i="12"/>
  <c r="J7" i="12" s="1"/>
  <c r="K4" i="12" s="1"/>
  <c r="V7" i="10" s="1"/>
  <c r="K7" i="5"/>
  <c r="K6" i="12" s="1"/>
  <c r="V10" i="7"/>
  <c r="V23" i="7" s="1"/>
  <c r="M34" i="5"/>
  <c r="L5" i="5"/>
  <c r="W6" i="7" l="1"/>
  <c r="W6" i="17" s="1"/>
  <c r="W9" i="17" s="1"/>
  <c r="W23" i="17" s="1"/>
  <c r="T43" i="7"/>
  <c r="U17" i="17"/>
  <c r="U33" i="17"/>
  <c r="V16" i="17"/>
  <c r="V26" i="17"/>
  <c r="V31" i="17"/>
  <c r="V29" i="17"/>
  <c r="V30" i="17"/>
  <c r="V32" i="17"/>
  <c r="S21" i="15"/>
  <c r="V24" i="7"/>
  <c r="O11" i="10"/>
  <c r="Q23" i="15"/>
  <c r="Q24" i="15" s="1"/>
  <c r="Q25" i="15" s="1"/>
  <c r="R22" i="15"/>
  <c r="Q21" i="10"/>
  <c r="Q42" i="10" s="1"/>
  <c r="R6" i="10"/>
  <c r="R11" i="10" s="1"/>
  <c r="P22" i="15"/>
  <c r="O23" i="15"/>
  <c r="S39" i="10"/>
  <c r="V8" i="15"/>
  <c r="AX30" i="10"/>
  <c r="AX35" i="10" s="1"/>
  <c r="AX9" i="15"/>
  <c r="T51" i="7"/>
  <c r="AY25" i="10"/>
  <c r="AM11" i="12"/>
  <c r="AM12" i="12" s="1"/>
  <c r="AM14" i="12" s="1"/>
  <c r="AZ25" i="10" s="1"/>
  <c r="U47" i="7"/>
  <c r="U51" i="7" s="1"/>
  <c r="U43" i="7"/>
  <c r="V42" i="7"/>
  <c r="K5" i="12"/>
  <c r="K7" i="12" s="1"/>
  <c r="L4" i="12" s="1"/>
  <c r="W7" i="10" s="1"/>
  <c r="N34" i="5"/>
  <c r="M5" i="5"/>
  <c r="L7" i="5"/>
  <c r="L6" i="12" s="1"/>
  <c r="W10" i="7"/>
  <c r="W23" i="7" s="1"/>
  <c r="W24" i="7" s="1"/>
  <c r="X6" i="7" l="1"/>
  <c r="X6" i="17" s="1"/>
  <c r="X9" i="17" s="1"/>
  <c r="X23" i="17" s="1"/>
  <c r="V17" i="17"/>
  <c r="V33" i="17"/>
  <c r="W16" i="17"/>
  <c r="W26" i="17"/>
  <c r="W31" i="17"/>
  <c r="W29" i="17"/>
  <c r="W30" i="17"/>
  <c r="W32" i="17"/>
  <c r="P24" i="15"/>
  <c r="P25" i="15" s="1"/>
  <c r="BA25" i="10"/>
  <c r="T6" i="15"/>
  <c r="T10" i="15" s="1"/>
  <c r="T53" i="7"/>
  <c r="U6" i="15"/>
  <c r="U10" i="15" s="1"/>
  <c r="U21" i="15" s="1"/>
  <c r="U53" i="7"/>
  <c r="U55" i="7" s="1"/>
  <c r="O21" i="10"/>
  <c r="O42" i="10" s="1"/>
  <c r="O24" i="15"/>
  <c r="R23" i="15"/>
  <c r="R24" i="15" s="1"/>
  <c r="R25" i="15" s="1"/>
  <c r="S22" i="15"/>
  <c r="R21" i="10"/>
  <c r="R42" i="10" s="1"/>
  <c r="S40" i="10"/>
  <c r="AZ9" i="15"/>
  <c r="W8" i="15"/>
  <c r="AY30" i="10"/>
  <c r="AY9" i="15"/>
  <c r="T39" i="10"/>
  <c r="T40" i="10" s="1"/>
  <c r="T41" i="10" s="1"/>
  <c r="AZ30" i="10"/>
  <c r="V47" i="7"/>
  <c r="V51" i="7" s="1"/>
  <c r="V43" i="7"/>
  <c r="W42" i="7"/>
  <c r="L5" i="12"/>
  <c r="L7" i="12" s="1"/>
  <c r="M4" i="12" s="1"/>
  <c r="X7" i="10" s="1"/>
  <c r="M7" i="5"/>
  <c r="M6" i="12" s="1"/>
  <c r="O34" i="5"/>
  <c r="N5" i="5"/>
  <c r="X10" i="7" l="1"/>
  <c r="X23" i="7" s="1"/>
  <c r="X24" i="7" s="1"/>
  <c r="Y6" i="7"/>
  <c r="Y6" i="17" s="1"/>
  <c r="Y9" i="17" s="1"/>
  <c r="Y23" i="17" s="1"/>
  <c r="W17" i="17"/>
  <c r="W33" i="17"/>
  <c r="X16" i="17"/>
  <c r="X26" i="17"/>
  <c r="X31" i="17"/>
  <c r="X29" i="17"/>
  <c r="X30" i="17"/>
  <c r="X32" i="17"/>
  <c r="BA9" i="15"/>
  <c r="T55" i="7"/>
  <c r="V6" i="15"/>
  <c r="V10" i="15" s="1"/>
  <c r="V21" i="15" s="1"/>
  <c r="V53" i="7"/>
  <c r="V55" i="7" s="1"/>
  <c r="AY35" i="10"/>
  <c r="BA30" i="10"/>
  <c r="T6" i="10"/>
  <c r="T11" i="10" s="1"/>
  <c r="S41" i="10"/>
  <c r="O25" i="15"/>
  <c r="X8" i="15"/>
  <c r="T21" i="15"/>
  <c r="U39" i="10"/>
  <c r="U40" i="10" s="1"/>
  <c r="U41" i="10" s="1"/>
  <c r="AZ35" i="10"/>
  <c r="W47" i="7"/>
  <c r="W51" i="7" s="1"/>
  <c r="W43" i="7"/>
  <c r="X42" i="7"/>
  <c r="M5" i="12"/>
  <c r="M7" i="12" s="1"/>
  <c r="N4" i="12" s="1"/>
  <c r="Y7" i="10" s="1"/>
  <c r="N7" i="5"/>
  <c r="N6" i="12" s="1"/>
  <c r="P34" i="5"/>
  <c r="O5" i="5"/>
  <c r="Y10" i="7" l="1"/>
  <c r="Y23" i="7" s="1"/>
  <c r="Y24" i="7" s="1"/>
  <c r="Z6" i="7"/>
  <c r="Z10" i="7" s="1"/>
  <c r="AA10" i="7" s="1"/>
  <c r="X17" i="17"/>
  <c r="X33" i="17"/>
  <c r="Y16" i="17"/>
  <c r="Y26" i="17"/>
  <c r="Y31" i="17"/>
  <c r="Y29" i="17"/>
  <c r="Y30" i="17"/>
  <c r="Y32" i="17"/>
  <c r="Z6" i="17"/>
  <c r="AA6" i="7"/>
  <c r="W6" i="15"/>
  <c r="W10" i="15" s="1"/>
  <c r="W21" i="15" s="1"/>
  <c r="W53" i="7"/>
  <c r="W55" i="7" s="1"/>
  <c r="BA35" i="10"/>
  <c r="U6" i="10"/>
  <c r="U11" i="10" s="1"/>
  <c r="S6" i="10"/>
  <c r="U22" i="15"/>
  <c r="T23" i="15"/>
  <c r="T21" i="10"/>
  <c r="T42" i="10" s="1"/>
  <c r="Y8" i="15"/>
  <c r="V39" i="10"/>
  <c r="V40" i="10" s="1"/>
  <c r="V41" i="10" s="1"/>
  <c r="X47" i="7"/>
  <c r="X51" i="7" s="1"/>
  <c r="X43" i="7"/>
  <c r="Y42" i="7"/>
  <c r="O7" i="5"/>
  <c r="O6" i="12" s="1"/>
  <c r="N5" i="12"/>
  <c r="N7" i="12" s="1"/>
  <c r="O4" i="12" s="1"/>
  <c r="Z7" i="10" s="1"/>
  <c r="AA7" i="10" s="1"/>
  <c r="Q34" i="5"/>
  <c r="P5" i="5"/>
  <c r="AB6" i="7" l="1"/>
  <c r="AB10" i="7" s="1"/>
  <c r="Y17" i="17"/>
  <c r="Y33" i="17"/>
  <c r="Z9" i="17"/>
  <c r="AA6" i="17"/>
  <c r="AB6" i="17"/>
  <c r="X6" i="15"/>
  <c r="X10" i="15" s="1"/>
  <c r="X21" i="15" s="1"/>
  <c r="X53" i="7"/>
  <c r="X55" i="7" s="1"/>
  <c r="S11" i="10"/>
  <c r="V6" i="10"/>
  <c r="V11" i="10" s="1"/>
  <c r="T22" i="15"/>
  <c r="S23" i="15"/>
  <c r="U23" i="15"/>
  <c r="U24" i="15" s="1"/>
  <c r="U25" i="15" s="1"/>
  <c r="V22" i="15"/>
  <c r="U21" i="10"/>
  <c r="U42" i="10" s="1"/>
  <c r="Z23" i="7"/>
  <c r="Z8" i="15"/>
  <c r="AA8" i="15" s="1"/>
  <c r="W39" i="10"/>
  <c r="W40" i="10" s="1"/>
  <c r="W41" i="10" s="1"/>
  <c r="Y47" i="7"/>
  <c r="Y51" i="7" s="1"/>
  <c r="Y43" i="7"/>
  <c r="O5" i="12"/>
  <c r="O7" i="12" s="1"/>
  <c r="P4" i="12" s="1"/>
  <c r="AB7" i="10" s="1"/>
  <c r="R34" i="5"/>
  <c r="Q5" i="5"/>
  <c r="P7" i="5"/>
  <c r="P6" i="12" s="1"/>
  <c r="AC6" i="7" l="1"/>
  <c r="AC6" i="17" s="1"/>
  <c r="AC9" i="17" s="1"/>
  <c r="AC23" i="17" s="1"/>
  <c r="Z26" i="17"/>
  <c r="Z31" i="17"/>
  <c r="Z29" i="17"/>
  <c r="Z30" i="17"/>
  <c r="Z32" i="17"/>
  <c r="Z23" i="17"/>
  <c r="T24" i="15"/>
  <c r="T25" i="15" s="1"/>
  <c r="AB9" i="17"/>
  <c r="Z16" i="17"/>
  <c r="AA9" i="17"/>
  <c r="AA23" i="17" s="1"/>
  <c r="Z42" i="7"/>
  <c r="AA42" i="7" s="1"/>
  <c r="AA23" i="7"/>
  <c r="Y6" i="15"/>
  <c r="Y10" i="15" s="1"/>
  <c r="Y21" i="15" s="1"/>
  <c r="Y53" i="7"/>
  <c r="Y55" i="7" s="1"/>
  <c r="AB8" i="15"/>
  <c r="W6" i="10"/>
  <c r="W11" i="10" s="1"/>
  <c r="V23" i="15"/>
  <c r="V24" i="15" s="1"/>
  <c r="V25" i="15" s="1"/>
  <c r="W22" i="15"/>
  <c r="V21" i="10"/>
  <c r="V42" i="10" s="1"/>
  <c r="S21" i="10"/>
  <c r="S42" i="10" s="1"/>
  <c r="S24" i="15"/>
  <c r="AB23" i="7"/>
  <c r="Z24" i="7"/>
  <c r="AA24" i="7" s="1"/>
  <c r="X39" i="10"/>
  <c r="X40" i="10" s="1"/>
  <c r="X41" i="10" s="1"/>
  <c r="P5" i="12"/>
  <c r="P7" i="12" s="1"/>
  <c r="Q4" i="12" s="1"/>
  <c r="AC7" i="10" s="1"/>
  <c r="Q7" i="5"/>
  <c r="Q6" i="12" s="1"/>
  <c r="AC10" i="7"/>
  <c r="AC23" i="7" s="1"/>
  <c r="AC24" i="7" s="1"/>
  <c r="S34" i="5"/>
  <c r="R5" i="5"/>
  <c r="AD6" i="7" l="1"/>
  <c r="AD6" i="17" s="1"/>
  <c r="AD9" i="17" s="1"/>
  <c r="AD23" i="17" s="1"/>
  <c r="Z43" i="7"/>
  <c r="AA43" i="7" s="1"/>
  <c r="Z47" i="7"/>
  <c r="AA47" i="7" s="1"/>
  <c r="AB26" i="17"/>
  <c r="AB31" i="17"/>
  <c r="AB29" i="17"/>
  <c r="AB30" i="17"/>
  <c r="AB32" i="17"/>
  <c r="AA26" i="17"/>
  <c r="AA31" i="17"/>
  <c r="AA29" i="17"/>
  <c r="AA30" i="17"/>
  <c r="AA32" i="17"/>
  <c r="AC16" i="17"/>
  <c r="AC26" i="17"/>
  <c r="AC31" i="17"/>
  <c r="AC29" i="17"/>
  <c r="AC30" i="17"/>
  <c r="AC32" i="17"/>
  <c r="Z17" i="17"/>
  <c r="Z33" i="17"/>
  <c r="AB23" i="17"/>
  <c r="S25" i="15"/>
  <c r="AB16" i="17"/>
  <c r="AA16" i="17"/>
  <c r="AB42" i="7"/>
  <c r="AB43" i="7" s="1"/>
  <c r="X6" i="10"/>
  <c r="X11" i="10" s="1"/>
  <c r="X22" i="15"/>
  <c r="W23" i="15"/>
  <c r="AC8" i="15"/>
  <c r="AB24" i="7"/>
  <c r="Y39" i="10"/>
  <c r="Y40" i="10" s="1"/>
  <c r="Y41" i="10" s="1"/>
  <c r="AC42" i="7"/>
  <c r="R7" i="5"/>
  <c r="R6" i="12" s="1"/>
  <c r="Q5" i="12"/>
  <c r="Q7" i="12" s="1"/>
  <c r="R4" i="12" s="1"/>
  <c r="AD7" i="10" s="1"/>
  <c r="T34" i="5"/>
  <c r="S5" i="5"/>
  <c r="AD10" i="7" l="1"/>
  <c r="AD23" i="7" s="1"/>
  <c r="AD24" i="7" s="1"/>
  <c r="AB47" i="7"/>
  <c r="AB51" i="7" s="1"/>
  <c r="Z51" i="7"/>
  <c r="AA51" i="7" s="1"/>
  <c r="AE6" i="7"/>
  <c r="AE6" i="17" s="1"/>
  <c r="AE9" i="17" s="1"/>
  <c r="AE23" i="17" s="1"/>
  <c r="AA17" i="17"/>
  <c r="AA33" i="17"/>
  <c r="AB17" i="17"/>
  <c r="AB33" i="17"/>
  <c r="AC17" i="17"/>
  <c r="AC33" i="17"/>
  <c r="AD16" i="17"/>
  <c r="AD26" i="17"/>
  <c r="AD31" i="17"/>
  <c r="AD29" i="17"/>
  <c r="AD30" i="17"/>
  <c r="AD32" i="17"/>
  <c r="W21" i="10"/>
  <c r="W42" i="10" s="1"/>
  <c r="W24" i="15"/>
  <c r="Y22" i="15"/>
  <c r="X23" i="15"/>
  <c r="X24" i="15" s="1"/>
  <c r="X25" i="15" s="1"/>
  <c r="X21" i="10"/>
  <c r="X42" i="10" s="1"/>
  <c r="Y6" i="10"/>
  <c r="AD8" i="15"/>
  <c r="AC47" i="7"/>
  <c r="AC51" i="7" s="1"/>
  <c r="AC43" i="7"/>
  <c r="R5" i="12"/>
  <c r="R7" i="12" s="1"/>
  <c r="S4" i="12" s="1"/>
  <c r="AE7" i="10" s="1"/>
  <c r="S7" i="5"/>
  <c r="S6" i="12" s="1"/>
  <c r="U34" i="5"/>
  <c r="T5" i="5"/>
  <c r="AE10" i="7" l="1"/>
  <c r="AE23" i="7" s="1"/>
  <c r="AE24" i="7" s="1"/>
  <c r="Z39" i="10"/>
  <c r="AA39" i="10" s="1"/>
  <c r="Z53" i="7"/>
  <c r="Z55" i="7" s="1"/>
  <c r="AA55" i="7" s="1"/>
  <c r="AD42" i="7"/>
  <c r="AD47" i="7" s="1"/>
  <c r="AD51" i="7" s="1"/>
  <c r="Z6" i="15"/>
  <c r="AA6" i="15" s="1"/>
  <c r="AF6" i="7"/>
  <c r="AF10" i="7" s="1"/>
  <c r="AF23" i="7" s="1"/>
  <c r="AF24" i="7" s="1"/>
  <c r="AD17" i="17"/>
  <c r="AD33" i="17"/>
  <c r="AE26" i="17"/>
  <c r="AE31" i="17"/>
  <c r="AE29" i="17"/>
  <c r="AE30" i="17"/>
  <c r="AE32" i="17"/>
  <c r="W25" i="15"/>
  <c r="AE16" i="17"/>
  <c r="AB6" i="15"/>
  <c r="AB53" i="7"/>
  <c r="AC6" i="15"/>
  <c r="AC10" i="15" s="1"/>
  <c r="AC21" i="15" s="1"/>
  <c r="AC53" i="7"/>
  <c r="AC55" i="7" s="1"/>
  <c r="Y11" i="10"/>
  <c r="Y21" i="10" s="1"/>
  <c r="Y42" i="10" s="1"/>
  <c r="Z22" i="15"/>
  <c r="AA22" i="15" s="1"/>
  <c r="Y23" i="15"/>
  <c r="Y24" i="15" s="1"/>
  <c r="Y25" i="15" s="1"/>
  <c r="AE8" i="15"/>
  <c r="AE42" i="7"/>
  <c r="S5" i="12"/>
  <c r="S7" i="12" s="1"/>
  <c r="T4" i="12" s="1"/>
  <c r="AF7" i="10" s="1"/>
  <c r="T7" i="5"/>
  <c r="T6" i="12" s="1"/>
  <c r="V34" i="5"/>
  <c r="U5" i="5"/>
  <c r="AB39" i="10" l="1"/>
  <c r="AC39" i="10" s="1"/>
  <c r="AC40" i="10" s="1"/>
  <c r="AC41" i="10" s="1"/>
  <c r="Z40" i="10"/>
  <c r="AA40" i="10" s="1"/>
  <c r="AD43" i="7"/>
  <c r="AA53" i="7"/>
  <c r="AF6" i="17"/>
  <c r="AF9" i="17" s="1"/>
  <c r="Z10" i="15"/>
  <c r="AG6" i="7"/>
  <c r="AG6" i="17" s="1"/>
  <c r="AG9" i="17" s="1"/>
  <c r="AG23" i="17" s="1"/>
  <c r="AE17" i="17"/>
  <c r="AE33" i="17"/>
  <c r="AB10" i="15"/>
  <c r="AB21" i="15" s="1"/>
  <c r="AB55" i="7"/>
  <c r="AD6" i="15"/>
  <c r="AD10" i="15" s="1"/>
  <c r="AD21" i="15" s="1"/>
  <c r="AD53" i="7"/>
  <c r="AD55" i="7" s="1"/>
  <c r="AB40" i="10"/>
  <c r="AF8" i="15"/>
  <c r="AE47" i="7"/>
  <c r="AE51" i="7" s="1"/>
  <c r="AE43" i="7"/>
  <c r="AF42" i="7"/>
  <c r="U7" i="5"/>
  <c r="U6" i="12" s="1"/>
  <c r="AG10" i="7"/>
  <c r="T5" i="12"/>
  <c r="T7" i="12" s="1"/>
  <c r="U4" i="12" s="1"/>
  <c r="AG7" i="10" s="1"/>
  <c r="AG8" i="15" s="1"/>
  <c r="W34" i="5"/>
  <c r="V5" i="5"/>
  <c r="Z41" i="10" l="1"/>
  <c r="AA41" i="10" s="1"/>
  <c r="AA10" i="15"/>
  <c r="Z21" i="15"/>
  <c r="AA21" i="15" s="1"/>
  <c r="AH6" i="7"/>
  <c r="AH6" i="17" s="1"/>
  <c r="AH9" i="17" s="1"/>
  <c r="AH23" i="17" s="1"/>
  <c r="AF26" i="17"/>
  <c r="AF31" i="17"/>
  <c r="AF29" i="17"/>
  <c r="AF30" i="17"/>
  <c r="AF32" i="17"/>
  <c r="AF23" i="17"/>
  <c r="AG16" i="17"/>
  <c r="AG26" i="17"/>
  <c r="AG31" i="17"/>
  <c r="AG29" i="17"/>
  <c r="AG30" i="17"/>
  <c r="AG32" i="17"/>
  <c r="AF16" i="17"/>
  <c r="AE6" i="15"/>
  <c r="AE10" i="15" s="1"/>
  <c r="AE21" i="15" s="1"/>
  <c r="AE53" i="7"/>
  <c r="AE55" i="7" s="1"/>
  <c r="AC6" i="10"/>
  <c r="AC11" i="10" s="1"/>
  <c r="AB41" i="10"/>
  <c r="AG23" i="7"/>
  <c r="AD39" i="10"/>
  <c r="AD40" i="10" s="1"/>
  <c r="AD41" i="10" s="1"/>
  <c r="AF47" i="7"/>
  <c r="AF51" i="7" s="1"/>
  <c r="AF43" i="7"/>
  <c r="U5" i="12"/>
  <c r="U7" i="12" s="1"/>
  <c r="V4" i="12" s="1"/>
  <c r="AH7" i="10" s="1"/>
  <c r="V7" i="5"/>
  <c r="V6" i="12" s="1"/>
  <c r="X34" i="5"/>
  <c r="W5" i="5"/>
  <c r="AH10" i="7" l="1"/>
  <c r="AH23" i="7" s="1"/>
  <c r="AH24" i="7" s="1"/>
  <c r="Z6" i="10"/>
  <c r="AA6" i="10" s="1"/>
  <c r="AI6" i="7"/>
  <c r="AI6" i="17" s="1"/>
  <c r="AI9" i="17" s="1"/>
  <c r="AI23" i="17" s="1"/>
  <c r="AF17" i="17"/>
  <c r="AF33" i="17"/>
  <c r="AG17" i="17"/>
  <c r="AG33" i="17"/>
  <c r="AH16" i="17"/>
  <c r="AH26" i="17"/>
  <c r="AH31" i="17"/>
  <c r="AH29" i="17"/>
  <c r="AH30" i="17"/>
  <c r="AH32" i="17"/>
  <c r="AG42" i="7"/>
  <c r="AG43" i="7" s="1"/>
  <c r="AF6" i="15"/>
  <c r="AF10" i="15" s="1"/>
  <c r="AF53" i="7"/>
  <c r="Z11" i="10"/>
  <c r="AA11" i="10" s="1"/>
  <c r="AD6" i="10"/>
  <c r="AD11" i="10" s="1"/>
  <c r="AB6" i="10"/>
  <c r="AD22" i="15"/>
  <c r="AC23" i="15"/>
  <c r="AC21" i="10"/>
  <c r="AC42" i="10" s="1"/>
  <c r="Z23" i="15"/>
  <c r="AA23" i="15" s="1"/>
  <c r="AH8" i="15"/>
  <c r="AG24" i="7"/>
  <c r="AE39" i="10"/>
  <c r="AE40" i="10" s="1"/>
  <c r="AE41" i="10" s="1"/>
  <c r="AH42" i="7"/>
  <c r="V5" i="12"/>
  <c r="V7" i="12" s="1"/>
  <c r="W4" i="12" s="1"/>
  <c r="AI7" i="10" s="1"/>
  <c r="W7" i="5"/>
  <c r="W6" i="12" s="1"/>
  <c r="X5" i="5"/>
  <c r="Y34" i="5"/>
  <c r="AB22" i="15" l="1"/>
  <c r="AI10" i="7"/>
  <c r="AI23" i="7" s="1"/>
  <c r="AI24" i="7" s="1"/>
  <c r="AJ6" i="7"/>
  <c r="AJ6" i="17" s="1"/>
  <c r="AJ9" i="17" s="1"/>
  <c r="AJ23" i="17" s="1"/>
  <c r="AG47" i="7"/>
  <c r="AG51" i="7" s="1"/>
  <c r="AH17" i="17"/>
  <c r="AH33" i="17"/>
  <c r="AI16" i="17"/>
  <c r="AI26" i="17"/>
  <c r="AI31" i="17"/>
  <c r="AI29" i="17"/>
  <c r="AI30" i="17"/>
  <c r="AI32" i="17"/>
  <c r="AF21" i="15"/>
  <c r="AF55" i="7"/>
  <c r="AB11" i="10"/>
  <c r="AD23" i="15"/>
  <c r="AD24" i="15" s="1"/>
  <c r="AD25" i="15" s="1"/>
  <c r="AE22" i="15"/>
  <c r="AD21" i="10"/>
  <c r="AD42" i="10" s="1"/>
  <c r="Z21" i="10"/>
  <c r="Z42" i="10" s="1"/>
  <c r="AA42" i="10" s="1"/>
  <c r="Z24" i="15"/>
  <c r="AC22" i="15"/>
  <c r="AC24" i="15" s="1"/>
  <c r="AC25" i="15" s="1"/>
  <c r="AB23" i="15"/>
  <c r="AE6" i="10"/>
  <c r="AE11" i="10" s="1"/>
  <c r="AI8" i="15"/>
  <c r="AF39" i="10"/>
  <c r="AF40" i="10" s="1"/>
  <c r="AF41" i="10" s="1"/>
  <c r="AF6" i="10" s="1"/>
  <c r="AF11" i="10" s="1"/>
  <c r="AH47" i="7"/>
  <c r="AH51" i="7" s="1"/>
  <c r="AH43" i="7"/>
  <c r="AI42" i="7"/>
  <c r="W5" i="12"/>
  <c r="W7" i="12" s="1"/>
  <c r="X4" i="12" s="1"/>
  <c r="AJ7" i="10" s="1"/>
  <c r="X7" i="5"/>
  <c r="X6" i="12" s="1"/>
  <c r="Y5" i="5"/>
  <c r="Z34" i="5"/>
  <c r="AJ10" i="7" l="1"/>
  <c r="AJ23" i="7" s="1"/>
  <c r="AJ24" i="7" s="1"/>
  <c r="AK6" i="7"/>
  <c r="AK6" i="17" s="1"/>
  <c r="AK9" i="17" s="1"/>
  <c r="AK23" i="17" s="1"/>
  <c r="AJ16" i="17"/>
  <c r="AJ26" i="17"/>
  <c r="AJ31" i="17"/>
  <c r="AJ29" i="17"/>
  <c r="AJ30" i="17"/>
  <c r="AJ32" i="17"/>
  <c r="AI17" i="17"/>
  <c r="AI33" i="17"/>
  <c r="Z25" i="15"/>
  <c r="AA25" i="15" s="1"/>
  <c r="AA24" i="15"/>
  <c r="AG6" i="15"/>
  <c r="AG10" i="15" s="1"/>
  <c r="AG53" i="7"/>
  <c r="AH6" i="15"/>
  <c r="AH10" i="15" s="1"/>
  <c r="AH21" i="15" s="1"/>
  <c r="AH53" i="7"/>
  <c r="AH55" i="7" s="1"/>
  <c r="AA21" i="10"/>
  <c r="AG22" i="15"/>
  <c r="AF23" i="15"/>
  <c r="AF21" i="10"/>
  <c r="AF42" i="10" s="1"/>
  <c r="AE23" i="15"/>
  <c r="AE24" i="15" s="1"/>
  <c r="AE25" i="15" s="1"/>
  <c r="AF22" i="15"/>
  <c r="AE21" i="10"/>
  <c r="AE42" i="10" s="1"/>
  <c r="AB24" i="15"/>
  <c r="AB21" i="10"/>
  <c r="AB42" i="10" s="1"/>
  <c r="AJ8" i="15"/>
  <c r="AG39" i="10"/>
  <c r="AI47" i="7"/>
  <c r="AI51" i="7" s="1"/>
  <c r="AI43" i="7"/>
  <c r="X5" i="12"/>
  <c r="X7" i="12" s="1"/>
  <c r="Y4" i="12" s="1"/>
  <c r="AK7" i="10" s="1"/>
  <c r="Z5" i="5"/>
  <c r="AA34" i="5"/>
  <c r="Y7" i="5"/>
  <c r="Y6" i="12" s="1"/>
  <c r="AK10" i="7"/>
  <c r="AK23" i="7" s="1"/>
  <c r="AK24" i="7" s="1"/>
  <c r="AJ42" i="7" l="1"/>
  <c r="AJ47" i="7" s="1"/>
  <c r="AJ51" i="7" s="1"/>
  <c r="AL6" i="7"/>
  <c r="AL6" i="17" s="1"/>
  <c r="AL9" i="17" s="1"/>
  <c r="AL23" i="17" s="1"/>
  <c r="AJ17" i="17"/>
  <c r="AJ33" i="17"/>
  <c r="AK16" i="17"/>
  <c r="AK26" i="17"/>
  <c r="AK31" i="17"/>
  <c r="AK29" i="17"/>
  <c r="AK30" i="17"/>
  <c r="AK32" i="17"/>
  <c r="AG55" i="7"/>
  <c r="AI6" i="15"/>
  <c r="AI10" i="15" s="1"/>
  <c r="AI21" i="15" s="1"/>
  <c r="AI53" i="7"/>
  <c r="AI55" i="7" s="1"/>
  <c r="AG40" i="10"/>
  <c r="AF24" i="15"/>
  <c r="AF25" i="15" s="1"/>
  <c r="AB25" i="15"/>
  <c r="AG21" i="15"/>
  <c r="AK8" i="15"/>
  <c r="AH39" i="10"/>
  <c r="AH40" i="10" s="1"/>
  <c r="AH41" i="10" s="1"/>
  <c r="AK42" i="7"/>
  <c r="Y5" i="12"/>
  <c r="Y7" i="12" s="1"/>
  <c r="Z4" i="12" s="1"/>
  <c r="AL7" i="10" s="1"/>
  <c r="AA5" i="5"/>
  <c r="AB34" i="5"/>
  <c r="AL10" i="7"/>
  <c r="AL23" i="7" s="1"/>
  <c r="AL24" i="7" s="1"/>
  <c r="Z7" i="5"/>
  <c r="Z6" i="12" s="1"/>
  <c r="AJ43" i="7" l="1"/>
  <c r="AM6" i="7"/>
  <c r="AM6" i="17" s="1"/>
  <c r="AL16" i="17"/>
  <c r="AL26" i="17"/>
  <c r="AL31" i="17"/>
  <c r="AL29" i="17"/>
  <c r="AL30" i="17"/>
  <c r="AL32" i="17"/>
  <c r="AK17" i="17"/>
  <c r="AK33" i="17"/>
  <c r="AN6" i="7"/>
  <c r="AJ6" i="15"/>
  <c r="AJ10" i="15" s="1"/>
  <c r="AJ21" i="15" s="1"/>
  <c r="AJ53" i="7"/>
  <c r="AJ55" i="7" s="1"/>
  <c r="AH6" i="10"/>
  <c r="AH11" i="10" s="1"/>
  <c r="AG41" i="10"/>
  <c r="AL8" i="15"/>
  <c r="AI39" i="10"/>
  <c r="AI40" i="10" s="1"/>
  <c r="AI41" i="10" s="1"/>
  <c r="AK47" i="7"/>
  <c r="AK51" i="7" s="1"/>
  <c r="AK43" i="7"/>
  <c r="AL42" i="7"/>
  <c r="AB5" i="5"/>
  <c r="AC34" i="5"/>
  <c r="AA7" i="5"/>
  <c r="AA6" i="12" s="1"/>
  <c r="AM10" i="7"/>
  <c r="AN10" i="7" s="1"/>
  <c r="Z5" i="12"/>
  <c r="Z7" i="12" s="1"/>
  <c r="AA4" i="12" s="1"/>
  <c r="AM7" i="10" s="1"/>
  <c r="AN7" i="10" s="1"/>
  <c r="AO6" i="7" l="1"/>
  <c r="AO10" i="7" s="1"/>
  <c r="AL17" i="17"/>
  <c r="AL33" i="17"/>
  <c r="AM9" i="17"/>
  <c r="AN6" i="17"/>
  <c r="AK6" i="15"/>
  <c r="AK10" i="15" s="1"/>
  <c r="AK21" i="15" s="1"/>
  <c r="AK53" i="7"/>
  <c r="AK55" i="7" s="1"/>
  <c r="AH23" i="15"/>
  <c r="AI22" i="15"/>
  <c r="AH21" i="10"/>
  <c r="AH42" i="10" s="1"/>
  <c r="AG6" i="10"/>
  <c r="AI6" i="10"/>
  <c r="AI11" i="10" s="1"/>
  <c r="AM8" i="15"/>
  <c r="AN8" i="15" s="1"/>
  <c r="AM23" i="7"/>
  <c r="AJ39" i="10"/>
  <c r="AJ40" i="10" s="1"/>
  <c r="AJ41" i="10" s="1"/>
  <c r="AL47" i="7"/>
  <c r="AL51" i="7" s="1"/>
  <c r="AL43" i="7"/>
  <c r="AA5" i="12"/>
  <c r="AA7" i="12" s="1"/>
  <c r="AB4" i="12" s="1"/>
  <c r="AO7" i="10" s="1"/>
  <c r="AC5" i="5"/>
  <c r="AD34" i="5"/>
  <c r="AB7" i="5"/>
  <c r="AB6" i="12" s="1"/>
  <c r="AO6" i="17" l="1"/>
  <c r="AP6" i="7"/>
  <c r="AP6" i="17" s="1"/>
  <c r="AP9" i="17" s="1"/>
  <c r="AP23" i="17" s="1"/>
  <c r="AM26" i="17"/>
  <c r="AM31" i="17"/>
  <c r="AM29" i="17"/>
  <c r="AM30" i="17"/>
  <c r="AM32" i="17"/>
  <c r="AM23" i="17"/>
  <c r="AO9" i="17"/>
  <c r="AM16" i="17"/>
  <c r="AN9" i="17"/>
  <c r="AN23" i="17" s="1"/>
  <c r="AM42" i="7"/>
  <c r="AN42" i="7" s="1"/>
  <c r="AN23" i="7"/>
  <c r="AL6" i="15"/>
  <c r="AL10" i="15" s="1"/>
  <c r="AL21" i="15" s="1"/>
  <c r="AL53" i="7"/>
  <c r="AL55" i="7" s="1"/>
  <c r="AO8" i="15"/>
  <c r="AG11" i="10"/>
  <c r="AH22" i="15"/>
  <c r="AH24" i="15" s="1"/>
  <c r="AH25" i="15" s="1"/>
  <c r="AG23" i="15"/>
  <c r="AJ6" i="10"/>
  <c r="AJ11" i="10" s="1"/>
  <c r="AI23" i="15"/>
  <c r="AI24" i="15" s="1"/>
  <c r="AI25" i="15" s="1"/>
  <c r="AJ22" i="15"/>
  <c r="AI21" i="10"/>
  <c r="AI42" i="10" s="1"/>
  <c r="AO23" i="7"/>
  <c r="AM24" i="7"/>
  <c r="AN24" i="7" s="1"/>
  <c r="AK39" i="10"/>
  <c r="AK40" i="10" s="1"/>
  <c r="AK41" i="10" s="1"/>
  <c r="AB5" i="12"/>
  <c r="AB7" i="12" s="1"/>
  <c r="AC4" i="12" s="1"/>
  <c r="AP7" i="10" s="1"/>
  <c r="AD5" i="5"/>
  <c r="AE34" i="5"/>
  <c r="AP10" i="7"/>
  <c r="AP23" i="7" s="1"/>
  <c r="AP24" i="7" s="1"/>
  <c r="AC7" i="5"/>
  <c r="AC6" i="12" s="1"/>
  <c r="AQ6" i="7" l="1"/>
  <c r="AQ6" i="17" s="1"/>
  <c r="AQ9" i="17" s="1"/>
  <c r="AQ23" i="17" s="1"/>
  <c r="AM17" i="17"/>
  <c r="AM33" i="17"/>
  <c r="AO26" i="17"/>
  <c r="AO31" i="17"/>
  <c r="AO29" i="17"/>
  <c r="AO30" i="17"/>
  <c r="AO32" i="17"/>
  <c r="AO23" i="17"/>
  <c r="AN26" i="17"/>
  <c r="AN31" i="17"/>
  <c r="AN29" i="17"/>
  <c r="AN30" i="17"/>
  <c r="AN32" i="17"/>
  <c r="AP16" i="17"/>
  <c r="AP26" i="17"/>
  <c r="AP31" i="17"/>
  <c r="AP29" i="17"/>
  <c r="AP30" i="17"/>
  <c r="AP32" i="17"/>
  <c r="AM43" i="7"/>
  <c r="AN43" i="7" s="1"/>
  <c r="AM47" i="7"/>
  <c r="AN47" i="7" s="1"/>
  <c r="AO16" i="17"/>
  <c r="AN16" i="17"/>
  <c r="AO42" i="7"/>
  <c r="AO47" i="7" s="1"/>
  <c r="AK6" i="10"/>
  <c r="AG24" i="15"/>
  <c r="AK22" i="15"/>
  <c r="AJ23" i="15"/>
  <c r="AJ24" i="15" s="1"/>
  <c r="AJ25" i="15" s="1"/>
  <c r="AJ21" i="10"/>
  <c r="AJ42" i="10" s="1"/>
  <c r="AG21" i="10"/>
  <c r="AG42" i="10" s="1"/>
  <c r="AP8" i="15"/>
  <c r="AO24" i="7"/>
  <c r="AL39" i="10"/>
  <c r="AL40" i="10" s="1"/>
  <c r="AL41" i="10" s="1"/>
  <c r="AP42" i="7"/>
  <c r="AC5" i="12"/>
  <c r="AC7" i="12" s="1"/>
  <c r="AD4" i="12" s="1"/>
  <c r="AQ7" i="10" s="1"/>
  <c r="AQ10" i="7"/>
  <c r="AQ23" i="7" s="1"/>
  <c r="AQ24" i="7" s="1"/>
  <c r="AD7" i="5"/>
  <c r="AD6" i="12" s="1"/>
  <c r="AE5" i="5"/>
  <c r="AF34" i="5"/>
  <c r="AR6" i="7" l="1"/>
  <c r="AR6" i="17" s="1"/>
  <c r="AR9" i="17" s="1"/>
  <c r="AR23" i="17" s="1"/>
  <c r="AM51" i="7"/>
  <c r="AN51" i="7" s="1"/>
  <c r="AO17" i="17"/>
  <c r="AO33" i="17"/>
  <c r="AP17" i="17"/>
  <c r="AP33" i="17"/>
  <c r="AN17" i="17"/>
  <c r="AN33" i="17"/>
  <c r="AQ16" i="17"/>
  <c r="AQ26" i="17"/>
  <c r="AQ31" i="17"/>
  <c r="AQ29" i="17"/>
  <c r="AQ30" i="17"/>
  <c r="AQ32" i="17"/>
  <c r="AO43" i="7"/>
  <c r="AK11" i="10"/>
  <c r="AL22" i="15"/>
  <c r="AK23" i="15"/>
  <c r="AK24" i="15" s="1"/>
  <c r="AK25" i="15" s="1"/>
  <c r="AL6" i="10"/>
  <c r="AL11" i="10" s="1"/>
  <c r="AG25" i="15"/>
  <c r="AQ8" i="15"/>
  <c r="AO51" i="7"/>
  <c r="AP47" i="7"/>
  <c r="AP51" i="7" s="1"/>
  <c r="AP43" i="7"/>
  <c r="AQ42" i="7"/>
  <c r="AF5" i="5"/>
  <c r="AG34" i="5"/>
  <c r="AD5" i="12"/>
  <c r="AD7" i="12" s="1"/>
  <c r="AE4" i="12" s="1"/>
  <c r="AR7" i="10" s="1"/>
  <c r="AE7" i="5"/>
  <c r="AE6" i="12" s="1"/>
  <c r="AR10" i="7"/>
  <c r="AR23" i="7" s="1"/>
  <c r="AR24" i="7" s="1"/>
  <c r="AM39" i="10" l="1"/>
  <c r="AN39" i="10" s="1"/>
  <c r="AM53" i="7"/>
  <c r="AM55" i="7" s="1"/>
  <c r="AN55" i="7" s="1"/>
  <c r="AM6" i="15"/>
  <c r="AN6" i="15" s="1"/>
  <c r="AS6" i="7"/>
  <c r="AS6" i="17" s="1"/>
  <c r="AS9" i="17" s="1"/>
  <c r="AS23" i="17" s="1"/>
  <c r="AQ17" i="17"/>
  <c r="AQ33" i="17"/>
  <c r="AR16" i="17"/>
  <c r="AR26" i="17"/>
  <c r="AR31" i="17"/>
  <c r="AR29" i="17"/>
  <c r="AR30" i="17"/>
  <c r="AR32" i="17"/>
  <c r="AO6" i="15"/>
  <c r="AO53" i="7"/>
  <c r="AP6" i="15"/>
  <c r="AP10" i="15" s="1"/>
  <c r="AP21" i="15" s="1"/>
  <c r="AP53" i="7"/>
  <c r="AP55" i="7" s="1"/>
  <c r="AM22" i="15"/>
  <c r="AN22" i="15" s="1"/>
  <c r="AL23" i="15"/>
  <c r="AL21" i="10"/>
  <c r="AL42" i="10" s="1"/>
  <c r="AK21" i="10"/>
  <c r="AK42" i="10" s="1"/>
  <c r="AR8" i="15"/>
  <c r="AQ47" i="7"/>
  <c r="AQ51" i="7" s="1"/>
  <c r="AQ43" i="7"/>
  <c r="AR42" i="7"/>
  <c r="AE5" i="12"/>
  <c r="AE7" i="12" s="1"/>
  <c r="AF4" i="12" s="1"/>
  <c r="AS7" i="10" s="1"/>
  <c r="AG5" i="5"/>
  <c r="AH34" i="5"/>
  <c r="AF7" i="5"/>
  <c r="AF6" i="12" s="1"/>
  <c r="AM40" i="10" l="1"/>
  <c r="AN40" i="10" s="1"/>
  <c r="AN53" i="7"/>
  <c r="AS10" i="7"/>
  <c r="AS23" i="7" s="1"/>
  <c r="AS24" i="7" s="1"/>
  <c r="AO39" i="10"/>
  <c r="AO40" i="10" s="1"/>
  <c r="AM10" i="15"/>
  <c r="AT6" i="7"/>
  <c r="AT6" i="17" s="1"/>
  <c r="AT9" i="17" s="1"/>
  <c r="AT23" i="17" s="1"/>
  <c r="AR17" i="17"/>
  <c r="AR33" i="17"/>
  <c r="AS16" i="17"/>
  <c r="AS26" i="17"/>
  <c r="AS31" i="17"/>
  <c r="AS29" i="17"/>
  <c r="AS30" i="17"/>
  <c r="AS32" i="17"/>
  <c r="AO10" i="15"/>
  <c r="AO21" i="15" s="1"/>
  <c r="AO55" i="7"/>
  <c r="AQ6" i="15"/>
  <c r="AQ10" i="15" s="1"/>
  <c r="AQ21" i="15" s="1"/>
  <c r="AQ53" i="7"/>
  <c r="AQ55" i="7" s="1"/>
  <c r="AL24" i="15"/>
  <c r="AS8" i="15"/>
  <c r="AM41" i="10"/>
  <c r="AN41" i="10" s="1"/>
  <c r="AR47" i="7"/>
  <c r="AR43" i="7"/>
  <c r="AF5" i="12"/>
  <c r="AF7" i="12" s="1"/>
  <c r="AG4" i="12" s="1"/>
  <c r="AT7" i="10" s="1"/>
  <c r="AH5" i="5"/>
  <c r="AI34" i="5"/>
  <c r="AT10" i="7"/>
  <c r="AT23" i="7" s="1"/>
  <c r="AT24" i="7" s="1"/>
  <c r="AG7" i="5"/>
  <c r="AG6" i="12" s="1"/>
  <c r="AP39" i="10" l="1"/>
  <c r="AP40" i="10" s="1"/>
  <c r="AP41" i="10" s="1"/>
  <c r="AP6" i="10" s="1"/>
  <c r="AP11" i="10" s="1"/>
  <c r="AS42" i="7"/>
  <c r="AS47" i="7" s="1"/>
  <c r="AS51" i="7" s="1"/>
  <c r="AN10" i="15"/>
  <c r="AM21" i="15"/>
  <c r="AN21" i="15" s="1"/>
  <c r="AU6" i="7"/>
  <c r="AU6" i="17" s="1"/>
  <c r="AU9" i="17" s="1"/>
  <c r="AU23" i="17" s="1"/>
  <c r="AT16" i="17"/>
  <c r="AT17" i="17" s="1"/>
  <c r="AS17" i="17"/>
  <c r="AS33" i="17"/>
  <c r="AT26" i="17"/>
  <c r="AT31" i="17"/>
  <c r="AT29" i="17"/>
  <c r="AT30" i="17"/>
  <c r="AT32" i="17"/>
  <c r="AM6" i="10"/>
  <c r="AN6" i="10" s="1"/>
  <c r="AL25" i="15"/>
  <c r="AO41" i="10"/>
  <c r="AT8" i="15"/>
  <c r="AR51" i="7"/>
  <c r="AT42" i="7"/>
  <c r="AG5" i="12"/>
  <c r="AG7" i="12" s="1"/>
  <c r="AH4" i="12" s="1"/>
  <c r="AU7" i="10" s="1"/>
  <c r="AI5" i="5"/>
  <c r="AJ34" i="5"/>
  <c r="AH7" i="5"/>
  <c r="AH6" i="12" s="1"/>
  <c r="AQ39" i="10" l="1"/>
  <c r="AQ40" i="10" s="1"/>
  <c r="AQ41" i="10" s="1"/>
  <c r="AQ6" i="10" s="1"/>
  <c r="AQ11" i="10" s="1"/>
  <c r="AS43" i="7"/>
  <c r="AU10" i="7"/>
  <c r="AU23" i="7" s="1"/>
  <c r="AU24" i="7" s="1"/>
  <c r="AV6" i="7"/>
  <c r="AV6" i="17" s="1"/>
  <c r="AV9" i="17" s="1"/>
  <c r="AV23" i="17" s="1"/>
  <c r="AT33" i="17"/>
  <c r="AU16" i="17"/>
  <c r="AU26" i="17"/>
  <c r="AU31" i="17"/>
  <c r="AU29" i="17"/>
  <c r="AU30" i="17"/>
  <c r="AU32" i="17"/>
  <c r="AS6" i="15"/>
  <c r="AS10" i="15" s="1"/>
  <c r="AS21" i="15" s="1"/>
  <c r="AS53" i="7"/>
  <c r="AS55" i="7" s="1"/>
  <c r="AR6" i="15"/>
  <c r="AR53" i="7"/>
  <c r="AO22" i="15"/>
  <c r="AM11" i="10"/>
  <c r="AN11" i="10" s="1"/>
  <c r="AO6" i="10"/>
  <c r="AQ22" i="15"/>
  <c r="AP23" i="15"/>
  <c r="AP21" i="10"/>
  <c r="AP42" i="10" s="1"/>
  <c r="AM23" i="15"/>
  <c r="AN23" i="15" s="1"/>
  <c r="AU8" i="15"/>
  <c r="AT47" i="7"/>
  <c r="AT51" i="7" s="1"/>
  <c r="AT43" i="7"/>
  <c r="AJ5" i="5"/>
  <c r="AK34" i="5"/>
  <c r="AI7" i="5"/>
  <c r="AI6" i="12" s="1"/>
  <c r="AH5" i="12"/>
  <c r="AH7" i="12" s="1"/>
  <c r="AI4" i="12" s="1"/>
  <c r="AV7" i="10" s="1"/>
  <c r="AR39" i="10" l="1"/>
  <c r="AR40" i="10" s="1"/>
  <c r="AR41" i="10" s="1"/>
  <c r="AU42" i="7"/>
  <c r="AV10" i="7"/>
  <c r="AV23" i="7" s="1"/>
  <c r="AV24" i="7" s="1"/>
  <c r="AW6" i="7"/>
  <c r="AW6" i="17" s="1"/>
  <c r="AW9" i="17" s="1"/>
  <c r="AW23" i="17" s="1"/>
  <c r="AV16" i="17"/>
  <c r="AV26" i="17"/>
  <c r="AV31" i="17"/>
  <c r="AV29" i="17"/>
  <c r="AV30" i="17"/>
  <c r="AV32" i="17"/>
  <c r="AU17" i="17"/>
  <c r="AU33" i="17"/>
  <c r="AR10" i="15"/>
  <c r="AR21" i="15" s="1"/>
  <c r="AR55" i="7"/>
  <c r="AT6" i="15"/>
  <c r="AT10" i="15" s="1"/>
  <c r="AT21" i="15" s="1"/>
  <c r="AT53" i="7"/>
  <c r="AT55" i="7" s="1"/>
  <c r="AO23" i="15"/>
  <c r="AO11" i="10"/>
  <c r="AR6" i="10"/>
  <c r="AR11" i="10" s="1"/>
  <c r="AM24" i="15"/>
  <c r="AN24" i="15" s="1"/>
  <c r="AM21" i="10"/>
  <c r="AM42" i="10" s="1"/>
  <c r="AN42" i="10" s="1"/>
  <c r="AP22" i="15"/>
  <c r="AP24" i="15" s="1"/>
  <c r="AP25" i="15" s="1"/>
  <c r="AQ23" i="15"/>
  <c r="AQ24" i="15" s="1"/>
  <c r="AQ25" i="15" s="1"/>
  <c r="AR22" i="15"/>
  <c r="AQ21" i="10"/>
  <c r="AQ42" i="10" s="1"/>
  <c r="AV8" i="15"/>
  <c r="AS39" i="10"/>
  <c r="AS40" i="10" s="1"/>
  <c r="AS41" i="10" s="1"/>
  <c r="AU47" i="7"/>
  <c r="AU51" i="7" s="1"/>
  <c r="AU43" i="7"/>
  <c r="AK5" i="5"/>
  <c r="AL34" i="5"/>
  <c r="AI5" i="12"/>
  <c r="AI7" i="12" s="1"/>
  <c r="AJ4" i="12" s="1"/>
  <c r="AW7" i="10" s="1"/>
  <c r="AJ7" i="5"/>
  <c r="AJ6" i="12" s="1"/>
  <c r="AW10" i="7" l="1"/>
  <c r="AW23" i="7" s="1"/>
  <c r="AW24" i="7" s="1"/>
  <c r="AV42" i="7"/>
  <c r="AV47" i="7" s="1"/>
  <c r="AV51" i="7" s="1"/>
  <c r="AX6" i="7"/>
  <c r="AX6" i="17" s="1"/>
  <c r="AX9" i="17" s="1"/>
  <c r="AX23" i="17" s="1"/>
  <c r="AV17" i="17"/>
  <c r="AV33" i="17"/>
  <c r="AW16" i="17"/>
  <c r="AW26" i="17"/>
  <c r="AW31" i="17"/>
  <c r="AW29" i="17"/>
  <c r="AW30" i="17"/>
  <c r="AW32" i="17"/>
  <c r="AU6" i="15"/>
  <c r="AU53" i="7"/>
  <c r="AN21" i="10"/>
  <c r="AO24" i="15"/>
  <c r="AM25" i="15"/>
  <c r="AN25" i="15" s="1"/>
  <c r="AS6" i="10"/>
  <c r="AS11" i="10" s="1"/>
  <c r="AR23" i="15"/>
  <c r="AR24" i="15" s="1"/>
  <c r="AR25" i="15" s="1"/>
  <c r="AS22" i="15"/>
  <c r="AR21" i="10"/>
  <c r="AR42" i="10" s="1"/>
  <c r="AO21" i="10"/>
  <c r="AO42" i="10" s="1"/>
  <c r="AW8" i="15"/>
  <c r="AT39" i="10"/>
  <c r="AT40" i="10" s="1"/>
  <c r="AW42" i="7"/>
  <c r="AJ5" i="12"/>
  <c r="AJ7" i="12" s="1"/>
  <c r="AK4" i="12" s="1"/>
  <c r="AX7" i="10" s="1"/>
  <c r="AL5" i="5"/>
  <c r="AM34" i="5"/>
  <c r="AM5" i="5" s="1"/>
  <c r="AX10" i="7"/>
  <c r="AX23" i="7" s="1"/>
  <c r="AX24" i="7" s="1"/>
  <c r="AK7" i="5"/>
  <c r="AK6" i="12" s="1"/>
  <c r="AV43" i="7" l="1"/>
  <c r="AY6" i="7"/>
  <c r="AY6" i="17" s="1"/>
  <c r="AY9" i="17" s="1"/>
  <c r="AY23" i="17" s="1"/>
  <c r="AZ6" i="7"/>
  <c r="AZ6" i="17" s="1"/>
  <c r="AX16" i="17"/>
  <c r="AX26" i="17"/>
  <c r="AX31" i="17"/>
  <c r="AX29" i="17"/>
  <c r="AX30" i="17"/>
  <c r="AX32" i="17"/>
  <c r="AW17" i="17"/>
  <c r="AW33" i="17"/>
  <c r="AU10" i="15"/>
  <c r="AU55" i="7"/>
  <c r="AV6" i="15"/>
  <c r="AV10" i="15" s="1"/>
  <c r="AV21" i="15" s="1"/>
  <c r="AV53" i="7"/>
  <c r="AV55" i="7" s="1"/>
  <c r="AT22" i="15"/>
  <c r="AS23" i="15"/>
  <c r="AO25" i="15"/>
  <c r="AT41" i="10"/>
  <c r="AX8" i="15"/>
  <c r="AU39" i="10"/>
  <c r="AU40" i="10" s="1"/>
  <c r="AU41" i="10" s="1"/>
  <c r="AW47" i="7"/>
  <c r="AW51" i="7" s="1"/>
  <c r="AW43" i="7"/>
  <c r="AX42" i="7"/>
  <c r="AK5" i="12"/>
  <c r="AK7" i="12" s="1"/>
  <c r="AL4" i="12" s="1"/>
  <c r="AY7" i="10" s="1"/>
  <c r="AM7" i="5"/>
  <c r="AM6" i="12" s="1"/>
  <c r="AL7" i="5"/>
  <c r="AL6" i="12" s="1"/>
  <c r="AZ10" i="7" l="1"/>
  <c r="BA6" i="7"/>
  <c r="AY10" i="7"/>
  <c r="AY23" i="7" s="1"/>
  <c r="AY24" i="7" s="1"/>
  <c r="AX17" i="17"/>
  <c r="AX33" i="17"/>
  <c r="AY16" i="17"/>
  <c r="AY26" i="17"/>
  <c r="AY31" i="17"/>
  <c r="AY29" i="17"/>
  <c r="AY30" i="17"/>
  <c r="AY32" i="17"/>
  <c r="AS24" i="15"/>
  <c r="AZ9" i="17"/>
  <c r="BA6" i="17"/>
  <c r="AU21" i="15"/>
  <c r="AW6" i="15"/>
  <c r="AW10" i="15" s="1"/>
  <c r="AW53" i="7"/>
  <c r="AW55" i="7" s="1"/>
  <c r="AU6" i="10"/>
  <c r="AS21" i="10"/>
  <c r="AS42" i="10" s="1"/>
  <c r="AT6" i="10"/>
  <c r="AT11" i="10" s="1"/>
  <c r="AY8" i="15"/>
  <c r="AZ23" i="7"/>
  <c r="AV39" i="10"/>
  <c r="AV40" i="10" s="1"/>
  <c r="AV41" i="10" s="1"/>
  <c r="AX47" i="7"/>
  <c r="AX51" i="7" s="1"/>
  <c r="AX43" i="7"/>
  <c r="AL5" i="12"/>
  <c r="AL7" i="12" s="1"/>
  <c r="AM4" i="12" s="1"/>
  <c r="AZ7" i="10" s="1"/>
  <c r="BA7" i="10" s="1"/>
  <c r="AY42" i="7" l="1"/>
  <c r="AY47" i="7" s="1"/>
  <c r="AY51" i="7" s="1"/>
  <c r="BA10" i="7"/>
  <c r="AU11" i="10"/>
  <c r="AU21" i="10" s="1"/>
  <c r="AU42" i="10" s="1"/>
  <c r="AV22" i="15"/>
  <c r="AY17" i="17"/>
  <c r="AY33" i="17"/>
  <c r="AZ26" i="17"/>
  <c r="AZ31" i="17"/>
  <c r="AZ29" i="17"/>
  <c r="AZ30" i="17"/>
  <c r="AZ32" i="17"/>
  <c r="AZ23" i="17"/>
  <c r="AZ16" i="17"/>
  <c r="BA9" i="17"/>
  <c r="BA23" i="17" s="1"/>
  <c r="AS25" i="15"/>
  <c r="AZ42" i="7"/>
  <c r="BA23" i="7"/>
  <c r="AX6" i="15"/>
  <c r="AX10" i="15" s="1"/>
  <c r="AX21" i="15" s="1"/>
  <c r="AX53" i="7"/>
  <c r="AX55" i="7" s="1"/>
  <c r="AZ8" i="15"/>
  <c r="BA8" i="15" s="1"/>
  <c r="AU23" i="15"/>
  <c r="AV6" i="10"/>
  <c r="AU22" i="15"/>
  <c r="AT23" i="15"/>
  <c r="AZ24" i="7"/>
  <c r="BA24" i="7" s="1"/>
  <c r="AW21" i="15"/>
  <c r="AW39" i="10"/>
  <c r="AW40" i="10" s="1"/>
  <c r="AW41" i="10" s="1"/>
  <c r="AY43" i="7"/>
  <c r="AM5" i="12"/>
  <c r="AM7" i="12" s="1"/>
  <c r="BA42" i="7" l="1"/>
  <c r="AV11" i="10"/>
  <c r="AV21" i="10" s="1"/>
  <c r="AV42" i="10" s="1"/>
  <c r="AW22" i="15"/>
  <c r="BA26" i="17"/>
  <c r="BA31" i="17"/>
  <c r="BA29" i="17"/>
  <c r="BA30" i="17"/>
  <c r="BA32" i="17"/>
  <c r="AZ17" i="17"/>
  <c r="AZ33" i="17"/>
  <c r="AZ47" i="7"/>
  <c r="BA47" i="7" s="1"/>
  <c r="AZ43" i="7"/>
  <c r="BA43" i="7" s="1"/>
  <c r="BA16" i="17"/>
  <c r="BA33" i="17" s="1"/>
  <c r="AY6" i="15"/>
  <c r="AY10" i="15" s="1"/>
  <c r="AY21" i="15" s="1"/>
  <c r="AY53" i="7"/>
  <c r="AY55" i="7" s="1"/>
  <c r="AT21" i="10"/>
  <c r="AT42" i="10" s="1"/>
  <c r="AW6" i="10"/>
  <c r="AW11" i="10" s="1"/>
  <c r="AT24" i="15"/>
  <c r="AV23" i="15"/>
  <c r="AV24" i="15" s="1"/>
  <c r="AV25" i="15" s="1"/>
  <c r="AU24" i="15"/>
  <c r="AU25" i="15" s="1"/>
  <c r="AX39" i="10"/>
  <c r="AX40" i="10" s="1"/>
  <c r="AX41" i="10" s="1"/>
  <c r="AZ51" i="7" l="1"/>
  <c r="BA51" i="7" s="1"/>
  <c r="BA17" i="17"/>
  <c r="AT25" i="15"/>
  <c r="AX6" i="10"/>
  <c r="AX11" i="10" s="1"/>
  <c r="AX22" i="15"/>
  <c r="AW23" i="15"/>
  <c r="AW24" i="15" s="1"/>
  <c r="AW25" i="15" s="1"/>
  <c r="AY39" i="10"/>
  <c r="AY40" i="10" s="1"/>
  <c r="B21" i="10"/>
  <c r="AZ6" i="15" l="1"/>
  <c r="BA6" i="15" s="1"/>
  <c r="AZ53" i="7"/>
  <c r="AZ55" i="7" s="1"/>
  <c r="BA55" i="7" s="1"/>
  <c r="AY41" i="10"/>
  <c r="AY6" i="10" s="1"/>
  <c r="B42" i="10"/>
  <c r="N42" i="10" s="1"/>
  <c r="N21" i="10"/>
  <c r="AY22" i="15"/>
  <c r="AX23" i="15"/>
  <c r="AX24" i="15" s="1"/>
  <c r="AX21" i="10"/>
  <c r="AX42" i="10" s="1"/>
  <c r="AW21" i="10"/>
  <c r="AW42" i="10" s="1"/>
  <c r="AZ39" i="10"/>
  <c r="BA39" i="10" s="1"/>
  <c r="AZ10" i="15" l="1"/>
  <c r="BA10" i="15" s="1"/>
  <c r="BA53" i="7"/>
  <c r="AZ22" i="15"/>
  <c r="BA22" i="15" s="1"/>
  <c r="AY11" i="10"/>
  <c r="AX25" i="15"/>
  <c r="AY23" i="15"/>
  <c r="AZ40" i="10"/>
  <c r="BA40" i="10" s="1"/>
  <c r="AZ21" i="15" l="1"/>
  <c r="BA21" i="15" s="1"/>
  <c r="AY24" i="15"/>
  <c r="AY21" i="10"/>
  <c r="AY42" i="10" s="1"/>
  <c r="AZ41" i="10"/>
  <c r="BA41" i="10" l="1"/>
  <c r="AZ6" i="10"/>
  <c r="AY25" i="15"/>
  <c r="AZ11" i="10" l="1"/>
  <c r="BA11" i="10" s="1"/>
  <c r="BA6" i="10"/>
  <c r="AZ23" i="15"/>
  <c r="BA23" i="15" s="1"/>
  <c r="AZ21" i="10" l="1"/>
  <c r="AZ42" i="10" s="1"/>
  <c r="BA42" i="10" s="1"/>
  <c r="AZ24" i="15"/>
  <c r="BA24" i="15" s="1"/>
  <c r="BA21" i="10" l="1"/>
  <c r="AZ25" i="15"/>
  <c r="BA25" i="15" s="1"/>
</calcChain>
</file>

<file path=xl/sharedStrings.xml><?xml version="1.0" encoding="utf-8"?>
<sst xmlns="http://schemas.openxmlformats.org/spreadsheetml/2006/main" count="1403" uniqueCount="253">
  <si>
    <t>Cash &amp; Cash Equivalents</t>
  </si>
  <si>
    <t>Accounts Receivable</t>
  </si>
  <si>
    <t>Inventory</t>
  </si>
  <si>
    <t>Accounts Payable</t>
  </si>
  <si>
    <t>Equity</t>
  </si>
  <si>
    <t>Additional Paid-in Capital</t>
  </si>
  <si>
    <t>Retained Earnings</t>
  </si>
  <si>
    <t>Advertising &amp; Marketing</t>
  </si>
  <si>
    <t>Rent &amp; Utilities</t>
  </si>
  <si>
    <t>Training &amp; Development</t>
  </si>
  <si>
    <t>Repairs &amp; Maintenance</t>
  </si>
  <si>
    <t>Software &amp; Website Expenses</t>
  </si>
  <si>
    <t>Meals &amp; Entertainment</t>
  </si>
  <si>
    <t>Office Supplies</t>
  </si>
  <si>
    <t>Interest Expense</t>
  </si>
  <si>
    <t>Other Current Assets</t>
  </si>
  <si>
    <t>Non-Current Assets</t>
  </si>
  <si>
    <t>Property &amp; Equipment</t>
  </si>
  <si>
    <t>Accrued Expenses</t>
  </si>
  <si>
    <t>Other Current Liabilities</t>
  </si>
  <si>
    <t>Non-Current Liabilities</t>
  </si>
  <si>
    <t>Expenses</t>
  </si>
  <si>
    <t>Product Sales</t>
  </si>
  <si>
    <t>Plant &amp; Machinery</t>
  </si>
  <si>
    <t>Vehicles</t>
  </si>
  <si>
    <t>Furniture, fixtures &amp; office appliances</t>
  </si>
  <si>
    <t>Company Name</t>
  </si>
  <si>
    <t>Note: Ungroup for more details</t>
  </si>
  <si>
    <t>Jan 23</t>
  </si>
  <si>
    <t>Feb 23</t>
  </si>
  <si>
    <t>Mar 23</t>
  </si>
  <si>
    <t>May 23</t>
  </si>
  <si>
    <t>Jun 23</t>
  </si>
  <si>
    <t>Jul 23</t>
  </si>
  <si>
    <t>Aug 23</t>
  </si>
  <si>
    <t>Sep 23</t>
  </si>
  <si>
    <t>Oct 23</t>
  </si>
  <si>
    <t>Nov 23</t>
  </si>
  <si>
    <t>Dec 23</t>
  </si>
  <si>
    <t>Revenue</t>
  </si>
  <si>
    <t>Interest Revenue</t>
  </si>
  <si>
    <t>Other Revenue</t>
  </si>
  <si>
    <t>Total Net Revenue</t>
  </si>
  <si>
    <t>Total Cost of Goods Sold</t>
  </si>
  <si>
    <t>Gross Profit</t>
  </si>
  <si>
    <t>Legal &amp; Professional Fees</t>
  </si>
  <si>
    <t>Insurance</t>
  </si>
  <si>
    <t>Miscellaneous</t>
  </si>
  <si>
    <t>Assets</t>
  </si>
  <si>
    <t>Prepaid expenses</t>
  </si>
  <si>
    <t>Total Current Assets</t>
  </si>
  <si>
    <t>Total Non-Current Assets</t>
  </si>
  <si>
    <t>Total Assets</t>
  </si>
  <si>
    <t>Liabilities</t>
  </si>
  <si>
    <t>Interest Payable</t>
  </si>
  <si>
    <t>Unearned Revenue</t>
  </si>
  <si>
    <t>Total Current Liabilities</t>
  </si>
  <si>
    <t>Long-Term Debt</t>
  </si>
  <si>
    <t>Total Non-Current Liabilities</t>
  </si>
  <si>
    <t>Total Liabilities</t>
  </si>
  <si>
    <t>Shareholder's Equity</t>
  </si>
  <si>
    <t>Equity Capital</t>
  </si>
  <si>
    <t>Total Shareholder's Equity</t>
  </si>
  <si>
    <t>Total Liabilities &amp; Shareholder's Equity</t>
  </si>
  <si>
    <t>Product 1</t>
  </si>
  <si>
    <t>Units Sold</t>
  </si>
  <si>
    <t>Product 2</t>
  </si>
  <si>
    <t>Product 3</t>
  </si>
  <si>
    <t>Product 4</t>
  </si>
  <si>
    <t>Product 5</t>
  </si>
  <si>
    <t>Jan 24</t>
  </si>
  <si>
    <t>Feb 24</t>
  </si>
  <si>
    <t>Mar 24</t>
  </si>
  <si>
    <t>Jan 25</t>
  </si>
  <si>
    <t>Feb 25</t>
  </si>
  <si>
    <t>Mar 25</t>
  </si>
  <si>
    <t>Aug 24</t>
  </si>
  <si>
    <t>Nov 24</t>
  </si>
  <si>
    <t>Apr24</t>
  </si>
  <si>
    <t>May 24</t>
  </si>
  <si>
    <t>Jun 24</t>
  </si>
  <si>
    <t>Jul 24</t>
  </si>
  <si>
    <t>Sep 24</t>
  </si>
  <si>
    <t>Oct 24</t>
  </si>
  <si>
    <t>Dec 24</t>
  </si>
  <si>
    <t>Apr25</t>
  </si>
  <si>
    <t>May 25</t>
  </si>
  <si>
    <t>Jun 25</t>
  </si>
  <si>
    <t>Jul 25</t>
  </si>
  <si>
    <t>Aug 25</t>
  </si>
  <si>
    <t>Sep 25</t>
  </si>
  <si>
    <t>Oct 25</t>
  </si>
  <si>
    <t>Nov 25</t>
  </si>
  <si>
    <t>Dec 25</t>
  </si>
  <si>
    <t>Jan 26</t>
  </si>
  <si>
    <t>Feb 26</t>
  </si>
  <si>
    <t>Mar 26</t>
  </si>
  <si>
    <t>Apr26</t>
  </si>
  <si>
    <t>May 26</t>
  </si>
  <si>
    <t>Jun 26</t>
  </si>
  <si>
    <t>Jul 26</t>
  </si>
  <si>
    <t>Aug 26</t>
  </si>
  <si>
    <t>Sep 26</t>
  </si>
  <si>
    <t>Oct 26</t>
  </si>
  <si>
    <t>Nov 26</t>
  </si>
  <si>
    <t>Dec 26</t>
  </si>
  <si>
    <t>Unit Price</t>
  </si>
  <si>
    <t>Total Units Sold</t>
  </si>
  <si>
    <t>Actual</t>
  </si>
  <si>
    <t>Segment 1</t>
  </si>
  <si>
    <t>Segment 2</t>
  </si>
  <si>
    <t>GP % (Margin)</t>
  </si>
  <si>
    <t>Growth Rate (Segment 1)</t>
  </si>
  <si>
    <t>Growth Rate (Segment 2)</t>
  </si>
  <si>
    <t>Estimated</t>
  </si>
  <si>
    <t>Employee Name</t>
  </si>
  <si>
    <t>Apr 23</t>
  </si>
  <si>
    <t>Apr 25</t>
  </si>
  <si>
    <t>Apr 26</t>
  </si>
  <si>
    <t>Salaries</t>
  </si>
  <si>
    <t>Labor Cost (Wages)</t>
  </si>
  <si>
    <t>Supervisor</t>
  </si>
  <si>
    <t>Line Worker</t>
  </si>
  <si>
    <t>Assembler</t>
  </si>
  <si>
    <t>Machine Operator</t>
  </si>
  <si>
    <t>Growth Rate</t>
  </si>
  <si>
    <t>Other COGS</t>
  </si>
  <si>
    <t>Product Development</t>
  </si>
  <si>
    <t>Units Produced</t>
  </si>
  <si>
    <t>Total Units Produced</t>
  </si>
  <si>
    <t>Unit Cost</t>
  </si>
  <si>
    <t>Other OH</t>
  </si>
  <si>
    <t>Other</t>
  </si>
  <si>
    <t>Capital Expenditure</t>
  </si>
  <si>
    <t>Total</t>
  </si>
  <si>
    <t>Estimated Balance Sheet</t>
  </si>
  <si>
    <t>Loan 1</t>
  </si>
  <si>
    <t>Loan 2</t>
  </si>
  <si>
    <t>Loan 3</t>
  </si>
  <si>
    <t>Interest Rate (2024)</t>
  </si>
  <si>
    <t>Days Sales in A/R&gt;</t>
  </si>
  <si>
    <t>Beginning Balance</t>
  </si>
  <si>
    <t>Less: Collections</t>
  </si>
  <si>
    <t>Plus: New Credit Sales</t>
  </si>
  <si>
    <t>End A/R Balance</t>
  </si>
  <si>
    <t>Inventory Schedule</t>
  </si>
  <si>
    <t>Net Earnings (%)</t>
  </si>
  <si>
    <t>Days Sales in A/P&gt;</t>
  </si>
  <si>
    <t>Less: Payments</t>
  </si>
  <si>
    <t>Plus: New Credit Purchases</t>
  </si>
  <si>
    <t>End A/P Balance</t>
  </si>
  <si>
    <t>Operating Activities</t>
  </si>
  <si>
    <t>Net Cash Flow from Operations</t>
  </si>
  <si>
    <t>Investing Activities</t>
  </si>
  <si>
    <t>Net Cash Flow from Investing Activities</t>
  </si>
  <si>
    <t>Financing Activities</t>
  </si>
  <si>
    <t>Net Cash Flow from Financing Activities</t>
  </si>
  <si>
    <t>Depreciation</t>
  </si>
  <si>
    <t>Decrease in Current Assets (Increase)</t>
  </si>
  <si>
    <t>Increase in AP/Payroll (Decrease)</t>
  </si>
  <si>
    <t>Issuance of Debt</t>
  </si>
  <si>
    <t>Issuance of Equity</t>
  </si>
  <si>
    <t>Net Cash Increase (Decrease)</t>
  </si>
  <si>
    <t>Cash Beginning</t>
  </si>
  <si>
    <t>Cash Ending</t>
  </si>
  <si>
    <t>Difference</t>
  </si>
  <si>
    <t>Check</t>
  </si>
  <si>
    <t>Land &amp; Buildings</t>
  </si>
  <si>
    <t>Investments in Non-Current Assets</t>
  </si>
  <si>
    <t>Productivity</t>
  </si>
  <si>
    <t>Category</t>
  </si>
  <si>
    <t>Worker ID</t>
  </si>
  <si>
    <t>Hourly Rate</t>
  </si>
  <si>
    <t>Units Produced %</t>
  </si>
  <si>
    <t>(SHOULD BE 100%)</t>
  </si>
  <si>
    <t>WOR001</t>
  </si>
  <si>
    <t>WOR002</t>
  </si>
  <si>
    <t>WOR003</t>
  </si>
  <si>
    <t>WOR004</t>
  </si>
  <si>
    <t>WOR005</t>
  </si>
  <si>
    <t>WOR006</t>
  </si>
  <si>
    <t>Worker 1</t>
  </si>
  <si>
    <t>Worker 2</t>
  </si>
  <si>
    <t>Worker 3</t>
  </si>
  <si>
    <t>Worker 4</t>
  </si>
  <si>
    <t>Worker 5</t>
  </si>
  <si>
    <t>Worker 6</t>
  </si>
  <si>
    <t>WOR007</t>
  </si>
  <si>
    <t>WOR008</t>
  </si>
  <si>
    <t>WOR009</t>
  </si>
  <si>
    <t>WOR010</t>
  </si>
  <si>
    <t>WOR011</t>
  </si>
  <si>
    <t>WOR012</t>
  </si>
  <si>
    <t>Worker 7</t>
  </si>
  <si>
    <t>Worker 8</t>
  </si>
  <si>
    <t>Worker 9</t>
  </si>
  <si>
    <t>Worker 10</t>
  </si>
  <si>
    <t>Worker 11</t>
  </si>
  <si>
    <t>Worker 12</t>
  </si>
  <si>
    <t>Depreciation Rate</t>
  </si>
  <si>
    <t>CapEx</t>
  </si>
  <si>
    <t>Ideal Monthly Hours</t>
  </si>
  <si>
    <t>Average</t>
  </si>
  <si>
    <t>Factory Supplies</t>
  </si>
  <si>
    <t>Downtime Cost</t>
  </si>
  <si>
    <t>Estimated Income Statement</t>
  </si>
  <si>
    <t>Estimated Gross Profit for</t>
  </si>
  <si>
    <t>Estimated Cash Flow Statement</t>
  </si>
  <si>
    <t>Current Liabilities</t>
  </si>
  <si>
    <t>Current Assets</t>
  </si>
  <si>
    <t>EBITDA</t>
  </si>
  <si>
    <t>Tax</t>
  </si>
  <si>
    <t>Tax Schedule</t>
  </si>
  <si>
    <t>Tax Rate</t>
  </si>
  <si>
    <t>Earnings before Interest &amp; Tax</t>
  </si>
  <si>
    <t>Earnings before Tax</t>
  </si>
  <si>
    <t>Earnings after Tax</t>
  </si>
  <si>
    <t>Cost of Goods Sold</t>
  </si>
  <si>
    <t>Total Expenses</t>
  </si>
  <si>
    <t>Apr 24</t>
  </si>
  <si>
    <t>Wage Schedule</t>
  </si>
  <si>
    <t>Instructions</t>
  </si>
  <si>
    <t>Do not delete any row or column.</t>
  </si>
  <si>
    <t>Scope</t>
  </si>
  <si>
    <t>Index</t>
  </si>
  <si>
    <t>Instructions &amp; Scope</t>
  </si>
  <si>
    <t>Balance Sheet</t>
  </si>
  <si>
    <t>Profit &amp; Loss Statement</t>
  </si>
  <si>
    <t>Segment Wise Gross Profit</t>
  </si>
  <si>
    <t>Segment Wise Unit Economics</t>
  </si>
  <si>
    <t>Cash Flow Statement</t>
  </si>
  <si>
    <t>Output</t>
  </si>
  <si>
    <t>Input</t>
  </si>
  <si>
    <t>COGS</t>
  </si>
  <si>
    <t>Schedules</t>
  </si>
  <si>
    <t>Account Payable</t>
  </si>
  <si>
    <t>Estimated Unit Economics for</t>
  </si>
  <si>
    <t>Permits &amp; Licenses</t>
  </si>
  <si>
    <t>Environmental Compliance</t>
  </si>
  <si>
    <t>For the Loan Schedule, we can include loan amount, interest rate, repayment period, and EMI.</t>
  </si>
  <si>
    <t>The model reflects a growth/decline from the upcoming months.</t>
  </si>
  <si>
    <r>
      <rPr>
        <b/>
        <sz val="11"/>
        <color theme="1"/>
        <rFont val="Times New Roman"/>
        <family val="1"/>
      </rPr>
      <t>Disclaimer:</t>
    </r>
    <r>
      <rPr>
        <sz val="11"/>
        <color theme="1"/>
        <rFont val="Times New Roman"/>
        <family val="1"/>
      </rPr>
      <t xml:space="preserve"> The forward-looking Financial Projections contained within this file are subject to a number of risks and uncertainties, and actual results may differ materially. Assumptions are contained throughout this file in either numerical or qualitative form. No assurances can be given that the future results indicated, whether expressed or implied, will be achieved. Further, these Financial Projections are not intended to conform to GAAP and may differ materially from generally accepted accounting principals. This model is inteded for internal use only.</t>
    </r>
  </si>
  <si>
    <t>S.No.</t>
  </si>
  <si>
    <t>Name</t>
  </si>
  <si>
    <t>Link</t>
  </si>
  <si>
    <t>Inventory Schedule (in units)</t>
  </si>
  <si>
    <t>Inputs/ Assumptions</t>
  </si>
  <si>
    <t>Actual Figures</t>
  </si>
  <si>
    <t>Actuals</t>
  </si>
  <si>
    <t>Inputs</t>
  </si>
  <si>
    <t>Estimated Figures</t>
  </si>
  <si>
    <t>Can include a schedule for managing inventory levels to track raw materials, WIP, and finished goods inventory.</t>
  </si>
  <si>
    <t>Incorporating lead times for raw material procurement and production cycles.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</si>
</sst>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00_-;\-* #,##0.00_-;_-* &quot;-&quot;??_-;_-@_-"/>
    <numFmt numFmtId="165" formatCode="_-* #,##0_-;\(#,##0\)_-;_-* &quot;-&quot;_-;_-@_-"/>
    <numFmt numFmtId="166" formatCode="_(* #,##0_);_(* \(#,##0\);_(* &quot;-&quot;??_);_(@_)"/>
    <numFmt numFmtId="167" formatCode="_(* #,##0.00_);_(* \(#,##0.00\);_(* &quot;-&quot;_);_(@_)"/>
    <numFmt numFmtId="168" formatCode="_(* #,##0.0000_);_(* \(#,##0.0000\);_(* &quot;-&quot;_);_(@_)"/>
  </numFmts>
  <fonts count="33" x14ac:knownFonts="1">
    <font>
      <sz val="11"/>
      <color theme="1"/>
      <name val="Calibri"/>
      <family val="2"/>
      <scheme val="minor"/>
    </font>
    <font>
      <sz val="11"/>
      <color theme="1"/>
      <name val="Calibri"/>
      <family val="2"/>
      <scheme val="minor"/>
    </font>
    <font>
      <b/>
      <sz val="11"/>
      <color theme="0"/>
      <name val="Times New Roman"/>
      <family val="1"/>
    </font>
    <font>
      <b/>
      <sz val="11"/>
      <color theme="1"/>
      <name val="Times New Roman"/>
      <family val="1"/>
    </font>
    <font>
      <sz val="10"/>
      <color theme="1"/>
      <name val="Times New Roman"/>
      <family val="1"/>
    </font>
    <font>
      <b/>
      <sz val="10"/>
      <color theme="1"/>
      <name val="Times New Roman"/>
      <family val="1"/>
    </font>
    <font>
      <sz val="8"/>
      <name val="Calibri"/>
      <family val="2"/>
      <scheme val="minor"/>
    </font>
    <font>
      <sz val="11"/>
      <color theme="1"/>
      <name val="Times New Roman"/>
      <family val="1"/>
    </font>
    <font>
      <sz val="11"/>
      <name val="Arial"/>
      <family val="2"/>
    </font>
    <font>
      <b/>
      <sz val="14"/>
      <color theme="0"/>
      <name val="Times New Roman"/>
      <family val="1"/>
    </font>
    <font>
      <b/>
      <sz val="16"/>
      <color indexed="9"/>
      <name val="Times New Roman"/>
      <family val="1"/>
    </font>
    <font>
      <b/>
      <sz val="18"/>
      <color theme="0"/>
      <name val="Times New Roman"/>
      <family val="1"/>
    </font>
    <font>
      <b/>
      <sz val="18"/>
      <color indexed="9"/>
      <name val="Times New Roman"/>
      <family val="1"/>
    </font>
    <font>
      <sz val="14"/>
      <color theme="1"/>
      <name val="Times New Roman"/>
      <family val="1"/>
    </font>
    <font>
      <sz val="16"/>
      <color theme="1"/>
      <name val="Times New Roman"/>
      <family val="1"/>
    </font>
    <font>
      <sz val="18"/>
      <color theme="1"/>
      <name val="Times New Roman"/>
      <family val="1"/>
    </font>
    <font>
      <u/>
      <sz val="11"/>
      <color theme="10"/>
      <name val="Calibri"/>
      <family val="2"/>
      <scheme val="minor"/>
    </font>
    <font>
      <b/>
      <sz val="16"/>
      <color theme="1"/>
      <name val="Times New Roman"/>
      <family val="1"/>
    </font>
    <font>
      <sz val="10"/>
      <name val="Times New Roman"/>
      <family val="1"/>
    </font>
    <font>
      <b/>
      <sz val="11"/>
      <name val="Times New Roman"/>
      <family val="1"/>
    </font>
    <font>
      <sz val="11"/>
      <name val="Times New Roman"/>
      <family val="1"/>
    </font>
    <font>
      <sz val="11"/>
      <color theme="0" tint="-0.14999847407452621"/>
      <name val="Times New Roman"/>
      <family val="1"/>
    </font>
    <font>
      <b/>
      <sz val="11"/>
      <color rgb="FF000099"/>
      <name val="Times New Roman"/>
      <family val="1"/>
    </font>
    <font>
      <sz val="11"/>
      <color rgb="FF000099"/>
      <name val="Times New Roman"/>
      <family val="1"/>
    </font>
    <font>
      <b/>
      <i/>
      <sz val="10"/>
      <color theme="0"/>
      <name val="Times New Roman"/>
      <family val="1"/>
    </font>
    <font>
      <sz val="10"/>
      <color theme="0"/>
      <name val="Times New Roman"/>
      <family val="1"/>
    </font>
    <font>
      <b/>
      <sz val="10"/>
      <name val="Times New Roman"/>
      <family val="1"/>
    </font>
    <font>
      <b/>
      <sz val="18"/>
      <name val="Times New Roman"/>
      <family val="1"/>
    </font>
    <font>
      <b/>
      <sz val="12"/>
      <name val="Times New Roman"/>
      <family val="1"/>
    </font>
    <font>
      <u/>
      <sz val="10"/>
      <color theme="10"/>
      <name val="Times New Roman"/>
      <family val="1"/>
    </font>
    <font>
      <b/>
      <sz val="11"/>
      <color rgb="FFFF0000"/>
      <name val="Times New Roman"/>
      <family val="1"/>
    </font>
    <font>
      <b/>
      <sz val="18"/>
      <color rgb="FF000099"/>
      <name val="Times New Roman"/>
      <family val="1"/>
    </font>
    <font>
      <b/>
      <sz val="14"/>
      <color rgb="FF000099"/>
      <name val="Times New Roman"/>
      <family val="1"/>
    </font>
  </fonts>
  <fills count="10">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CC"/>
        <bgColor indexed="64"/>
      </patternFill>
    </fill>
  </fills>
  <borders count="48">
    <border>
      <left/>
      <right/>
      <top/>
      <bottom/>
      <diagonal/>
    </border>
    <border>
      <left style="double">
        <color theme="1"/>
      </left>
      <right/>
      <top/>
      <bottom/>
      <diagonal/>
    </border>
    <border>
      <left style="double">
        <color indexed="64"/>
      </left>
      <right style="dotted">
        <color theme="6"/>
      </right>
      <top style="double">
        <color indexed="64"/>
      </top>
      <bottom style="double">
        <color indexed="64"/>
      </bottom>
      <diagonal/>
    </border>
    <border>
      <left style="dotted">
        <color theme="6"/>
      </left>
      <right style="dotted">
        <color theme="6"/>
      </right>
      <top style="double">
        <color indexed="64"/>
      </top>
      <bottom style="double">
        <color indexed="64"/>
      </bottom>
      <diagonal/>
    </border>
    <border>
      <left/>
      <right style="dotted">
        <color theme="6"/>
      </right>
      <top/>
      <bottom style="dotted">
        <color theme="6"/>
      </bottom>
      <diagonal/>
    </border>
    <border>
      <left style="dotted">
        <color theme="6"/>
      </left>
      <right style="dotted">
        <color theme="6"/>
      </right>
      <top/>
      <bottom style="dotted">
        <color theme="6"/>
      </bottom>
      <diagonal/>
    </border>
    <border>
      <left style="double">
        <color indexed="64"/>
      </left>
      <right style="double">
        <color indexed="64"/>
      </right>
      <top style="dotted">
        <color theme="6"/>
      </top>
      <bottom style="dotted">
        <color theme="6"/>
      </bottom>
      <diagonal/>
    </border>
    <border>
      <left/>
      <right style="dotted">
        <color theme="6"/>
      </right>
      <top style="dotted">
        <color theme="6"/>
      </top>
      <bottom style="dotted">
        <color theme="6"/>
      </bottom>
      <diagonal/>
    </border>
    <border>
      <left style="dotted">
        <color theme="6"/>
      </left>
      <right style="dotted">
        <color theme="6"/>
      </right>
      <top style="dotted">
        <color theme="6"/>
      </top>
      <bottom style="dotted">
        <color theme="6"/>
      </bottom>
      <diagonal/>
    </border>
    <border>
      <left style="double">
        <color indexed="64"/>
      </left>
      <right style="double">
        <color indexed="64"/>
      </right>
      <top/>
      <bottom style="dotted">
        <color theme="6"/>
      </bottom>
      <diagonal/>
    </border>
    <border>
      <left style="double">
        <color indexed="64"/>
      </left>
      <right/>
      <top/>
      <bottom/>
      <diagonal/>
    </border>
    <border>
      <left style="double">
        <color indexed="64"/>
      </left>
      <right style="double">
        <color indexed="64"/>
      </right>
      <top style="double">
        <color indexed="64"/>
      </top>
      <bottom style="double">
        <color indexed="64"/>
      </bottom>
      <diagonal/>
    </border>
    <border>
      <left/>
      <right style="dotted">
        <color theme="6"/>
      </right>
      <top style="double">
        <color indexed="64"/>
      </top>
      <bottom style="double">
        <color indexed="64"/>
      </bottom>
      <diagonal/>
    </border>
    <border>
      <left style="double">
        <color indexed="64"/>
      </left>
      <right style="double">
        <color indexed="64"/>
      </right>
      <top style="dotted">
        <color theme="6"/>
      </top>
      <bottom/>
      <diagonal/>
    </border>
    <border>
      <left/>
      <right style="dotted">
        <color theme="6"/>
      </right>
      <top style="dotted">
        <color theme="6"/>
      </top>
      <bottom/>
      <diagonal/>
    </border>
    <border>
      <left style="dotted">
        <color theme="6"/>
      </left>
      <right style="dotted">
        <color theme="6"/>
      </right>
      <top style="dotted">
        <color theme="6"/>
      </top>
      <bottom/>
      <diagonal/>
    </border>
    <border>
      <left style="double">
        <color indexed="64"/>
      </left>
      <right style="dotted">
        <color theme="6"/>
      </right>
      <top style="dotted">
        <color theme="6"/>
      </top>
      <bottom style="dotted">
        <color theme="6"/>
      </bottom>
      <diagonal/>
    </border>
    <border>
      <left style="double">
        <color indexed="64"/>
      </left>
      <right style="dotted">
        <color theme="6"/>
      </right>
      <top/>
      <bottom style="dotted">
        <color theme="6"/>
      </bottom>
      <diagonal/>
    </border>
    <border>
      <left style="double">
        <color indexed="64"/>
      </left>
      <right style="dotted">
        <color theme="6"/>
      </right>
      <top style="dotted">
        <color theme="6"/>
      </top>
      <bottom/>
      <diagonal/>
    </border>
    <border>
      <left style="double">
        <color indexed="64"/>
      </left>
      <right/>
      <top/>
      <bottom style="double">
        <color indexed="64"/>
      </bottom>
      <diagonal/>
    </border>
    <border>
      <left/>
      <right/>
      <top/>
      <bottom style="double">
        <color indexed="64"/>
      </bottom>
      <diagonal/>
    </border>
    <border>
      <left style="dotted">
        <color theme="6"/>
      </left>
      <right style="dotted">
        <color theme="6"/>
      </right>
      <top/>
      <bottom/>
      <diagonal/>
    </border>
    <border>
      <left style="dotted">
        <color theme="6"/>
      </left>
      <right/>
      <top style="double">
        <color indexed="64"/>
      </top>
      <bottom style="double">
        <color indexed="64"/>
      </bottom>
      <diagonal/>
    </border>
    <border>
      <left style="dotted">
        <color theme="6"/>
      </left>
      <right/>
      <top/>
      <bottom style="dotted">
        <color theme="6"/>
      </bottom>
      <diagonal/>
    </border>
    <border>
      <left style="dotted">
        <color theme="6"/>
      </left>
      <right/>
      <top style="dotted">
        <color theme="6"/>
      </top>
      <bottom style="dotted">
        <color theme="6"/>
      </bottom>
      <diagonal/>
    </border>
    <border>
      <left style="dotted">
        <color theme="6"/>
      </left>
      <right/>
      <top style="dotted">
        <color theme="6"/>
      </top>
      <bottom/>
      <diagonal/>
    </border>
    <border>
      <left style="dotted">
        <color theme="6"/>
      </left>
      <right/>
      <top/>
      <bottom/>
      <diagonal/>
    </border>
    <border>
      <left style="double">
        <color indexed="64"/>
      </left>
      <right style="double">
        <color indexed="64"/>
      </right>
      <top/>
      <bottom/>
      <diagonal/>
    </border>
    <border>
      <left/>
      <right style="dotted">
        <color theme="6"/>
      </right>
      <top/>
      <bottom/>
      <diagonal/>
    </border>
    <border>
      <left style="double">
        <color theme="1"/>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tted">
        <color theme="6"/>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xf numFmtId="0" fontId="1" fillId="0" borderId="0"/>
    <xf numFmtId="0" fontId="16" fillId="0" borderId="0" applyNumberFormat="0" applyFill="0" applyBorder="0" applyAlignment="0" applyProtection="0"/>
  </cellStyleXfs>
  <cellXfs count="274">
    <xf numFmtId="0" fontId="0" fillId="0" borderId="0" xfId="0"/>
    <xf numFmtId="0" fontId="2" fillId="2" borderId="2" xfId="0" applyFont="1" applyFill="1" applyBorder="1"/>
    <xf numFmtId="0" fontId="2" fillId="2" borderId="3" xfId="0" quotePrefix="1" applyFont="1" applyFill="1" applyBorder="1" applyAlignment="1">
      <alignment horizontal="right"/>
    </xf>
    <xf numFmtId="0" fontId="2" fillId="6" borderId="3" xfId="0" quotePrefix="1" applyFont="1" applyFill="1" applyBorder="1" applyAlignment="1">
      <alignment horizontal="right"/>
    </xf>
    <xf numFmtId="0" fontId="3" fillId="3" borderId="16" xfId="0" applyFont="1" applyFill="1" applyBorder="1"/>
    <xf numFmtId="0" fontId="4" fillId="3" borderId="16" xfId="0" applyFont="1" applyFill="1" applyBorder="1"/>
    <xf numFmtId="0" fontId="3" fillId="3" borderId="17" xfId="0" applyFont="1" applyFill="1" applyBorder="1"/>
    <xf numFmtId="0" fontId="7" fillId="0" borderId="0" xfId="0" applyFont="1"/>
    <xf numFmtId="0" fontId="3" fillId="0" borderId="0" xfId="0" applyFont="1"/>
    <xf numFmtId="41" fontId="4" fillId="0" borderId="8" xfId="0" applyNumberFormat="1" applyFont="1" applyBorder="1"/>
    <xf numFmtId="41" fontId="4" fillId="0" borderId="5" xfId="0" applyNumberFormat="1" applyFont="1" applyBorder="1"/>
    <xf numFmtId="41" fontId="4" fillId="0" borderId="0" xfId="0" applyNumberFormat="1" applyFont="1"/>
    <xf numFmtId="0" fontId="4" fillId="0" borderId="4" xfId="0" applyFont="1" applyBorder="1"/>
    <xf numFmtId="0" fontId="4" fillId="0" borderId="5" xfId="0" applyFont="1" applyBorder="1"/>
    <xf numFmtId="41" fontId="4" fillId="0" borderId="7" xfId="0" applyNumberFormat="1" applyFont="1" applyBorder="1"/>
    <xf numFmtId="167" fontId="4" fillId="0" borderId="8" xfId="0" applyNumberFormat="1" applyFont="1" applyBorder="1"/>
    <xf numFmtId="41" fontId="5" fillId="4" borderId="7" xfId="0" applyNumberFormat="1" applyFont="1" applyFill="1" applyBorder="1"/>
    <xf numFmtId="41" fontId="5" fillId="4" borderId="14" xfId="0" applyNumberFormat="1" applyFont="1" applyFill="1" applyBorder="1"/>
    <xf numFmtId="41" fontId="5" fillId="4" borderId="15" xfId="0" applyNumberFormat="1" applyFont="1" applyFill="1" applyBorder="1"/>
    <xf numFmtId="41" fontId="4" fillId="0" borderId="4" xfId="0" applyNumberFormat="1" applyFont="1" applyBorder="1"/>
    <xf numFmtId="0" fontId="4" fillId="0" borderId="0" xfId="0" applyFont="1"/>
    <xf numFmtId="41" fontId="3" fillId="5" borderId="12" xfId="0" applyNumberFormat="1" applyFont="1" applyFill="1" applyBorder="1"/>
    <xf numFmtId="41" fontId="3" fillId="5" borderId="3" xfId="0" applyNumberFormat="1" applyFont="1" applyFill="1" applyBorder="1"/>
    <xf numFmtId="0" fontId="5" fillId="0" borderId="0" xfId="0" applyFont="1"/>
    <xf numFmtId="0" fontId="3" fillId="5" borderId="2" xfId="0" applyFont="1" applyFill="1" applyBorder="1"/>
    <xf numFmtId="9" fontId="5" fillId="4" borderId="5" xfId="2" applyFont="1" applyFill="1" applyBorder="1"/>
    <xf numFmtId="0" fontId="4" fillId="0" borderId="17" xfId="0" applyFont="1" applyBorder="1"/>
    <xf numFmtId="41" fontId="7" fillId="0" borderId="0" xfId="0" applyNumberFormat="1" applyFont="1"/>
    <xf numFmtId="41" fontId="3" fillId="0" borderId="0" xfId="0" applyNumberFormat="1" applyFont="1"/>
    <xf numFmtId="168" fontId="4" fillId="0" borderId="8" xfId="0" applyNumberFormat="1" applyFont="1" applyBorder="1"/>
    <xf numFmtId="0" fontId="4" fillId="3" borderId="18" xfId="0" applyFont="1" applyFill="1" applyBorder="1"/>
    <xf numFmtId="41" fontId="4" fillId="0" borderId="15" xfId="0" applyNumberFormat="1" applyFont="1" applyBorder="1"/>
    <xf numFmtId="0" fontId="4" fillId="0" borderId="8" xfId="0" applyFont="1" applyBorder="1"/>
    <xf numFmtId="41" fontId="5" fillId="4" borderId="8" xfId="0" applyNumberFormat="1" applyFont="1" applyFill="1" applyBorder="1"/>
    <xf numFmtId="41" fontId="4" fillId="0" borderId="8" xfId="3" applyNumberFormat="1" applyFont="1" applyBorder="1"/>
    <xf numFmtId="0" fontId="2" fillId="2" borderId="12" xfId="0" quotePrefix="1" applyFont="1" applyFill="1" applyBorder="1" applyAlignment="1">
      <alignment horizontal="right"/>
    </xf>
    <xf numFmtId="0" fontId="2" fillId="6" borderId="22" xfId="0" quotePrefix="1" applyFont="1" applyFill="1" applyBorder="1" applyAlignment="1">
      <alignment horizontal="right"/>
    </xf>
    <xf numFmtId="0" fontId="4" fillId="0" borderId="23" xfId="0" applyFont="1" applyBorder="1"/>
    <xf numFmtId="41" fontId="4" fillId="0" borderId="24" xfId="0" applyNumberFormat="1" applyFont="1" applyBorder="1"/>
    <xf numFmtId="41" fontId="5" fillId="4" borderId="24" xfId="0" applyNumberFormat="1" applyFont="1" applyFill="1" applyBorder="1"/>
    <xf numFmtId="41" fontId="5" fillId="4" borderId="25" xfId="0" applyNumberFormat="1" applyFont="1" applyFill="1" applyBorder="1"/>
    <xf numFmtId="41" fontId="3" fillId="5" borderId="22" xfId="0" applyNumberFormat="1" applyFont="1" applyFill="1" applyBorder="1"/>
    <xf numFmtId="41" fontId="4" fillId="0" borderId="23" xfId="0" applyNumberFormat="1" applyFont="1" applyBorder="1"/>
    <xf numFmtId="0" fontId="2" fillId="6" borderId="11" xfId="0" quotePrefix="1" applyFont="1" applyFill="1" applyBorder="1" applyAlignment="1">
      <alignment horizontal="right"/>
    </xf>
    <xf numFmtId="0" fontId="4" fillId="0" borderId="9" xfId="0" applyFont="1" applyBorder="1"/>
    <xf numFmtId="41" fontId="4" fillId="0" borderId="6" xfId="0" applyNumberFormat="1" applyFont="1" applyBorder="1"/>
    <xf numFmtId="41" fontId="5" fillId="4" borderId="6" xfId="0" applyNumberFormat="1" applyFont="1" applyFill="1" applyBorder="1"/>
    <xf numFmtId="41" fontId="5" fillId="4" borderId="13" xfId="0" applyNumberFormat="1" applyFont="1" applyFill="1" applyBorder="1"/>
    <xf numFmtId="41" fontId="3" fillId="5" borderId="11" xfId="0" applyNumberFormat="1" applyFont="1" applyFill="1" applyBorder="1"/>
    <xf numFmtId="41" fontId="4" fillId="0" borderId="9" xfId="0" applyNumberFormat="1" applyFont="1" applyBorder="1"/>
    <xf numFmtId="0" fontId="2" fillId="6" borderId="12" xfId="0" quotePrefix="1" applyFont="1" applyFill="1" applyBorder="1" applyAlignment="1">
      <alignment horizontal="right"/>
    </xf>
    <xf numFmtId="0" fontId="2" fillId="2" borderId="22" xfId="0" quotePrefix="1" applyFont="1" applyFill="1" applyBorder="1" applyAlignment="1">
      <alignment horizontal="right"/>
    </xf>
    <xf numFmtId="41" fontId="4" fillId="0" borderId="24" xfId="3" applyNumberFormat="1" applyFont="1" applyBorder="1"/>
    <xf numFmtId="0" fontId="2" fillId="2" borderId="11" xfId="0" quotePrefix="1" applyFont="1" applyFill="1" applyBorder="1" applyAlignment="1">
      <alignment horizontal="right"/>
    </xf>
    <xf numFmtId="41" fontId="4" fillId="0" borderId="6" xfId="3" applyNumberFormat="1" applyFont="1" applyBorder="1"/>
    <xf numFmtId="41" fontId="4" fillId="0" borderId="21" xfId="0" applyNumberFormat="1" applyFont="1" applyBorder="1"/>
    <xf numFmtId="0" fontId="5" fillId="4" borderId="18" xfId="0" applyFont="1" applyFill="1" applyBorder="1"/>
    <xf numFmtId="41" fontId="4" fillId="0" borderId="25" xfId="0" applyNumberFormat="1" applyFont="1" applyBorder="1"/>
    <xf numFmtId="9" fontId="5" fillId="4" borderId="23" xfId="2" applyFont="1" applyFill="1" applyBorder="1"/>
    <xf numFmtId="41" fontId="4" fillId="0" borderId="26" xfId="0" applyNumberFormat="1" applyFont="1" applyBorder="1"/>
    <xf numFmtId="41" fontId="4" fillId="0" borderId="13" xfId="0" applyNumberFormat="1" applyFont="1" applyBorder="1"/>
    <xf numFmtId="9" fontId="5" fillId="4" borderId="9" xfId="2" applyFont="1" applyFill="1" applyBorder="1"/>
    <xf numFmtId="41" fontId="4" fillId="0" borderId="27" xfId="0" applyNumberFormat="1" applyFont="1" applyBorder="1"/>
    <xf numFmtId="41" fontId="4" fillId="0" borderId="14" xfId="0" applyNumberFormat="1" applyFont="1" applyBorder="1"/>
    <xf numFmtId="9" fontId="5" fillId="4" borderId="4" xfId="2" applyFont="1" applyFill="1" applyBorder="1"/>
    <xf numFmtId="41" fontId="4" fillId="0" borderId="28" xfId="0" applyNumberFormat="1" applyFont="1" applyBorder="1"/>
    <xf numFmtId="0" fontId="4" fillId="0" borderId="24" xfId="0" applyFont="1" applyBorder="1"/>
    <xf numFmtId="0" fontId="4" fillId="0" borderId="6" xfId="0" applyFont="1" applyBorder="1"/>
    <xf numFmtId="0" fontId="4" fillId="0" borderId="7" xfId="0" applyFont="1" applyBorder="1"/>
    <xf numFmtId="41" fontId="4" fillId="4" borderId="8" xfId="0" applyNumberFormat="1" applyFont="1" applyFill="1" applyBorder="1"/>
    <xf numFmtId="41" fontId="4" fillId="4" borderId="24" xfId="0" applyNumberFormat="1" applyFont="1" applyFill="1" applyBorder="1"/>
    <xf numFmtId="41" fontId="4" fillId="4" borderId="6" xfId="0" applyNumberFormat="1" applyFont="1" applyFill="1" applyBorder="1"/>
    <xf numFmtId="41" fontId="4" fillId="4" borderId="7" xfId="0" applyNumberFormat="1" applyFont="1" applyFill="1" applyBorder="1"/>
    <xf numFmtId="0" fontId="5" fillId="3" borderId="9" xfId="0" applyFont="1" applyFill="1" applyBorder="1"/>
    <xf numFmtId="0" fontId="4" fillId="3" borderId="6" xfId="0" applyFont="1" applyFill="1" applyBorder="1"/>
    <xf numFmtId="0" fontId="4" fillId="3" borderId="6" xfId="0" applyFont="1" applyFill="1" applyBorder="1" applyAlignment="1">
      <alignment horizontal="left" indent="2"/>
    </xf>
    <xf numFmtId="0" fontId="4" fillId="3" borderId="13" xfId="0" applyFont="1" applyFill="1" applyBorder="1"/>
    <xf numFmtId="0" fontId="3" fillId="5" borderId="11" xfId="0" applyFont="1" applyFill="1" applyBorder="1"/>
    <xf numFmtId="0" fontId="5" fillId="0" borderId="9" xfId="0" applyFont="1" applyBorder="1"/>
    <xf numFmtId="0" fontId="5" fillId="3" borderId="6" xfId="0" applyFont="1" applyFill="1" applyBorder="1"/>
    <xf numFmtId="0" fontId="4" fillId="0" borderId="6" xfId="0" applyFont="1" applyBorder="1" applyAlignment="1">
      <alignment horizontal="left" indent="2"/>
    </xf>
    <xf numFmtId="0" fontId="5" fillId="4" borderId="13" xfId="0" applyFont="1" applyFill="1" applyBorder="1"/>
    <xf numFmtId="0" fontId="5" fillId="4" borderId="9" xfId="0" applyFont="1" applyFill="1" applyBorder="1"/>
    <xf numFmtId="0" fontId="5" fillId="0" borderId="27" xfId="0" applyFont="1" applyBorder="1"/>
    <xf numFmtId="0" fontId="5" fillId="4" borderId="6" xfId="0" applyFont="1" applyFill="1" applyBorder="1"/>
    <xf numFmtId="0" fontId="4" fillId="0" borderId="13" xfId="0" applyFont="1" applyBorder="1"/>
    <xf numFmtId="0" fontId="5" fillId="0" borderId="13" xfId="0" applyFont="1" applyBorder="1"/>
    <xf numFmtId="0" fontId="2" fillId="2" borderId="11" xfId="0" applyFont="1" applyFill="1" applyBorder="1"/>
    <xf numFmtId="0" fontId="5" fillId="4" borderId="5" xfId="0" applyFont="1" applyFill="1" applyBorder="1"/>
    <xf numFmtId="0" fontId="13" fillId="0" borderId="0" xfId="0" applyFont="1"/>
    <xf numFmtId="0" fontId="14" fillId="0" borderId="0" xfId="0" applyFont="1"/>
    <xf numFmtId="0" fontId="9" fillId="2" borderId="10" xfId="0" applyFont="1" applyFill="1" applyBorder="1" applyAlignment="1">
      <alignment horizontal="left"/>
    </xf>
    <xf numFmtId="41" fontId="7" fillId="4" borderId="8" xfId="0" applyNumberFormat="1" applyFont="1" applyFill="1" applyBorder="1"/>
    <xf numFmtId="0" fontId="15" fillId="0" borderId="0" xfId="0" applyFont="1"/>
    <xf numFmtId="41" fontId="7" fillId="4" borderId="24" xfId="0" applyNumberFormat="1" applyFont="1" applyFill="1" applyBorder="1"/>
    <xf numFmtId="41" fontId="7" fillId="4" borderId="6" xfId="0" applyNumberFormat="1" applyFont="1" applyFill="1" applyBorder="1"/>
    <xf numFmtId="41" fontId="7" fillId="4" borderId="7" xfId="0" applyNumberFormat="1" applyFont="1" applyFill="1" applyBorder="1"/>
    <xf numFmtId="0" fontId="13" fillId="2" borderId="0" xfId="0" applyFont="1" applyFill="1"/>
    <xf numFmtId="43" fontId="4" fillId="0" borderId="0" xfId="0" applyNumberFormat="1" applyFont="1"/>
    <xf numFmtId="9" fontId="4" fillId="0" borderId="8" xfId="2" applyFont="1" applyBorder="1"/>
    <xf numFmtId="9" fontId="5" fillId="4" borderId="15" xfId="2" applyFont="1" applyFill="1" applyBorder="1"/>
    <xf numFmtId="9" fontId="3" fillId="5" borderId="3" xfId="2" applyFont="1" applyFill="1" applyBorder="1"/>
    <xf numFmtId="9" fontId="4" fillId="0" borderId="24" xfId="2" applyFont="1" applyBorder="1"/>
    <xf numFmtId="9" fontId="4" fillId="0" borderId="6" xfId="2" applyFont="1" applyBorder="1"/>
    <xf numFmtId="9" fontId="4" fillId="0" borderId="7" xfId="2" applyFont="1" applyBorder="1"/>
    <xf numFmtId="9" fontId="4" fillId="0" borderId="15" xfId="2" applyFont="1" applyBorder="1"/>
    <xf numFmtId="9" fontId="4" fillId="0" borderId="25" xfId="2" applyFont="1" applyBorder="1"/>
    <xf numFmtId="9" fontId="4" fillId="0" borderId="13" xfId="2" applyFont="1" applyBorder="1"/>
    <xf numFmtId="9" fontId="4" fillId="0" borderId="14" xfId="2" applyFont="1" applyBorder="1"/>
    <xf numFmtId="9" fontId="3" fillId="5" borderId="22" xfId="2" applyFont="1" applyFill="1" applyBorder="1"/>
    <xf numFmtId="9" fontId="3" fillId="5" borderId="11" xfId="2" applyFont="1" applyFill="1" applyBorder="1"/>
    <xf numFmtId="9" fontId="3" fillId="5" borderId="12" xfId="2" applyFont="1" applyFill="1" applyBorder="1"/>
    <xf numFmtId="9" fontId="4" fillId="0" borderId="5" xfId="2" applyFont="1" applyBorder="1"/>
    <xf numFmtId="9" fontId="4" fillId="0" borderId="23" xfId="2" applyFont="1" applyBorder="1"/>
    <xf numFmtId="9" fontId="4" fillId="0" borderId="9" xfId="2" applyFont="1" applyBorder="1"/>
    <xf numFmtId="9" fontId="4" fillId="0" borderId="4" xfId="2" applyFont="1" applyBorder="1"/>
    <xf numFmtId="9" fontId="5" fillId="4" borderId="25" xfId="2" applyFont="1" applyFill="1" applyBorder="1"/>
    <xf numFmtId="9" fontId="5" fillId="4" borderId="13" xfId="2" applyFont="1" applyFill="1" applyBorder="1"/>
    <xf numFmtId="9" fontId="5" fillId="4" borderId="14" xfId="2" applyFont="1" applyFill="1" applyBorder="1"/>
    <xf numFmtId="0" fontId="7" fillId="0" borderId="0" xfId="0" applyFont="1" applyAlignment="1">
      <alignment horizontal="center"/>
    </xf>
    <xf numFmtId="0" fontId="18" fillId="0" borderId="0" xfId="0" applyFont="1"/>
    <xf numFmtId="41" fontId="4" fillId="0" borderId="7" xfId="3" applyNumberFormat="1" applyFont="1" applyBorder="1"/>
    <xf numFmtId="0" fontId="2" fillId="2" borderId="11" xfId="0" applyFont="1" applyFill="1" applyBorder="1" applyAlignment="1">
      <alignment horizontal="left"/>
    </xf>
    <xf numFmtId="165" fontId="3" fillId="3" borderId="9" xfId="1" applyNumberFormat="1" applyFont="1" applyFill="1" applyBorder="1" applyAlignment="1">
      <alignment horizontal="left"/>
    </xf>
    <xf numFmtId="165" fontId="5" fillId="3" borderId="6" xfId="1" applyNumberFormat="1" applyFont="1" applyFill="1" applyBorder="1" applyAlignment="1">
      <alignment horizontal="left"/>
    </xf>
    <xf numFmtId="165" fontId="4" fillId="0" borderId="6" xfId="1" applyNumberFormat="1" applyFont="1" applyFill="1" applyBorder="1" applyAlignment="1">
      <alignment horizontal="left"/>
    </xf>
    <xf numFmtId="165" fontId="5" fillId="4" borderId="6" xfId="1" applyNumberFormat="1" applyFont="1" applyFill="1" applyBorder="1" applyAlignment="1">
      <alignment horizontal="left"/>
    </xf>
    <xf numFmtId="0" fontId="4" fillId="0" borderId="6" xfId="0" applyFont="1" applyBorder="1" applyAlignment="1">
      <alignment horizontal="left"/>
    </xf>
    <xf numFmtId="165" fontId="4" fillId="0" borderId="6" xfId="1" applyNumberFormat="1" applyFont="1" applyFill="1" applyBorder="1" applyAlignment="1">
      <alignment horizontal="left" indent="2"/>
    </xf>
    <xf numFmtId="165" fontId="5" fillId="4" borderId="13" xfId="1" applyNumberFormat="1" applyFont="1" applyFill="1" applyBorder="1" applyAlignment="1">
      <alignment horizontal="left"/>
    </xf>
    <xf numFmtId="165" fontId="3" fillId="5" borderId="11" xfId="1" applyNumberFormat="1" applyFont="1" applyFill="1" applyBorder="1" applyAlignment="1">
      <alignment horizontal="left"/>
    </xf>
    <xf numFmtId="165" fontId="4" fillId="3" borderId="9" xfId="1" applyNumberFormat="1" applyFont="1" applyFill="1" applyBorder="1" applyAlignment="1">
      <alignment horizontal="left"/>
    </xf>
    <xf numFmtId="165" fontId="3" fillId="3" borderId="6" xfId="1" applyNumberFormat="1" applyFont="1" applyFill="1" applyBorder="1" applyAlignment="1">
      <alignment horizontal="left"/>
    </xf>
    <xf numFmtId="165" fontId="4" fillId="3" borderId="6" xfId="1" applyNumberFormat="1" applyFont="1" applyFill="1" applyBorder="1" applyAlignment="1">
      <alignment horizontal="left"/>
    </xf>
    <xf numFmtId="165" fontId="4" fillId="3" borderId="6" xfId="1" applyNumberFormat="1" applyFont="1" applyFill="1" applyBorder="1" applyAlignment="1">
      <alignment horizontal="left" indent="2"/>
    </xf>
    <xf numFmtId="0" fontId="4" fillId="3" borderId="9" xfId="4" applyFont="1" applyFill="1" applyBorder="1" applyAlignment="1">
      <alignment vertical="center"/>
    </xf>
    <xf numFmtId="0" fontId="3" fillId="4" borderId="6" xfId="4" applyFont="1" applyFill="1" applyBorder="1" applyAlignment="1">
      <alignment vertical="center"/>
    </xf>
    <xf numFmtId="0" fontId="4" fillId="0" borderId="6" xfId="4" applyFont="1" applyBorder="1" applyAlignment="1">
      <alignment vertical="center"/>
    </xf>
    <xf numFmtId="0" fontId="4" fillId="0" borderId="13" xfId="4" applyFont="1" applyBorder="1" applyAlignment="1">
      <alignment vertical="center"/>
    </xf>
    <xf numFmtId="0" fontId="3" fillId="5" borderId="11" xfId="4" applyFont="1" applyFill="1" applyBorder="1" applyAlignment="1">
      <alignment vertical="center"/>
    </xf>
    <xf numFmtId="0" fontId="4" fillId="3" borderId="13" xfId="4" applyFont="1" applyFill="1" applyBorder="1" applyAlignment="1" applyProtection="1">
      <alignment vertical="center"/>
      <protection locked="0"/>
    </xf>
    <xf numFmtId="0" fontId="3" fillId="5" borderId="11" xfId="4" applyFont="1" applyFill="1" applyBorder="1" applyAlignment="1" applyProtection="1">
      <alignment vertical="center"/>
      <protection locked="0"/>
    </xf>
    <xf numFmtId="0" fontId="4" fillId="3" borderId="9" xfId="4" applyFont="1" applyFill="1" applyBorder="1" applyAlignment="1">
      <alignment horizontal="right" vertical="center"/>
    </xf>
    <xf numFmtId="0" fontId="4" fillId="3" borderId="6" xfId="4" applyFont="1" applyFill="1" applyBorder="1" applyAlignment="1" applyProtection="1">
      <alignment vertical="center"/>
      <protection locked="0"/>
    </xf>
    <xf numFmtId="0" fontId="4" fillId="3" borderId="13" xfId="4" applyFont="1" applyFill="1" applyBorder="1" applyAlignment="1" applyProtection="1">
      <alignment horizontal="left" vertical="center"/>
      <protection locked="0"/>
    </xf>
    <xf numFmtId="0" fontId="4" fillId="3" borderId="27" xfId="4" applyFont="1" applyFill="1" applyBorder="1" applyAlignment="1">
      <alignment vertical="center"/>
    </xf>
    <xf numFmtId="0" fontId="3" fillId="0" borderId="30" xfId="0" applyFont="1" applyBorder="1"/>
    <xf numFmtId="0" fontId="7" fillId="0" borderId="31" xfId="0" applyFont="1" applyBorder="1" applyAlignment="1">
      <alignment horizontal="right"/>
    </xf>
    <xf numFmtId="0" fontId="7" fillId="0" borderId="32" xfId="0" applyFont="1" applyBorder="1" applyAlignment="1">
      <alignment horizontal="right"/>
    </xf>
    <xf numFmtId="0" fontId="3" fillId="0" borderId="33" xfId="0" applyFont="1" applyBorder="1"/>
    <xf numFmtId="0" fontId="2" fillId="2" borderId="0" xfId="0" quotePrefix="1" applyFont="1" applyFill="1" applyAlignment="1">
      <alignment horizontal="right"/>
    </xf>
    <xf numFmtId="0" fontId="2" fillId="6" borderId="0" xfId="0" quotePrefix="1" applyFont="1" applyFill="1" applyAlignment="1">
      <alignment horizontal="right"/>
    </xf>
    <xf numFmtId="16" fontId="2" fillId="6" borderId="0" xfId="0" quotePrefix="1" applyNumberFormat="1" applyFont="1" applyFill="1" applyAlignment="1">
      <alignment horizontal="right"/>
    </xf>
    <xf numFmtId="0" fontId="2" fillId="6" borderId="34" xfId="0" quotePrefix="1" applyFont="1" applyFill="1" applyBorder="1" applyAlignment="1">
      <alignment horizontal="right"/>
    </xf>
    <xf numFmtId="0" fontId="7" fillId="0" borderId="33" xfId="0" applyFont="1" applyBorder="1"/>
    <xf numFmtId="0" fontId="7" fillId="0" borderId="34" xfId="0" applyFont="1" applyBorder="1"/>
    <xf numFmtId="0" fontId="7" fillId="0" borderId="33" xfId="0" applyFont="1" applyBorder="1" applyAlignment="1">
      <alignment horizontal="left" indent="2"/>
    </xf>
    <xf numFmtId="41" fontId="7" fillId="0" borderId="34" xfId="0" applyNumberFormat="1" applyFont="1" applyBorder="1"/>
    <xf numFmtId="0" fontId="3" fillId="7" borderId="33" xfId="0" applyFont="1" applyFill="1" applyBorder="1"/>
    <xf numFmtId="41" fontId="7" fillId="7" borderId="0" xfId="0" applyNumberFormat="1" applyFont="1" applyFill="1"/>
    <xf numFmtId="41" fontId="7" fillId="7" borderId="34" xfId="0" applyNumberFormat="1" applyFont="1" applyFill="1" applyBorder="1"/>
    <xf numFmtId="0" fontId="3" fillId="0" borderId="38" xfId="0" applyFont="1" applyBorder="1"/>
    <xf numFmtId="41" fontId="3" fillId="0" borderId="39" xfId="0" applyNumberFormat="1" applyFont="1" applyBorder="1"/>
    <xf numFmtId="41" fontId="3" fillId="0" borderId="40" xfId="0" applyNumberFormat="1" applyFont="1" applyBorder="1"/>
    <xf numFmtId="0" fontId="7" fillId="0" borderId="35" xfId="0" applyFont="1" applyBorder="1"/>
    <xf numFmtId="41" fontId="7" fillId="0" borderId="36" xfId="0" applyNumberFormat="1" applyFont="1" applyBorder="1"/>
    <xf numFmtId="9" fontId="7" fillId="0" borderId="0" xfId="0" applyNumberFormat="1" applyFont="1"/>
    <xf numFmtId="0" fontId="7" fillId="0" borderId="31" xfId="0" applyFont="1" applyBorder="1"/>
    <xf numFmtId="0" fontId="21" fillId="0" borderId="31" xfId="0" applyFont="1" applyBorder="1"/>
    <xf numFmtId="0" fontId="21" fillId="0" borderId="32" xfId="0" applyFont="1" applyBorder="1"/>
    <xf numFmtId="0" fontId="3" fillId="0" borderId="0" xfId="0" quotePrefix="1" applyFont="1" applyAlignment="1">
      <alignment horizontal="right"/>
    </xf>
    <xf numFmtId="16" fontId="3" fillId="0" borderId="0" xfId="0" quotePrefix="1" applyNumberFormat="1" applyFont="1" applyAlignment="1">
      <alignment horizontal="right"/>
    </xf>
    <xf numFmtId="0" fontId="22" fillId="0" borderId="0" xfId="0" applyFont="1"/>
    <xf numFmtId="43" fontId="7" fillId="0" borderId="0" xfId="0" applyNumberFormat="1" applyFont="1"/>
    <xf numFmtId="43" fontId="7" fillId="0" borderId="34" xfId="0" applyNumberFormat="1" applyFont="1" applyBorder="1"/>
    <xf numFmtId="9" fontId="23" fillId="0" borderId="0" xfId="2" applyFont="1" applyFill="1" applyBorder="1"/>
    <xf numFmtId="0" fontId="23" fillId="0" borderId="0" xfId="0" applyFont="1"/>
    <xf numFmtId="0" fontId="21" fillId="0" borderId="0" xfId="0" applyFont="1"/>
    <xf numFmtId="0" fontId="21" fillId="0" borderId="34" xfId="0" applyFont="1" applyBorder="1"/>
    <xf numFmtId="0" fontId="7" fillId="0" borderId="36" xfId="0" applyFont="1" applyBorder="1"/>
    <xf numFmtId="0" fontId="7" fillId="0" borderId="37" xfId="0" applyFont="1" applyBorder="1"/>
    <xf numFmtId="0" fontId="7" fillId="0" borderId="32" xfId="0" applyFont="1" applyBorder="1"/>
    <xf numFmtId="166" fontId="7" fillId="0" borderId="0" xfId="0" applyNumberFormat="1" applyFont="1"/>
    <xf numFmtId="166" fontId="7" fillId="0" borderId="34" xfId="0" applyNumberFormat="1" applyFont="1" applyBorder="1"/>
    <xf numFmtId="166" fontId="7" fillId="0" borderId="36" xfId="0" applyNumberFormat="1" applyFont="1" applyBorder="1"/>
    <xf numFmtId="166" fontId="7" fillId="0" borderId="37" xfId="0" applyNumberFormat="1" applyFont="1" applyBorder="1"/>
    <xf numFmtId="9" fontId="22" fillId="0" borderId="0" xfId="2" applyFont="1" applyFill="1"/>
    <xf numFmtId="41" fontId="7" fillId="0" borderId="37" xfId="0" applyNumberFormat="1" applyFont="1" applyBorder="1"/>
    <xf numFmtId="0" fontId="2" fillId="2" borderId="31" xfId="0" quotePrefix="1" applyFont="1" applyFill="1" applyBorder="1" applyAlignment="1">
      <alignment horizontal="right"/>
    </xf>
    <xf numFmtId="0" fontId="2" fillId="6" borderId="31" xfId="0" quotePrefix="1" applyFont="1" applyFill="1" applyBorder="1" applyAlignment="1">
      <alignment horizontal="right"/>
    </xf>
    <xf numFmtId="16" fontId="2" fillId="6" borderId="31" xfId="0" quotePrefix="1" applyNumberFormat="1" applyFont="1" applyFill="1" applyBorder="1" applyAlignment="1">
      <alignment horizontal="right"/>
    </xf>
    <xf numFmtId="0" fontId="2" fillId="6" borderId="32" xfId="0" quotePrefix="1" applyFont="1" applyFill="1" applyBorder="1" applyAlignment="1">
      <alignment horizontal="right"/>
    </xf>
    <xf numFmtId="0" fontId="7" fillId="0" borderId="0" xfId="0" quotePrefix="1" applyFont="1" applyAlignment="1">
      <alignment horizontal="right"/>
    </xf>
    <xf numFmtId="0" fontId="7" fillId="0" borderId="34" xfId="0" quotePrefix="1" applyFont="1" applyBorder="1" applyAlignment="1">
      <alignment horizontal="right"/>
    </xf>
    <xf numFmtId="0" fontId="3" fillId="0" borderId="35" xfId="0" applyFont="1" applyBorder="1"/>
    <xf numFmtId="41" fontId="3" fillId="0" borderId="36" xfId="0" applyNumberFormat="1" applyFont="1" applyBorder="1"/>
    <xf numFmtId="41" fontId="3" fillId="0" borderId="37" xfId="0" applyNumberFormat="1" applyFont="1" applyBorder="1"/>
    <xf numFmtId="0" fontId="22" fillId="0" borderId="39" xfId="0" applyFont="1" applyBorder="1"/>
    <xf numFmtId="0" fontId="3" fillId="0" borderId="39" xfId="0" applyFont="1" applyBorder="1"/>
    <xf numFmtId="166" fontId="7" fillId="0" borderId="0" xfId="3" applyNumberFormat="1" applyFont="1" applyBorder="1"/>
    <xf numFmtId="166" fontId="7" fillId="0" borderId="34" xfId="3" applyNumberFormat="1" applyFont="1" applyBorder="1"/>
    <xf numFmtId="166" fontId="3" fillId="0" borderId="39" xfId="0" applyNumberFormat="1" applyFont="1" applyBorder="1"/>
    <xf numFmtId="166" fontId="3" fillId="0" borderId="40" xfId="0" applyNumberFormat="1" applyFont="1" applyBorder="1"/>
    <xf numFmtId="0" fontId="7" fillId="0" borderId="0" xfId="0" applyFont="1" applyAlignment="1">
      <alignment horizontal="right"/>
    </xf>
    <xf numFmtId="9" fontId="19" fillId="0" borderId="33" xfId="2" applyFont="1" applyFill="1" applyBorder="1"/>
    <xf numFmtId="9" fontId="22" fillId="0" borderId="0" xfId="2" applyFont="1" applyFill="1" applyBorder="1"/>
    <xf numFmtId="0" fontId="2" fillId="2" borderId="34" xfId="0" applyFont="1" applyFill="1" applyBorder="1" applyAlignment="1">
      <alignment horizontal="right"/>
    </xf>
    <xf numFmtId="0" fontId="3" fillId="0" borderId="0" xfId="0" applyFont="1" applyAlignment="1">
      <alignment horizontal="right"/>
    </xf>
    <xf numFmtId="10" fontId="7" fillId="0" borderId="34" xfId="0" applyNumberFormat="1" applyFont="1" applyBorder="1"/>
    <xf numFmtId="0" fontId="7" fillId="0" borderId="30" xfId="0" applyFont="1" applyBorder="1"/>
    <xf numFmtId="0" fontId="17" fillId="0" borderId="0" xfId="0" applyFont="1"/>
    <xf numFmtId="0" fontId="7" fillId="0" borderId="0" xfId="0" applyFont="1" applyAlignment="1">
      <alignment horizontal="center" vertical="center"/>
    </xf>
    <xf numFmtId="0" fontId="11" fillId="2" borderId="0" xfId="0" applyFont="1" applyFill="1"/>
    <xf numFmtId="0" fontId="24" fillId="8" borderId="0" xfId="0" applyFont="1" applyFill="1"/>
    <xf numFmtId="41" fontId="24" fillId="8" borderId="0" xfId="0" applyNumberFormat="1" applyFont="1" applyFill="1"/>
    <xf numFmtId="0" fontId="11" fillId="0" borderId="0" xfId="0" applyFont="1" applyAlignment="1">
      <alignment horizontal="left"/>
    </xf>
    <xf numFmtId="0" fontId="13" fillId="0" borderId="0" xfId="0" applyFont="1" applyAlignment="1">
      <alignment horizontal="center"/>
    </xf>
    <xf numFmtId="0" fontId="9" fillId="2" borderId="0" xfId="0" applyFont="1" applyFill="1" applyAlignment="1">
      <alignment horizontal="left"/>
    </xf>
    <xf numFmtId="0" fontId="2" fillId="2" borderId="41" xfId="0" applyFont="1" applyFill="1" applyBorder="1"/>
    <xf numFmtId="0" fontId="25" fillId="3" borderId="0" xfId="0" applyFont="1" applyFill="1"/>
    <xf numFmtId="41" fontId="25" fillId="3" borderId="0" xfId="0" applyNumberFormat="1" applyFont="1" applyFill="1"/>
    <xf numFmtId="0" fontId="4" fillId="2" borderId="0" xfId="0" applyFont="1" applyFill="1"/>
    <xf numFmtId="0" fontId="27" fillId="0" borderId="0" xfId="0" applyFont="1" applyAlignment="1">
      <alignment horizontal="left"/>
    </xf>
    <xf numFmtId="0" fontId="18" fillId="0" borderId="34" xfId="0" applyFont="1" applyBorder="1" applyAlignment="1">
      <alignment horizontal="center"/>
    </xf>
    <xf numFmtId="0" fontId="28" fillId="0" borderId="44" xfId="0" applyFont="1" applyBorder="1" applyAlignment="1">
      <alignment horizontal="center"/>
    </xf>
    <xf numFmtId="0" fontId="18" fillId="0" borderId="46" xfId="0" applyFont="1" applyBorder="1"/>
    <xf numFmtId="0" fontId="5" fillId="0" borderId="46" xfId="0" applyFont="1" applyBorder="1"/>
    <xf numFmtId="0" fontId="26" fillId="0" borderId="46" xfId="0" applyFont="1" applyBorder="1"/>
    <xf numFmtId="0" fontId="4" fillId="0" borderId="46" xfId="0" quotePrefix="1" applyFont="1" applyBorder="1"/>
    <xf numFmtId="0" fontId="4" fillId="0" borderId="46" xfId="0" applyFont="1" applyBorder="1"/>
    <xf numFmtId="0" fontId="4" fillId="0" borderId="47" xfId="0" applyFont="1" applyBorder="1"/>
    <xf numFmtId="0" fontId="18" fillId="0" borderId="33" xfId="0" applyFont="1" applyBorder="1" applyAlignment="1">
      <alignment horizontal="center"/>
    </xf>
    <xf numFmtId="0" fontId="18" fillId="0" borderId="35" xfId="0" applyFont="1" applyBorder="1" applyAlignment="1">
      <alignment horizontal="center"/>
    </xf>
    <xf numFmtId="0" fontId="28" fillId="0" borderId="42" xfId="0" applyFont="1" applyBorder="1" applyAlignment="1">
      <alignment horizontal="center"/>
    </xf>
    <xf numFmtId="0" fontId="28" fillId="0" borderId="45" xfId="0" applyFont="1" applyBorder="1" applyAlignment="1">
      <alignment horizontal="center"/>
    </xf>
    <xf numFmtId="0" fontId="29" fillId="0" borderId="34" xfId="6" applyFont="1" applyBorder="1" applyAlignment="1">
      <alignment horizontal="center"/>
    </xf>
    <xf numFmtId="0" fontId="29" fillId="0" borderId="37" xfId="6" applyFont="1" applyBorder="1" applyAlignment="1">
      <alignment horizontal="center"/>
    </xf>
    <xf numFmtId="0" fontId="27" fillId="0" borderId="0" xfId="0" applyFont="1"/>
    <xf numFmtId="41" fontId="7" fillId="0" borderId="0" xfId="3" applyNumberFormat="1" applyFont="1" applyBorder="1"/>
    <xf numFmtId="41" fontId="7" fillId="0" borderId="34" xfId="3" applyNumberFormat="1" applyFont="1" applyBorder="1"/>
    <xf numFmtId="41" fontId="20" fillId="0" borderId="0" xfId="0" applyNumberFormat="1" applyFont="1"/>
    <xf numFmtId="41" fontId="20" fillId="0" borderId="34" xfId="0" applyNumberFormat="1" applyFont="1" applyBorder="1"/>
    <xf numFmtId="41" fontId="20" fillId="0" borderId="36" xfId="0" applyNumberFormat="1" applyFont="1" applyBorder="1"/>
    <xf numFmtId="41" fontId="20" fillId="0" borderId="37" xfId="0" applyNumberFormat="1" applyFont="1" applyBorder="1"/>
    <xf numFmtId="0" fontId="2" fillId="2" borderId="0" xfId="0" applyFont="1" applyFill="1"/>
    <xf numFmtId="0" fontId="2" fillId="6" borderId="0" xfId="0" applyFont="1" applyFill="1"/>
    <xf numFmtId="0" fontId="30" fillId="0" borderId="0" xfId="0" applyFont="1"/>
    <xf numFmtId="0" fontId="7" fillId="0" borderId="42" xfId="0" applyFont="1" applyBorder="1" applyAlignment="1">
      <alignment horizontal="left" vertical="center" wrapText="1"/>
    </xf>
    <xf numFmtId="0" fontId="7" fillId="0" borderId="43" xfId="0" applyFont="1" applyBorder="1" applyAlignment="1">
      <alignment horizontal="left" vertical="center" wrapText="1"/>
    </xf>
    <xf numFmtId="0" fontId="7" fillId="0" borderId="44" xfId="0" applyFont="1" applyBorder="1" applyAlignment="1">
      <alignment horizontal="left" vertical="center" wrapText="1"/>
    </xf>
    <xf numFmtId="0" fontId="11" fillId="2" borderId="0" xfId="0" applyFont="1" applyFill="1" applyAlignment="1">
      <alignment horizontal="left"/>
    </xf>
    <xf numFmtId="0" fontId="12" fillId="2" borderId="19" xfId="0" applyFont="1" applyFill="1" applyBorder="1" applyAlignment="1">
      <alignment horizontal="left"/>
    </xf>
    <xf numFmtId="0" fontId="12" fillId="2" borderId="20" xfId="0" applyFont="1" applyFill="1" applyBorder="1" applyAlignment="1">
      <alignment horizontal="left"/>
    </xf>
    <xf numFmtId="0" fontId="11" fillId="2" borderId="10" xfId="0" applyFont="1" applyFill="1" applyBorder="1" applyAlignment="1">
      <alignment horizontal="left"/>
    </xf>
    <xf numFmtId="0" fontId="10" fillId="2" borderId="29" xfId="4" applyFont="1" applyFill="1" applyBorder="1" applyAlignment="1">
      <alignment horizontal="left"/>
    </xf>
    <xf numFmtId="0" fontId="10" fillId="2" borderId="20" xfId="4" applyFont="1" applyFill="1" applyBorder="1" applyAlignment="1">
      <alignment horizontal="left"/>
    </xf>
    <xf numFmtId="0" fontId="11" fillId="2" borderId="1" xfId="4" applyFont="1" applyFill="1" applyBorder="1" applyAlignment="1" applyProtection="1">
      <alignment horizontal="left"/>
      <protection locked="0"/>
    </xf>
    <xf numFmtId="0" fontId="11" fillId="2" borderId="0" xfId="4" applyFont="1" applyFill="1" applyAlignment="1" applyProtection="1">
      <alignment horizontal="left"/>
      <protection locked="0"/>
    </xf>
    <xf numFmtId="0" fontId="31" fillId="9" borderId="0" xfId="0" applyFont="1" applyFill="1" applyAlignment="1">
      <alignment horizontal="center" vertical="center"/>
    </xf>
    <xf numFmtId="0" fontId="23" fillId="9" borderId="0" xfId="0" applyFont="1" applyFill="1"/>
    <xf numFmtId="41" fontId="23" fillId="9" borderId="0" xfId="0" applyNumberFormat="1" applyFont="1" applyFill="1"/>
    <xf numFmtId="41" fontId="23" fillId="9" borderId="34" xfId="0" applyNumberFormat="1" applyFont="1" applyFill="1" applyBorder="1"/>
    <xf numFmtId="16" fontId="32" fillId="9" borderId="0" xfId="0" applyNumberFormat="1" applyFont="1" applyFill="1" applyAlignment="1">
      <alignment horizontal="left"/>
    </xf>
    <xf numFmtId="0" fontId="31" fillId="9" borderId="0" xfId="0" applyFont="1" applyFill="1"/>
    <xf numFmtId="9" fontId="22" fillId="9" borderId="33" xfId="2" applyFont="1" applyFill="1" applyBorder="1"/>
    <xf numFmtId="9" fontId="22" fillId="9" borderId="0" xfId="2" applyFont="1" applyFill="1" applyBorder="1"/>
    <xf numFmtId="9" fontId="22" fillId="9" borderId="34" xfId="2" applyFont="1" applyFill="1" applyBorder="1"/>
    <xf numFmtId="9" fontId="23" fillId="9" borderId="0" xfId="2" applyFont="1" applyFill="1" applyBorder="1"/>
    <xf numFmtId="166" fontId="23" fillId="9" borderId="0" xfId="3" applyNumberFormat="1" applyFont="1" applyFill="1" applyBorder="1"/>
    <xf numFmtId="1" fontId="23" fillId="9" borderId="0" xfId="0" applyNumberFormat="1" applyFont="1" applyFill="1"/>
    <xf numFmtId="1" fontId="23" fillId="9" borderId="36" xfId="0" applyNumberFormat="1" applyFont="1" applyFill="1" applyBorder="1"/>
    <xf numFmtId="0" fontId="22" fillId="9" borderId="0" xfId="0" quotePrefix="1" applyFont="1" applyFill="1" applyAlignment="1">
      <alignment horizontal="right"/>
    </xf>
    <xf numFmtId="9" fontId="23" fillId="9" borderId="0" xfId="0" applyNumberFormat="1" applyFont="1" applyFill="1"/>
    <xf numFmtId="0" fontId="22" fillId="9" borderId="31" xfId="0" applyFont="1" applyFill="1" applyBorder="1"/>
  </cellXfs>
  <cellStyles count="7">
    <cellStyle name="Comma" xfId="3" builtinId="3"/>
    <cellStyle name="Comma_Sheet1" xfId="1" xr:uid="{E03F98F9-FB84-4570-A718-48F4DF42F609}"/>
    <cellStyle name="Hyperlink" xfId="6" builtinId="8"/>
    <cellStyle name="Normal" xfId="0" builtinId="0"/>
    <cellStyle name="Normal 3 3" xfId="5" xr:uid="{C090D892-771A-4AD4-BB30-59CF63E2C9A5}"/>
    <cellStyle name="Normal 4" xfId="4" xr:uid="{5F6BB470-7B44-443D-9A68-726894724E37}"/>
    <cellStyle name="Percent" xfId="2" builtinId="5"/>
  </cellStyles>
  <dxfs count="7">
    <dxf>
      <font>
        <color auto="1"/>
      </font>
      <fill>
        <patternFill>
          <bgColor theme="9" tint="0.79998168889431442"/>
        </patternFill>
      </fill>
    </dxf>
    <dxf>
      <font>
        <color auto="1"/>
      </font>
      <fill>
        <patternFill>
          <bgColor theme="9" tint="0.79998168889431442"/>
        </patternFill>
      </fill>
    </dxf>
    <dxf>
      <font>
        <b/>
        <i/>
        <color theme="0"/>
      </font>
      <fill>
        <patternFill>
          <bgColor rgb="FFFF0000"/>
        </patternFill>
      </fill>
    </dxf>
    <dxf>
      <font>
        <b/>
        <i/>
        <color theme="0"/>
      </font>
      <fill>
        <patternFill>
          <bgColor rgb="FFFF0000"/>
        </patternFill>
      </fill>
    </dxf>
    <dxf>
      <font>
        <b/>
        <i/>
        <color theme="0"/>
      </font>
      <fill>
        <patternFill patternType="none">
          <bgColor auto="1"/>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EC58B-3358-4F04-85B3-55091EC391B7}">
  <dimension ref="B2:D28"/>
  <sheetViews>
    <sheetView showGridLines="0" tabSelected="1" workbookViewId="0">
      <selection activeCell="C2" sqref="C2"/>
    </sheetView>
  </sheetViews>
  <sheetFormatPr defaultColWidth="8.77734375" defaultRowHeight="13.2" x14ac:dyDescent="0.25"/>
  <cols>
    <col min="1" max="1" width="3" style="120" customWidth="1"/>
    <col min="2" max="2" width="6.6640625" style="120" customWidth="1"/>
    <col min="3" max="3" width="23.109375" style="120" bestFit="1" customWidth="1"/>
    <col min="4" max="16384" width="8.77734375" style="120"/>
  </cols>
  <sheetData>
    <row r="2" spans="2:4" ht="22.8" x14ac:dyDescent="0.4">
      <c r="B2" s="237"/>
      <c r="C2" s="258" t="s">
        <v>26</v>
      </c>
    </row>
    <row r="4" spans="2:4" ht="22.8" x14ac:dyDescent="0.4">
      <c r="B4" s="222" t="s">
        <v>224</v>
      </c>
    </row>
    <row r="5" spans="2:4" ht="9.4499999999999993" customHeight="1" thickBot="1" x14ac:dyDescent="0.3"/>
    <row r="6" spans="2:4" ht="16.2" thickBot="1" x14ac:dyDescent="0.35">
      <c r="B6" s="233" t="s">
        <v>242</v>
      </c>
      <c r="C6" s="234" t="s">
        <v>243</v>
      </c>
      <c r="D6" s="224" t="s">
        <v>244</v>
      </c>
    </row>
    <row r="7" spans="2:4" x14ac:dyDescent="0.25">
      <c r="B7" s="231">
        <v>1</v>
      </c>
      <c r="C7" s="226" t="s">
        <v>225</v>
      </c>
      <c r="D7" s="235" t="s">
        <v>244</v>
      </c>
    </row>
    <row r="8" spans="2:4" x14ac:dyDescent="0.25">
      <c r="B8" s="231">
        <v>2</v>
      </c>
      <c r="C8" s="227" t="s">
        <v>231</v>
      </c>
      <c r="D8" s="223"/>
    </row>
    <row r="9" spans="2:4" x14ac:dyDescent="0.25">
      <c r="B9" s="231"/>
      <c r="C9" s="228" t="s">
        <v>226</v>
      </c>
      <c r="D9" s="235" t="s">
        <v>244</v>
      </c>
    </row>
    <row r="10" spans="2:4" x14ac:dyDescent="0.25">
      <c r="B10" s="231"/>
      <c r="C10" s="229" t="s">
        <v>227</v>
      </c>
      <c r="D10" s="235" t="s">
        <v>244</v>
      </c>
    </row>
    <row r="11" spans="2:4" x14ac:dyDescent="0.25">
      <c r="B11" s="231"/>
      <c r="C11" s="229" t="s">
        <v>228</v>
      </c>
      <c r="D11" s="235" t="s">
        <v>244</v>
      </c>
    </row>
    <row r="12" spans="2:4" x14ac:dyDescent="0.25">
      <c r="B12" s="231"/>
      <c r="C12" s="229" t="s">
        <v>229</v>
      </c>
      <c r="D12" s="235" t="s">
        <v>244</v>
      </c>
    </row>
    <row r="13" spans="2:4" x14ac:dyDescent="0.25">
      <c r="B13" s="231"/>
      <c r="C13" s="228" t="s">
        <v>230</v>
      </c>
      <c r="D13" s="235" t="s">
        <v>244</v>
      </c>
    </row>
    <row r="14" spans="2:4" x14ac:dyDescent="0.25">
      <c r="B14" s="231">
        <v>3</v>
      </c>
      <c r="C14" s="227" t="s">
        <v>232</v>
      </c>
      <c r="D14" s="223"/>
    </row>
    <row r="15" spans="2:4" x14ac:dyDescent="0.25">
      <c r="B15" s="231"/>
      <c r="C15" s="225" t="s">
        <v>233</v>
      </c>
      <c r="D15" s="223"/>
    </row>
    <row r="16" spans="2:4" x14ac:dyDescent="0.25">
      <c r="B16" s="231"/>
      <c r="C16" s="229" t="s">
        <v>127</v>
      </c>
      <c r="D16" s="235" t="s">
        <v>244</v>
      </c>
    </row>
    <row r="17" spans="2:4" x14ac:dyDescent="0.25">
      <c r="B17" s="231"/>
      <c r="C17" s="229" t="s">
        <v>220</v>
      </c>
      <c r="D17" s="235" t="s">
        <v>244</v>
      </c>
    </row>
    <row r="18" spans="2:4" x14ac:dyDescent="0.25">
      <c r="B18" s="231"/>
      <c r="C18" s="229" t="s">
        <v>126</v>
      </c>
      <c r="D18" s="235" t="s">
        <v>244</v>
      </c>
    </row>
    <row r="19" spans="2:4" x14ac:dyDescent="0.25">
      <c r="B19" s="231"/>
      <c r="C19" s="229" t="s">
        <v>39</v>
      </c>
      <c r="D19" s="235" t="s">
        <v>244</v>
      </c>
    </row>
    <row r="20" spans="2:4" x14ac:dyDescent="0.25">
      <c r="B20" s="231"/>
      <c r="C20" s="225" t="s">
        <v>234</v>
      </c>
      <c r="D20" s="223"/>
    </row>
    <row r="21" spans="2:4" x14ac:dyDescent="0.25">
      <c r="B21" s="231"/>
      <c r="C21" s="229" t="s">
        <v>4</v>
      </c>
      <c r="D21" s="235" t="s">
        <v>244</v>
      </c>
    </row>
    <row r="22" spans="2:4" x14ac:dyDescent="0.25">
      <c r="B22" s="231"/>
      <c r="C22" s="229" t="s">
        <v>1</v>
      </c>
      <c r="D22" s="235" t="s">
        <v>244</v>
      </c>
    </row>
    <row r="23" spans="2:4" x14ac:dyDescent="0.25">
      <c r="B23" s="231"/>
      <c r="C23" s="229" t="s">
        <v>235</v>
      </c>
      <c r="D23" s="235" t="s">
        <v>244</v>
      </c>
    </row>
    <row r="24" spans="2:4" x14ac:dyDescent="0.25">
      <c r="B24" s="231"/>
      <c r="C24" s="229" t="s">
        <v>145</v>
      </c>
      <c r="D24" s="235" t="s">
        <v>244</v>
      </c>
    </row>
    <row r="25" spans="2:4" x14ac:dyDescent="0.25">
      <c r="B25" s="231"/>
      <c r="C25" s="229" t="s">
        <v>200</v>
      </c>
      <c r="D25" s="235" t="s">
        <v>244</v>
      </c>
    </row>
    <row r="26" spans="2:4" x14ac:dyDescent="0.25">
      <c r="B26" s="231"/>
      <c r="C26" s="229" t="s">
        <v>14</v>
      </c>
      <c r="D26" s="235" t="s">
        <v>244</v>
      </c>
    </row>
    <row r="27" spans="2:4" x14ac:dyDescent="0.25">
      <c r="B27" s="231"/>
      <c r="C27" s="229" t="s">
        <v>131</v>
      </c>
      <c r="D27" s="235" t="s">
        <v>244</v>
      </c>
    </row>
    <row r="28" spans="2:4" ht="13.8" thickBot="1" x14ac:dyDescent="0.3">
      <c r="B28" s="232"/>
      <c r="C28" s="230" t="s">
        <v>212</v>
      </c>
      <c r="D28" s="236" t="s">
        <v>244</v>
      </c>
    </row>
  </sheetData>
  <hyperlinks>
    <hyperlink ref="D7" location="Instructions!B2" display="Link" xr:uid="{8CEB1396-EC38-410D-85C0-041D87BEA47B}"/>
    <hyperlink ref="D9" location="BS!A1" display="Link" xr:uid="{D03D75F9-5308-444E-9B0D-A521A30D0DAB}"/>
    <hyperlink ref="D10" location="IS!A1" display="Link" xr:uid="{F1FB9210-2C42-4886-9F50-E1FACBF7FCE1}"/>
    <hyperlink ref="D11" location="'GP &amp; Unit Economics'!A1" display="Link" xr:uid="{5921A5B7-E2E3-45A2-BC3F-293C8FD0F582}"/>
    <hyperlink ref="D12" location="'GP &amp; Unit Economics'!A19" display="Link" xr:uid="{0789D96C-5DC5-4C9B-A9D7-EC69011F1AEE}"/>
    <hyperlink ref="D13" location="CFS!A1" display="Link" xr:uid="{37025ABE-E1E2-44FA-861E-1ECD69964183}"/>
    <hyperlink ref="D16" location="COGS!B2" display="Link" xr:uid="{7135A3CF-1A13-4B21-81C5-1756AB74BB11}"/>
    <hyperlink ref="D17" location="COGS!B47" display="Link" xr:uid="{2192B971-8CDC-4FEF-81AB-FEFD5584966A}"/>
    <hyperlink ref="D18" location="COGS!B85" display="Link" xr:uid="{FE5DAEF6-3402-44C5-B600-BF7D369F3DDE}"/>
    <hyperlink ref="D19" location="Revenue!B2" display="Link" xr:uid="{EE2BD663-510F-4D45-8D74-B492DA07323A}"/>
    <hyperlink ref="D27" location="Schedules!B57" display="Link" xr:uid="{C52C8AE2-D35E-4B9E-BE0B-456121B7F6A0}"/>
    <hyperlink ref="D26" location="Schedules!B49" display="Link" xr:uid="{563159A5-F8E6-4EDB-8DE1-35E294BC43D9}"/>
    <hyperlink ref="D25" location="Schedules!B31" display="Link" xr:uid="{DCD15EC4-AC4D-45A6-A7B8-991F8834498D}"/>
    <hyperlink ref="D24" location="Schedules!B16" display="Link" xr:uid="{6B90C1F1-4065-4B08-B853-0919EEE1D8FA}"/>
    <hyperlink ref="D23" location="Schedules!B9" display="Link" xr:uid="{846091B9-F304-48A9-9044-595E93DA095D}"/>
    <hyperlink ref="D22" location="Schedules!B2" display="Link" xr:uid="{CD7C717F-435C-4400-B3B2-E75D5026E547}"/>
    <hyperlink ref="D28" location="Schedules!B91" display="Link" xr:uid="{49A1393B-105B-40F5-9816-826F92CF5937}"/>
    <hyperlink ref="D21" location="Instructions!C14" display="Link" xr:uid="{260FCCB1-9CA5-4A9D-B227-FE05DF0BC42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7C5E-6847-429B-96F5-10979CC797F5}">
  <sheetPr>
    <tabColor theme="7" tint="0.79998168889431442"/>
  </sheetPr>
  <dimension ref="B1:AO46"/>
  <sheetViews>
    <sheetView showGridLines="0" workbookViewId="0"/>
  </sheetViews>
  <sheetFormatPr defaultColWidth="8.77734375" defaultRowHeight="13.8" x14ac:dyDescent="0.25"/>
  <cols>
    <col min="1" max="1" width="1.44140625" style="27" customWidth="1"/>
    <col min="2" max="2" width="22.21875" style="7" bestFit="1" customWidth="1"/>
    <col min="3" max="39" width="12.6640625" style="27" customWidth="1"/>
    <col min="40" max="16384" width="8.77734375" style="27"/>
  </cols>
  <sheetData>
    <row r="1" spans="2:41" ht="7.95" customHeight="1" thickBot="1" x14ac:dyDescent="0.3"/>
    <row r="2" spans="2:41" s="7" customFormat="1" x14ac:dyDescent="0.25">
      <c r="B2" s="146" t="s">
        <v>39</v>
      </c>
      <c r="C2" s="147" t="s">
        <v>108</v>
      </c>
      <c r="D2" s="147" t="s">
        <v>114</v>
      </c>
      <c r="E2" s="147" t="s">
        <v>114</v>
      </c>
      <c r="F2" s="147" t="s">
        <v>114</v>
      </c>
      <c r="G2" s="147" t="s">
        <v>114</v>
      </c>
      <c r="H2" s="147" t="s">
        <v>114</v>
      </c>
      <c r="I2" s="147" t="s">
        <v>114</v>
      </c>
      <c r="J2" s="147" t="s">
        <v>114</v>
      </c>
      <c r="K2" s="147" t="s">
        <v>114</v>
      </c>
      <c r="L2" s="147" t="s">
        <v>114</v>
      </c>
      <c r="M2" s="147" t="s">
        <v>114</v>
      </c>
      <c r="N2" s="147" t="s">
        <v>114</v>
      </c>
      <c r="O2" s="147" t="s">
        <v>114</v>
      </c>
      <c r="P2" s="147" t="s">
        <v>114</v>
      </c>
      <c r="Q2" s="147" t="s">
        <v>114</v>
      </c>
      <c r="R2" s="147" t="s">
        <v>114</v>
      </c>
      <c r="S2" s="147" t="s">
        <v>114</v>
      </c>
      <c r="T2" s="147" t="s">
        <v>114</v>
      </c>
      <c r="U2" s="147" t="s">
        <v>114</v>
      </c>
      <c r="V2" s="147" t="s">
        <v>114</v>
      </c>
      <c r="W2" s="147" t="s">
        <v>114</v>
      </c>
      <c r="X2" s="147" t="s">
        <v>114</v>
      </c>
      <c r="Y2" s="147" t="s">
        <v>114</v>
      </c>
      <c r="Z2" s="147" t="s">
        <v>114</v>
      </c>
      <c r="AA2" s="147" t="s">
        <v>114</v>
      </c>
      <c r="AB2" s="147" t="s">
        <v>114</v>
      </c>
      <c r="AC2" s="147" t="s">
        <v>114</v>
      </c>
      <c r="AD2" s="147" t="s">
        <v>114</v>
      </c>
      <c r="AE2" s="147" t="s">
        <v>114</v>
      </c>
      <c r="AF2" s="147" t="s">
        <v>114</v>
      </c>
      <c r="AG2" s="147" t="s">
        <v>114</v>
      </c>
      <c r="AH2" s="147" t="s">
        <v>114</v>
      </c>
      <c r="AI2" s="147" t="s">
        <v>114</v>
      </c>
      <c r="AJ2" s="147" t="s">
        <v>114</v>
      </c>
      <c r="AK2" s="147" t="s">
        <v>114</v>
      </c>
      <c r="AL2" s="147" t="s">
        <v>114</v>
      </c>
      <c r="AM2" s="148" t="s">
        <v>114</v>
      </c>
    </row>
    <row r="3" spans="2:41" s="8" customFormat="1" x14ac:dyDescent="0.25">
      <c r="B3" s="149"/>
      <c r="C3" s="150" t="s">
        <v>38</v>
      </c>
      <c r="D3" s="151" t="s">
        <v>70</v>
      </c>
      <c r="E3" s="151" t="s">
        <v>71</v>
      </c>
      <c r="F3" s="151" t="s">
        <v>72</v>
      </c>
      <c r="G3" s="152" t="s">
        <v>78</v>
      </c>
      <c r="H3" s="151" t="s">
        <v>79</v>
      </c>
      <c r="I3" s="151" t="s">
        <v>80</v>
      </c>
      <c r="J3" s="151" t="s">
        <v>81</v>
      </c>
      <c r="K3" s="151" t="s">
        <v>76</v>
      </c>
      <c r="L3" s="151" t="s">
        <v>82</v>
      </c>
      <c r="M3" s="151" t="s">
        <v>83</v>
      </c>
      <c r="N3" s="151" t="s">
        <v>77</v>
      </c>
      <c r="O3" s="151" t="s">
        <v>84</v>
      </c>
      <c r="P3" s="151" t="s">
        <v>73</v>
      </c>
      <c r="Q3" s="151" t="s">
        <v>74</v>
      </c>
      <c r="R3" s="151" t="s">
        <v>75</v>
      </c>
      <c r="S3" s="152" t="s">
        <v>85</v>
      </c>
      <c r="T3" s="151" t="s">
        <v>86</v>
      </c>
      <c r="U3" s="151" t="s">
        <v>87</v>
      </c>
      <c r="V3" s="151" t="s">
        <v>88</v>
      </c>
      <c r="W3" s="151" t="s">
        <v>89</v>
      </c>
      <c r="X3" s="151" t="s">
        <v>90</v>
      </c>
      <c r="Y3" s="151" t="s">
        <v>91</v>
      </c>
      <c r="Z3" s="151" t="s">
        <v>92</v>
      </c>
      <c r="AA3" s="151" t="s">
        <v>93</v>
      </c>
      <c r="AB3" s="151" t="s">
        <v>94</v>
      </c>
      <c r="AC3" s="151" t="s">
        <v>95</v>
      </c>
      <c r="AD3" s="151" t="s">
        <v>96</v>
      </c>
      <c r="AE3" s="152" t="s">
        <v>97</v>
      </c>
      <c r="AF3" s="151" t="s">
        <v>98</v>
      </c>
      <c r="AG3" s="151" t="s">
        <v>99</v>
      </c>
      <c r="AH3" s="151" t="s">
        <v>100</v>
      </c>
      <c r="AI3" s="151" t="s">
        <v>101</v>
      </c>
      <c r="AJ3" s="151" t="s">
        <v>102</v>
      </c>
      <c r="AK3" s="151" t="s">
        <v>103</v>
      </c>
      <c r="AL3" s="151" t="s">
        <v>104</v>
      </c>
      <c r="AM3" s="153" t="s">
        <v>105</v>
      </c>
    </row>
    <row r="4" spans="2:41" s="7" customFormat="1" x14ac:dyDescent="0.25">
      <c r="B4" s="154" t="s">
        <v>22</v>
      </c>
      <c r="AM4" s="155"/>
    </row>
    <row r="5" spans="2:41" x14ac:dyDescent="0.25">
      <c r="B5" s="156" t="s">
        <v>109</v>
      </c>
      <c r="C5" s="27">
        <f>IS!M6</f>
        <v>23252.196113999998</v>
      </c>
      <c r="D5" s="27">
        <f t="shared" ref="D5:AM5" si="0">SUMPRODUCT(D14:D18,D34:D38)</f>
        <v>23971.336199999998</v>
      </c>
      <c r="E5" s="27">
        <f t="shared" si="0"/>
        <v>24817.524367859995</v>
      </c>
      <c r="F5" s="27">
        <f t="shared" si="0"/>
        <v>25693.582978045451</v>
      </c>
      <c r="G5" s="27">
        <f t="shared" si="0"/>
        <v>26600.566457170455</v>
      </c>
      <c r="H5" s="27">
        <f t="shared" si="0"/>
        <v>27539.566453108571</v>
      </c>
      <c r="I5" s="27">
        <f t="shared" si="0"/>
        <v>28511.713148903302</v>
      </c>
      <c r="J5" s="27">
        <f t="shared" si="0"/>
        <v>29518.176623059586</v>
      </c>
      <c r="K5" s="27">
        <f t="shared" si="0"/>
        <v>30560.168257853584</v>
      </c>
      <c r="L5" s="27">
        <f t="shared" si="0"/>
        <v>31638.942197355816</v>
      </c>
      <c r="M5" s="27">
        <f t="shared" si="0"/>
        <v>32755.796856922469</v>
      </c>
      <c r="N5" s="27">
        <f t="shared" si="0"/>
        <v>33912.076485971833</v>
      </c>
      <c r="O5" s="27">
        <f t="shared" si="0"/>
        <v>35109.172785926632</v>
      </c>
      <c r="P5" s="27">
        <f t="shared" si="0"/>
        <v>36348.526585269843</v>
      </c>
      <c r="Q5" s="27">
        <f t="shared" si="0"/>
        <v>37631.629573729864</v>
      </c>
      <c r="R5" s="27">
        <f t="shared" si="0"/>
        <v>38960.026097682523</v>
      </c>
      <c r="S5" s="27">
        <f t="shared" si="0"/>
        <v>40335.31501893072</v>
      </c>
      <c r="T5" s="27">
        <f t="shared" si="0"/>
        <v>41759.151639098971</v>
      </c>
      <c r="U5" s="27">
        <f t="shared" si="0"/>
        <v>43233.249691959158</v>
      </c>
      <c r="V5" s="27">
        <f t="shared" si="0"/>
        <v>44759.383406085311</v>
      </c>
      <c r="W5" s="27">
        <f t="shared" si="0"/>
        <v>46339.389640320122</v>
      </c>
      <c r="X5" s="27">
        <f t="shared" si="0"/>
        <v>47975.170094623412</v>
      </c>
      <c r="Y5" s="27">
        <f t="shared" si="0"/>
        <v>49668.693598963619</v>
      </c>
      <c r="Z5" s="27">
        <f t="shared" si="0"/>
        <v>51421.998483007032</v>
      </c>
      <c r="AA5" s="27">
        <f t="shared" si="0"/>
        <v>53237.195029457172</v>
      </c>
      <c r="AB5" s="27">
        <f t="shared" si="0"/>
        <v>55116.468013997015</v>
      </c>
      <c r="AC5" s="27">
        <f t="shared" si="0"/>
        <v>57062.079334891096</v>
      </c>
      <c r="AD5" s="27">
        <f t="shared" si="0"/>
        <v>59076.370735412747</v>
      </c>
      <c r="AE5" s="27">
        <f t="shared" si="0"/>
        <v>61161.766622372816</v>
      </c>
      <c r="AF5" s="27">
        <f t="shared" si="0"/>
        <v>63320.776984142576</v>
      </c>
      <c r="AG5" s="27">
        <f t="shared" si="0"/>
        <v>65556.000411682806</v>
      </c>
      <c r="AH5" s="27">
        <f t="shared" si="0"/>
        <v>67870.127226215205</v>
      </c>
      <c r="AI5" s="27">
        <f t="shared" si="0"/>
        <v>70265.942717300582</v>
      </c>
      <c r="AJ5" s="27">
        <f t="shared" si="0"/>
        <v>72746.330495221308</v>
      </c>
      <c r="AK5" s="27">
        <f t="shared" si="0"/>
        <v>75314.275961702602</v>
      </c>
      <c r="AL5" s="27">
        <f t="shared" si="0"/>
        <v>77972.869903150713</v>
      </c>
      <c r="AM5" s="157">
        <f t="shared" si="0"/>
        <v>80725.312210731907</v>
      </c>
    </row>
    <row r="6" spans="2:41" x14ac:dyDescent="0.25">
      <c r="B6" s="156" t="s">
        <v>110</v>
      </c>
      <c r="C6" s="27">
        <f>IS!M7</f>
        <v>21460.328500000003</v>
      </c>
      <c r="D6" s="27">
        <f t="shared" ref="D6:AM6" si="1">SUMPRODUCT(D24:D26,D43:D45)</f>
        <v>20835</v>
      </c>
      <c r="E6" s="27">
        <f t="shared" si="1"/>
        <v>21464.217000000001</v>
      </c>
      <c r="F6" s="27">
        <f t="shared" si="1"/>
        <v>21895.647761700002</v>
      </c>
      <c r="G6" s="27">
        <f t="shared" si="1"/>
        <v>23220.334451282852</v>
      </c>
      <c r="H6" s="27">
        <f t="shared" si="1"/>
        <v>24156.113929669555</v>
      </c>
      <c r="I6" s="27">
        <f t="shared" si="1"/>
        <v>26105.512323793886</v>
      </c>
      <c r="J6" s="27">
        <f t="shared" si="1"/>
        <v>26893.898795972462</v>
      </c>
      <c r="K6" s="27">
        <f t="shared" si="1"/>
        <v>27162.837783932191</v>
      </c>
      <c r="L6" s="27">
        <f t="shared" si="1"/>
        <v>27434.46616177151</v>
      </c>
      <c r="M6" s="27">
        <f t="shared" si="1"/>
        <v>28540.075148090902</v>
      </c>
      <c r="N6" s="27">
        <f t="shared" si="1"/>
        <v>28825.475899571815</v>
      </c>
      <c r="O6" s="27">
        <f t="shared" si="1"/>
        <v>29696.005271738883</v>
      </c>
      <c r="P6" s="27">
        <f t="shared" si="1"/>
        <v>30892.754284189963</v>
      </c>
      <c r="Q6" s="27">
        <f t="shared" si="1"/>
        <v>32137.732281842818</v>
      </c>
      <c r="R6" s="27">
        <f t="shared" si="1"/>
        <v>33108.291796754478</v>
      </c>
      <c r="S6" s="27">
        <f t="shared" si="1"/>
        <v>34108.162209016453</v>
      </c>
      <c r="T6" s="27">
        <f t="shared" si="1"/>
        <v>34449.243831106622</v>
      </c>
      <c r="U6" s="27">
        <f t="shared" si="1"/>
        <v>35489.610994806048</v>
      </c>
      <c r="V6" s="27">
        <f t="shared" si="1"/>
        <v>35844.507104754106</v>
      </c>
      <c r="W6" s="27">
        <f t="shared" si="1"/>
        <v>36202.952175801649</v>
      </c>
      <c r="X6" s="27">
        <f t="shared" si="1"/>
        <v>37661.931148486459</v>
      </c>
      <c r="Y6" s="27">
        <f t="shared" si="1"/>
        <v>38799.321469170747</v>
      </c>
      <c r="Z6" s="27">
        <f t="shared" si="1"/>
        <v>40362.934124378327</v>
      </c>
      <c r="AA6" s="27">
        <f t="shared" si="1"/>
        <v>40766.563465622115</v>
      </c>
      <c r="AB6" s="27">
        <f t="shared" si="1"/>
        <v>41174.229100278339</v>
      </c>
      <c r="AC6" s="27">
        <f t="shared" si="1"/>
        <v>42417.690819106741</v>
      </c>
      <c r="AD6" s="27">
        <f t="shared" si="1"/>
        <v>44127.123759116745</v>
      </c>
      <c r="AE6" s="27">
        <f t="shared" si="1"/>
        <v>44568.394996707917</v>
      </c>
      <c r="AF6" s="27">
        <f t="shared" si="1"/>
        <v>46364.501315075249</v>
      </c>
      <c r="AG6" s="27">
        <f t="shared" si="1"/>
        <v>47764.709254790527</v>
      </c>
      <c r="AH6" s="27">
        <f t="shared" si="1"/>
        <v>49207.203474285197</v>
      </c>
      <c r="AI6" s="27">
        <f t="shared" si="1"/>
        <v>49699.275509028048</v>
      </c>
      <c r="AJ6" s="27">
        <f t="shared" si="1"/>
        <v>50196.268264118335</v>
      </c>
      <c r="AK6" s="27">
        <f t="shared" si="1"/>
        <v>51712.19556569471</v>
      </c>
      <c r="AL6" s="27">
        <f t="shared" si="1"/>
        <v>53796.197046992202</v>
      </c>
      <c r="AM6" s="157">
        <f t="shared" si="1"/>
        <v>54334.159017462123</v>
      </c>
    </row>
    <row r="7" spans="2:41" s="28" customFormat="1" ht="14.4" thickBot="1" x14ac:dyDescent="0.3">
      <c r="B7" s="161" t="s">
        <v>42</v>
      </c>
      <c r="C7" s="162">
        <f t="shared" ref="C7:AM7" si="2">SUM(C5:C6)</f>
        <v>44712.524614000002</v>
      </c>
      <c r="D7" s="162">
        <f t="shared" si="2"/>
        <v>44806.336199999998</v>
      </c>
      <c r="E7" s="162">
        <f t="shared" si="2"/>
        <v>46281.741367859999</v>
      </c>
      <c r="F7" s="162">
        <f t="shared" si="2"/>
        <v>47589.230739745457</v>
      </c>
      <c r="G7" s="162">
        <f t="shared" si="2"/>
        <v>49820.900908453303</v>
      </c>
      <c r="H7" s="162">
        <f t="shared" si="2"/>
        <v>51695.680382778126</v>
      </c>
      <c r="I7" s="162">
        <f t="shared" si="2"/>
        <v>54617.225472697188</v>
      </c>
      <c r="J7" s="162">
        <f t="shared" si="2"/>
        <v>56412.075419032044</v>
      </c>
      <c r="K7" s="162">
        <f t="shared" si="2"/>
        <v>57723.006041785775</v>
      </c>
      <c r="L7" s="162">
        <f t="shared" si="2"/>
        <v>59073.408359127323</v>
      </c>
      <c r="M7" s="162">
        <f t="shared" si="2"/>
        <v>61295.872005013371</v>
      </c>
      <c r="N7" s="162">
        <f t="shared" si="2"/>
        <v>62737.552385543648</v>
      </c>
      <c r="O7" s="162">
        <f t="shared" si="2"/>
        <v>64805.178057665515</v>
      </c>
      <c r="P7" s="162">
        <f t="shared" si="2"/>
        <v>67241.280869459806</v>
      </c>
      <c r="Q7" s="162">
        <f t="shared" si="2"/>
        <v>69769.361855572686</v>
      </c>
      <c r="R7" s="162">
        <f t="shared" si="2"/>
        <v>72068.317894437001</v>
      </c>
      <c r="S7" s="162">
        <f t="shared" si="2"/>
        <v>74443.47722794718</v>
      </c>
      <c r="T7" s="162">
        <f t="shared" si="2"/>
        <v>76208.395470205593</v>
      </c>
      <c r="U7" s="162">
        <f t="shared" si="2"/>
        <v>78722.860686765198</v>
      </c>
      <c r="V7" s="162">
        <f t="shared" si="2"/>
        <v>80603.89051083941</v>
      </c>
      <c r="W7" s="162">
        <f t="shared" si="2"/>
        <v>82542.341816121771</v>
      </c>
      <c r="X7" s="162">
        <f t="shared" si="2"/>
        <v>85637.101243109879</v>
      </c>
      <c r="Y7" s="162">
        <f t="shared" si="2"/>
        <v>88468.015068134366</v>
      </c>
      <c r="Z7" s="162">
        <f t="shared" si="2"/>
        <v>91784.932607385359</v>
      </c>
      <c r="AA7" s="162">
        <f t="shared" si="2"/>
        <v>94003.758495079295</v>
      </c>
      <c r="AB7" s="162">
        <f t="shared" si="2"/>
        <v>96290.697114275361</v>
      </c>
      <c r="AC7" s="162">
        <f t="shared" si="2"/>
        <v>99479.770153997844</v>
      </c>
      <c r="AD7" s="162">
        <f t="shared" si="2"/>
        <v>103203.4944945295</v>
      </c>
      <c r="AE7" s="162">
        <f t="shared" si="2"/>
        <v>105730.16161908073</v>
      </c>
      <c r="AF7" s="162">
        <f t="shared" si="2"/>
        <v>109685.27829921783</v>
      </c>
      <c r="AG7" s="162">
        <f t="shared" si="2"/>
        <v>113320.70966647333</v>
      </c>
      <c r="AH7" s="162">
        <f t="shared" si="2"/>
        <v>117077.3307005004</v>
      </c>
      <c r="AI7" s="162">
        <f t="shared" si="2"/>
        <v>119965.21822632864</v>
      </c>
      <c r="AJ7" s="162">
        <f t="shared" si="2"/>
        <v>122942.59875933964</v>
      </c>
      <c r="AK7" s="162">
        <f t="shared" si="2"/>
        <v>127026.47152739731</v>
      </c>
      <c r="AL7" s="162">
        <f t="shared" si="2"/>
        <v>131769.06695014291</v>
      </c>
      <c r="AM7" s="163">
        <f t="shared" si="2"/>
        <v>135059.47122819402</v>
      </c>
    </row>
    <row r="8" spans="2:41" ht="14.4" thickTop="1" x14ac:dyDescent="0.25">
      <c r="B8" s="154"/>
      <c r="AM8" s="157"/>
    </row>
    <row r="9" spans="2:41" x14ac:dyDescent="0.25">
      <c r="B9" s="158" t="s">
        <v>65</v>
      </c>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60"/>
    </row>
    <row r="10" spans="2:41" x14ac:dyDescent="0.25">
      <c r="B10" s="149"/>
      <c r="AM10" s="157"/>
    </row>
    <row r="11" spans="2:41" s="186" customFormat="1" x14ac:dyDescent="0.25">
      <c r="B11" s="264" t="s">
        <v>112</v>
      </c>
      <c r="C11" s="265"/>
      <c r="D11" s="265">
        <v>1.4999999999999999E-2</v>
      </c>
      <c r="E11" s="265">
        <v>1.4999999999999999E-2</v>
      </c>
      <c r="F11" s="265">
        <v>1.4999999999999999E-2</v>
      </c>
      <c r="G11" s="265">
        <v>1.4999999999999999E-2</v>
      </c>
      <c r="H11" s="265">
        <v>1.4999999999999999E-2</v>
      </c>
      <c r="I11" s="265">
        <v>1.4999999999999999E-2</v>
      </c>
      <c r="J11" s="265">
        <v>1.4999999999999999E-2</v>
      </c>
      <c r="K11" s="265">
        <v>1.4999999999999999E-2</v>
      </c>
      <c r="L11" s="265">
        <v>1.4999999999999999E-2</v>
      </c>
      <c r="M11" s="265">
        <v>1.4999999999999999E-2</v>
      </c>
      <c r="N11" s="265">
        <v>1.4999999999999999E-2</v>
      </c>
      <c r="O11" s="265">
        <v>1.4999999999999999E-2</v>
      </c>
      <c r="P11" s="265">
        <v>1.4999999999999999E-2</v>
      </c>
      <c r="Q11" s="265">
        <v>1.4999999999999999E-2</v>
      </c>
      <c r="R11" s="265">
        <v>1.4999999999999999E-2</v>
      </c>
      <c r="S11" s="265">
        <v>1.4999999999999999E-2</v>
      </c>
      <c r="T11" s="265">
        <v>1.4999999999999999E-2</v>
      </c>
      <c r="U11" s="265">
        <v>1.4999999999999999E-2</v>
      </c>
      <c r="V11" s="265">
        <v>1.4999999999999999E-2</v>
      </c>
      <c r="W11" s="265">
        <v>1.4999999999999999E-2</v>
      </c>
      <c r="X11" s="265">
        <v>1.4999999999999999E-2</v>
      </c>
      <c r="Y11" s="265">
        <v>1.4999999999999999E-2</v>
      </c>
      <c r="Z11" s="265">
        <v>1.4999999999999999E-2</v>
      </c>
      <c r="AA11" s="265">
        <v>1.4999999999999999E-2</v>
      </c>
      <c r="AB11" s="265">
        <v>1.4999999999999999E-2</v>
      </c>
      <c r="AC11" s="265">
        <v>1.4999999999999999E-2</v>
      </c>
      <c r="AD11" s="265">
        <v>1.4999999999999999E-2</v>
      </c>
      <c r="AE11" s="265">
        <v>1.4999999999999999E-2</v>
      </c>
      <c r="AF11" s="265">
        <v>1.4999999999999999E-2</v>
      </c>
      <c r="AG11" s="265">
        <v>1.4999999999999999E-2</v>
      </c>
      <c r="AH11" s="265">
        <v>1.4999999999999999E-2</v>
      </c>
      <c r="AI11" s="265">
        <v>1.4999999999999999E-2</v>
      </c>
      <c r="AJ11" s="265">
        <v>1.4999999999999999E-2</v>
      </c>
      <c r="AK11" s="265">
        <v>1.4999999999999999E-2</v>
      </c>
      <c r="AL11" s="265">
        <v>1.4999999999999999E-2</v>
      </c>
      <c r="AM11" s="266">
        <v>1.4999999999999999E-2</v>
      </c>
      <c r="AO11" s="27"/>
    </row>
    <row r="12" spans="2:41" x14ac:dyDescent="0.25">
      <c r="B12" s="149"/>
      <c r="AM12" s="157"/>
    </row>
    <row r="13" spans="2:41" x14ac:dyDescent="0.25">
      <c r="B13" s="149" t="str">
        <f>B5</f>
        <v>Segment 1</v>
      </c>
      <c r="AM13" s="157"/>
    </row>
    <row r="14" spans="2:41" x14ac:dyDescent="0.25">
      <c r="B14" s="154" t="s">
        <v>64</v>
      </c>
      <c r="C14" s="27">
        <v>40</v>
      </c>
      <c r="D14" s="27">
        <f>C14*(1+D$11)</f>
        <v>40.599999999999994</v>
      </c>
      <c r="E14" s="27">
        <f>D14*(1+E$11)</f>
        <v>41.208999999999989</v>
      </c>
      <c r="F14" s="27">
        <f>E14*(1+F$11)</f>
        <v>41.827134999999984</v>
      </c>
      <c r="G14" s="27">
        <f t="shared" ref="G14:Q14" si="3">F14*(1+G$11)</f>
        <v>42.454542024999981</v>
      </c>
      <c r="H14" s="27">
        <f t="shared" si="3"/>
        <v>43.091360155374979</v>
      </c>
      <c r="I14" s="27">
        <f t="shared" si="3"/>
        <v>43.737730557705596</v>
      </c>
      <c r="J14" s="27">
        <f t="shared" si="3"/>
        <v>44.393796516071177</v>
      </c>
      <c r="K14" s="27">
        <f t="shared" si="3"/>
        <v>45.059703463812241</v>
      </c>
      <c r="L14" s="27">
        <f t="shared" si="3"/>
        <v>45.735599015769424</v>
      </c>
      <c r="M14" s="27">
        <f t="shared" si="3"/>
        <v>46.421633001005958</v>
      </c>
      <c r="N14" s="27">
        <f t="shared" si="3"/>
        <v>47.117957496021042</v>
      </c>
      <c r="O14" s="27">
        <f t="shared" si="3"/>
        <v>47.824726858461354</v>
      </c>
      <c r="P14" s="27">
        <f t="shared" si="3"/>
        <v>48.542097761338269</v>
      </c>
      <c r="Q14" s="27">
        <f t="shared" si="3"/>
        <v>49.270229227758335</v>
      </c>
      <c r="R14" s="27">
        <f t="shared" ref="R14:AA14" si="4">Q14*(1+R$11)</f>
        <v>50.009282666174705</v>
      </c>
      <c r="S14" s="27">
        <f t="shared" si="4"/>
        <v>50.759421906167319</v>
      </c>
      <c r="T14" s="27">
        <f t="shared" si="4"/>
        <v>51.520813234759821</v>
      </c>
      <c r="U14" s="27">
        <f t="shared" si="4"/>
        <v>52.293625433281214</v>
      </c>
      <c r="V14" s="27">
        <f t="shared" si="4"/>
        <v>53.078029814780429</v>
      </c>
      <c r="W14" s="27">
        <f t="shared" si="4"/>
        <v>53.874200262002127</v>
      </c>
      <c r="X14" s="27">
        <f t="shared" si="4"/>
        <v>54.682313265932152</v>
      </c>
      <c r="Y14" s="27">
        <f t="shared" si="4"/>
        <v>55.502547964921128</v>
      </c>
      <c r="Z14" s="27">
        <f t="shared" si="4"/>
        <v>56.335086184394939</v>
      </c>
      <c r="AA14" s="27">
        <f t="shared" si="4"/>
        <v>57.180112477160854</v>
      </c>
      <c r="AB14" s="27">
        <f t="shared" ref="AB14:AM14" si="5">AA14*(1+AB$11)</f>
        <v>58.037814164318263</v>
      </c>
      <c r="AC14" s="27">
        <f t="shared" si="5"/>
        <v>58.908381376783034</v>
      </c>
      <c r="AD14" s="27">
        <f t="shared" si="5"/>
        <v>59.792007097434777</v>
      </c>
      <c r="AE14" s="27">
        <f t="shared" si="5"/>
        <v>60.688887203896293</v>
      </c>
      <c r="AF14" s="27">
        <f t="shared" si="5"/>
        <v>61.599220511954734</v>
      </c>
      <c r="AG14" s="27">
        <f t="shared" si="5"/>
        <v>62.52320881963405</v>
      </c>
      <c r="AH14" s="27">
        <f t="shared" si="5"/>
        <v>63.461056951928555</v>
      </c>
      <c r="AI14" s="27">
        <f t="shared" si="5"/>
        <v>64.412972806207478</v>
      </c>
      <c r="AJ14" s="27">
        <f t="shared" si="5"/>
        <v>65.379167398300581</v>
      </c>
      <c r="AK14" s="27">
        <f t="shared" si="5"/>
        <v>66.359854909275086</v>
      </c>
      <c r="AL14" s="27">
        <f t="shared" si="5"/>
        <v>67.355252732914209</v>
      </c>
      <c r="AM14" s="157">
        <f t="shared" si="5"/>
        <v>68.36558152390792</v>
      </c>
    </row>
    <row r="15" spans="2:41" x14ac:dyDescent="0.25">
      <c r="B15" s="154" t="s">
        <v>66</v>
      </c>
      <c r="C15" s="27">
        <v>82</v>
      </c>
      <c r="D15" s="27">
        <f t="shared" ref="D15:Q15" si="6">C15*(1+D$11)</f>
        <v>83.22999999999999</v>
      </c>
      <c r="E15" s="27">
        <f t="shared" si="6"/>
        <v>84.478449999999981</v>
      </c>
      <c r="F15" s="27">
        <f>E15*(1+F$11)</f>
        <v>85.745626749999971</v>
      </c>
      <c r="G15" s="27">
        <f t="shared" si="6"/>
        <v>87.031811151249968</v>
      </c>
      <c r="H15" s="27">
        <f t="shared" si="6"/>
        <v>88.337288318518716</v>
      </c>
      <c r="I15" s="27">
        <f t="shared" si="6"/>
        <v>89.662347643296485</v>
      </c>
      <c r="J15" s="27">
        <f t="shared" si="6"/>
        <v>91.007282857945924</v>
      </c>
      <c r="K15" s="27">
        <f t="shared" si="6"/>
        <v>92.372392100815105</v>
      </c>
      <c r="L15" s="27">
        <f t="shared" si="6"/>
        <v>93.757977982327319</v>
      </c>
      <c r="M15" s="27">
        <f t="shared" si="6"/>
        <v>95.164347652062219</v>
      </c>
      <c r="N15" s="27">
        <f t="shared" si="6"/>
        <v>96.591812866843142</v>
      </c>
      <c r="O15" s="27">
        <f t="shared" si="6"/>
        <v>98.040690059845787</v>
      </c>
      <c r="P15" s="27">
        <f t="shared" si="6"/>
        <v>99.511300410743459</v>
      </c>
      <c r="Q15" s="27">
        <f t="shared" si="6"/>
        <v>101.00396991690459</v>
      </c>
      <c r="R15" s="27">
        <f t="shared" ref="R15:AA15" si="7">Q15*(1+R$11)</f>
        <v>102.51902946565815</v>
      </c>
      <c r="S15" s="27">
        <f t="shared" si="7"/>
        <v>104.05681490764302</v>
      </c>
      <c r="T15" s="27">
        <f t="shared" si="7"/>
        <v>105.61766713125765</v>
      </c>
      <c r="U15" s="27">
        <f t="shared" si="7"/>
        <v>107.2019321382265</v>
      </c>
      <c r="V15" s="27">
        <f t="shared" si="7"/>
        <v>108.80996112029989</v>
      </c>
      <c r="W15" s="27">
        <f t="shared" si="7"/>
        <v>110.44211053710437</v>
      </c>
      <c r="X15" s="27">
        <f t="shared" si="7"/>
        <v>112.09874219516092</v>
      </c>
      <c r="Y15" s="27">
        <f t="shared" si="7"/>
        <v>113.78022332808833</v>
      </c>
      <c r="Z15" s="27">
        <f t="shared" si="7"/>
        <v>115.48692667800964</v>
      </c>
      <c r="AA15" s="27">
        <f t="shared" si="7"/>
        <v>117.21923057817978</v>
      </c>
      <c r="AB15" s="27">
        <f t="shared" ref="AB15:AM15" si="8">AA15*(1+AB$11)</f>
        <v>118.97751903685246</v>
      </c>
      <c r="AC15" s="27">
        <f t="shared" si="8"/>
        <v>120.76218182240522</v>
      </c>
      <c r="AD15" s="27">
        <f t="shared" si="8"/>
        <v>122.57361454974129</v>
      </c>
      <c r="AE15" s="27">
        <f t="shared" si="8"/>
        <v>124.4122187679874</v>
      </c>
      <c r="AF15" s="27">
        <f t="shared" si="8"/>
        <v>126.27840204950719</v>
      </c>
      <c r="AG15" s="27">
        <f t="shared" si="8"/>
        <v>128.17257808024979</v>
      </c>
      <c r="AH15" s="27">
        <f t="shared" si="8"/>
        <v>130.09516675145352</v>
      </c>
      <c r="AI15" s="27">
        <f t="shared" si="8"/>
        <v>132.0465942527253</v>
      </c>
      <c r="AJ15" s="27">
        <f t="shared" si="8"/>
        <v>134.02729316651616</v>
      </c>
      <c r="AK15" s="27">
        <f t="shared" si="8"/>
        <v>136.0377025640139</v>
      </c>
      <c r="AL15" s="27">
        <f t="shared" si="8"/>
        <v>138.07826810247408</v>
      </c>
      <c r="AM15" s="157">
        <f t="shared" si="8"/>
        <v>140.14944212401119</v>
      </c>
    </row>
    <row r="16" spans="2:41" x14ac:dyDescent="0.25">
      <c r="B16" s="154" t="s">
        <v>67</v>
      </c>
      <c r="C16" s="27">
        <v>57</v>
      </c>
      <c r="D16" s="27">
        <f t="shared" ref="D16:Q16" si="9">C16*(1+D$11)</f>
        <v>57.854999999999997</v>
      </c>
      <c r="E16" s="27">
        <f t="shared" si="9"/>
        <v>58.722824999999993</v>
      </c>
      <c r="F16" s="27">
        <f>E16*(1+F$11)</f>
        <v>59.603667374999986</v>
      </c>
      <c r="G16" s="27">
        <f t="shared" si="9"/>
        <v>60.497722385624982</v>
      </c>
      <c r="H16" s="27">
        <f t="shared" si="9"/>
        <v>61.405188221409354</v>
      </c>
      <c r="I16" s="27">
        <f t="shared" si="9"/>
        <v>62.326266044730488</v>
      </c>
      <c r="J16" s="27">
        <f t="shared" si="9"/>
        <v>63.261160035401439</v>
      </c>
      <c r="K16" s="27">
        <f t="shared" si="9"/>
        <v>64.210077435932448</v>
      </c>
      <c r="L16" s="27">
        <f t="shared" si="9"/>
        <v>65.173228597471422</v>
      </c>
      <c r="M16" s="27">
        <f t="shared" si="9"/>
        <v>66.15082702643349</v>
      </c>
      <c r="N16" s="27">
        <f t="shared" si="9"/>
        <v>67.143089431829992</v>
      </c>
      <c r="O16" s="27">
        <f t="shared" si="9"/>
        <v>68.150235773307429</v>
      </c>
      <c r="P16" s="27">
        <f t="shared" si="9"/>
        <v>69.172489309907036</v>
      </c>
      <c r="Q16" s="27">
        <f t="shared" si="9"/>
        <v>70.210076649555631</v>
      </c>
      <c r="R16" s="27">
        <f t="shared" ref="R16:AA16" si="10">Q16*(1+R$11)</f>
        <v>71.26322779929896</v>
      </c>
      <c r="S16" s="27">
        <f t="shared" si="10"/>
        <v>72.332176216288431</v>
      </c>
      <c r="T16" s="27">
        <f t="shared" si="10"/>
        <v>73.417158859532748</v>
      </c>
      <c r="U16" s="27">
        <f t="shared" si="10"/>
        <v>74.518416242425729</v>
      </c>
      <c r="V16" s="27">
        <f t="shared" si="10"/>
        <v>75.636192486062114</v>
      </c>
      <c r="W16" s="27">
        <f t="shared" si="10"/>
        <v>76.770735373353034</v>
      </c>
      <c r="X16" s="27">
        <f t="shared" si="10"/>
        <v>77.922296403953325</v>
      </c>
      <c r="Y16" s="27">
        <f t="shared" si="10"/>
        <v>79.091130850012618</v>
      </c>
      <c r="Z16" s="27">
        <f t="shared" si="10"/>
        <v>80.277497812762803</v>
      </c>
      <c r="AA16" s="27">
        <f t="shared" si="10"/>
        <v>81.481660279954241</v>
      </c>
      <c r="AB16" s="27">
        <f t="shared" ref="AB16:AM16" si="11">AA16*(1+AB$11)</f>
        <v>82.703885184153549</v>
      </c>
      <c r="AC16" s="27">
        <f t="shared" si="11"/>
        <v>83.944443461915839</v>
      </c>
      <c r="AD16" s="27">
        <f t="shared" si="11"/>
        <v>85.203610113844562</v>
      </c>
      <c r="AE16" s="27">
        <f t="shared" si="11"/>
        <v>86.481664265552226</v>
      </c>
      <c r="AF16" s="27">
        <f t="shared" si="11"/>
        <v>87.778889229535494</v>
      </c>
      <c r="AG16" s="27">
        <f t="shared" si="11"/>
        <v>89.095572567978522</v>
      </c>
      <c r="AH16" s="27">
        <f t="shared" si="11"/>
        <v>90.43200615649819</v>
      </c>
      <c r="AI16" s="27">
        <f t="shared" si="11"/>
        <v>91.788486248845658</v>
      </c>
      <c r="AJ16" s="27">
        <f t="shared" si="11"/>
        <v>93.165313542578332</v>
      </c>
      <c r="AK16" s="27">
        <f t="shared" si="11"/>
        <v>94.562793245717003</v>
      </c>
      <c r="AL16" s="27">
        <f t="shared" si="11"/>
        <v>95.981235144402746</v>
      </c>
      <c r="AM16" s="157">
        <f t="shared" si="11"/>
        <v>97.420953671568782</v>
      </c>
    </row>
    <row r="17" spans="2:39" x14ac:dyDescent="0.25">
      <c r="B17" s="154" t="s">
        <v>68</v>
      </c>
      <c r="C17" s="27">
        <v>50</v>
      </c>
      <c r="D17" s="27">
        <f t="shared" ref="D17:Q17" si="12">C17*(1+D$11)</f>
        <v>50.749999999999993</v>
      </c>
      <c r="E17" s="27">
        <f t="shared" si="12"/>
        <v>51.51124999999999</v>
      </c>
      <c r="F17" s="27">
        <f>E17*(1+F$11)</f>
        <v>52.283918749999984</v>
      </c>
      <c r="G17" s="27">
        <f t="shared" si="12"/>
        <v>53.068177531249979</v>
      </c>
      <c r="H17" s="27">
        <f t="shared" si="12"/>
        <v>53.864200194218725</v>
      </c>
      <c r="I17" s="27">
        <f t="shared" si="12"/>
        <v>54.672163197132001</v>
      </c>
      <c r="J17" s="27">
        <f t="shared" si="12"/>
        <v>55.492245645088978</v>
      </c>
      <c r="K17" s="27">
        <f t="shared" si="12"/>
        <v>56.324629329765308</v>
      </c>
      <c r="L17" s="27">
        <f t="shared" si="12"/>
        <v>57.16949876971178</v>
      </c>
      <c r="M17" s="27">
        <f t="shared" si="12"/>
        <v>58.027041251257451</v>
      </c>
      <c r="N17" s="27">
        <f t="shared" si="12"/>
        <v>58.897446870026307</v>
      </c>
      <c r="O17" s="27">
        <f t="shared" si="12"/>
        <v>59.780908573076694</v>
      </c>
      <c r="P17" s="27">
        <f t="shared" si="12"/>
        <v>60.67762220167284</v>
      </c>
      <c r="Q17" s="27">
        <f t="shared" si="12"/>
        <v>61.587786534697926</v>
      </c>
      <c r="R17" s="27">
        <f t="shared" ref="R17:AA17" si="13">Q17*(1+R$11)</f>
        <v>62.511603332718387</v>
      </c>
      <c r="S17" s="27">
        <f t="shared" si="13"/>
        <v>63.449277382709155</v>
      </c>
      <c r="T17" s="27">
        <f t="shared" si="13"/>
        <v>64.401016543449785</v>
      </c>
      <c r="U17" s="27">
        <f t="shared" si="13"/>
        <v>65.367031791601519</v>
      </c>
      <c r="V17" s="27">
        <f t="shared" si="13"/>
        <v>66.347537268475534</v>
      </c>
      <c r="W17" s="27">
        <f t="shared" si="13"/>
        <v>67.342750327502657</v>
      </c>
      <c r="X17" s="27">
        <f t="shared" si="13"/>
        <v>68.352891582415197</v>
      </c>
      <c r="Y17" s="27">
        <f t="shared" si="13"/>
        <v>69.378184956151415</v>
      </c>
      <c r="Z17" s="27">
        <f t="shared" si="13"/>
        <v>70.418857730493684</v>
      </c>
      <c r="AA17" s="27">
        <f t="shared" si="13"/>
        <v>71.475140596451084</v>
      </c>
      <c r="AB17" s="27">
        <f t="shared" ref="AB17:AM17" si="14">AA17*(1+AB$11)</f>
        <v>72.547267705397843</v>
      </c>
      <c r="AC17" s="27">
        <f t="shared" si="14"/>
        <v>73.635476720978801</v>
      </c>
      <c r="AD17" s="27">
        <f t="shared" si="14"/>
        <v>74.740008871793478</v>
      </c>
      <c r="AE17" s="27">
        <f t="shared" si="14"/>
        <v>75.861109004870372</v>
      </c>
      <c r="AF17" s="27">
        <f t="shared" si="14"/>
        <v>76.999025639943426</v>
      </c>
      <c r="AG17" s="27">
        <f t="shared" si="14"/>
        <v>78.154011024542569</v>
      </c>
      <c r="AH17" s="27">
        <f t="shared" si="14"/>
        <v>79.326321189910701</v>
      </c>
      <c r="AI17" s="27">
        <f t="shared" si="14"/>
        <v>80.516216007759354</v>
      </c>
      <c r="AJ17" s="27">
        <f t="shared" si="14"/>
        <v>81.72395924787574</v>
      </c>
      <c r="AK17" s="27">
        <f t="shared" si="14"/>
        <v>82.949818636593875</v>
      </c>
      <c r="AL17" s="27">
        <f t="shared" si="14"/>
        <v>84.194065916142776</v>
      </c>
      <c r="AM17" s="157">
        <f t="shared" si="14"/>
        <v>85.456976904884911</v>
      </c>
    </row>
    <row r="18" spans="2:39" x14ac:dyDescent="0.25">
      <c r="B18" s="154" t="s">
        <v>69</v>
      </c>
      <c r="C18" s="27">
        <v>126</v>
      </c>
      <c r="D18" s="27">
        <f t="shared" ref="D18:Q18" si="15">C18*(1+D$11)</f>
        <v>127.88999999999999</v>
      </c>
      <c r="E18" s="27">
        <f t="shared" si="15"/>
        <v>129.80834999999996</v>
      </c>
      <c r="F18" s="27">
        <f>E18*(1+F$11)</f>
        <v>131.75547524999996</v>
      </c>
      <c r="G18" s="27">
        <f t="shared" si="15"/>
        <v>133.73180737874995</v>
      </c>
      <c r="H18" s="27">
        <f t="shared" si="15"/>
        <v>135.73778448943119</v>
      </c>
      <c r="I18" s="27">
        <f t="shared" si="15"/>
        <v>137.77385125677264</v>
      </c>
      <c r="J18" s="27">
        <f t="shared" si="15"/>
        <v>139.84045902562423</v>
      </c>
      <c r="K18" s="27">
        <f t="shared" si="15"/>
        <v>141.93806591100858</v>
      </c>
      <c r="L18" s="27">
        <f t="shared" si="15"/>
        <v>144.0671368996737</v>
      </c>
      <c r="M18" s="27">
        <f t="shared" si="15"/>
        <v>146.2281439531688</v>
      </c>
      <c r="N18" s="27">
        <f t="shared" si="15"/>
        <v>148.42156611246631</v>
      </c>
      <c r="O18" s="27">
        <f t="shared" si="15"/>
        <v>150.64788960415328</v>
      </c>
      <c r="P18" s="27">
        <f t="shared" si="15"/>
        <v>152.90760794821557</v>
      </c>
      <c r="Q18" s="27">
        <f t="shared" si="15"/>
        <v>155.20122206743878</v>
      </c>
      <c r="R18" s="27">
        <f t="shared" ref="R18:AA18" si="16">Q18*(1+R$11)</f>
        <v>157.52924039845036</v>
      </c>
      <c r="S18" s="27">
        <f t="shared" si="16"/>
        <v>159.89217900442711</v>
      </c>
      <c r="T18" s="27">
        <f t="shared" si="16"/>
        <v>162.2905616894935</v>
      </c>
      <c r="U18" s="27">
        <f t="shared" si="16"/>
        <v>164.7249201148359</v>
      </c>
      <c r="V18" s="27">
        <f t="shared" si="16"/>
        <v>167.19579391655842</v>
      </c>
      <c r="W18" s="27">
        <f t="shared" si="16"/>
        <v>169.70373082530676</v>
      </c>
      <c r="X18" s="27">
        <f t="shared" si="16"/>
        <v>172.24928678768634</v>
      </c>
      <c r="Y18" s="27">
        <f t="shared" si="16"/>
        <v>174.83302608950163</v>
      </c>
      <c r="Z18" s="27">
        <f t="shared" si="16"/>
        <v>177.45552148084414</v>
      </c>
      <c r="AA18" s="27">
        <f t="shared" si="16"/>
        <v>180.11735430305677</v>
      </c>
      <c r="AB18" s="27">
        <f t="shared" ref="AB18:AM18" si="17">AA18*(1+AB$11)</f>
        <v>182.81911461760259</v>
      </c>
      <c r="AC18" s="27">
        <f t="shared" si="17"/>
        <v>185.56140133686662</v>
      </c>
      <c r="AD18" s="27">
        <f t="shared" si="17"/>
        <v>188.34482235691959</v>
      </c>
      <c r="AE18" s="27">
        <f t="shared" si="17"/>
        <v>191.16999469227338</v>
      </c>
      <c r="AF18" s="27">
        <f t="shared" si="17"/>
        <v>194.03754461265746</v>
      </c>
      <c r="AG18" s="27">
        <f t="shared" si="17"/>
        <v>196.94810778184731</v>
      </c>
      <c r="AH18" s="27">
        <f t="shared" si="17"/>
        <v>199.90232939857501</v>
      </c>
      <c r="AI18" s="27">
        <f t="shared" si="17"/>
        <v>202.90086433955361</v>
      </c>
      <c r="AJ18" s="27">
        <f t="shared" si="17"/>
        <v>205.94437730464688</v>
      </c>
      <c r="AK18" s="27">
        <f t="shared" si="17"/>
        <v>209.03354296421656</v>
      </c>
      <c r="AL18" s="27">
        <f t="shared" si="17"/>
        <v>212.16904610867979</v>
      </c>
      <c r="AM18" s="157">
        <f t="shared" si="17"/>
        <v>215.35158180030996</v>
      </c>
    </row>
    <row r="19" spans="2:39" s="28" customFormat="1" ht="14.4" thickBot="1" x14ac:dyDescent="0.3">
      <c r="B19" s="161" t="s">
        <v>107</v>
      </c>
      <c r="C19" s="162">
        <f>SUM(C14:C18)</f>
        <v>355</v>
      </c>
      <c r="D19" s="162">
        <f t="shared" ref="D19:AM19" si="18">SUM(D14:D18)</f>
        <v>360.32499999999993</v>
      </c>
      <c r="E19" s="162">
        <f t="shared" si="18"/>
        <v>365.72987499999988</v>
      </c>
      <c r="F19" s="162">
        <f>SUM(F14:F18)</f>
        <v>371.21582312499987</v>
      </c>
      <c r="G19" s="162">
        <f t="shared" si="18"/>
        <v>376.78406047187485</v>
      </c>
      <c r="H19" s="162">
        <f t="shared" si="18"/>
        <v>382.43582137895299</v>
      </c>
      <c r="I19" s="162">
        <f t="shared" si="18"/>
        <v>388.17235869963724</v>
      </c>
      <c r="J19" s="162">
        <f t="shared" si="18"/>
        <v>393.99494408013175</v>
      </c>
      <c r="K19" s="162">
        <f t="shared" si="18"/>
        <v>399.9048682413337</v>
      </c>
      <c r="L19" s="162">
        <f t="shared" si="18"/>
        <v>405.90344126495364</v>
      </c>
      <c r="M19" s="162">
        <f t="shared" si="18"/>
        <v>411.99199288392794</v>
      </c>
      <c r="N19" s="162">
        <f t="shared" si="18"/>
        <v>418.17187277718676</v>
      </c>
      <c r="O19" s="162">
        <f t="shared" si="18"/>
        <v>424.44445086884457</v>
      </c>
      <c r="P19" s="162">
        <f t="shared" si="18"/>
        <v>430.81111763187715</v>
      </c>
      <c r="Q19" s="162">
        <f t="shared" si="18"/>
        <v>437.27328439635522</v>
      </c>
      <c r="R19" s="162">
        <f t="shared" si="18"/>
        <v>443.83238366230057</v>
      </c>
      <c r="S19" s="162">
        <f t="shared" si="18"/>
        <v>450.48986941723501</v>
      </c>
      <c r="T19" s="162">
        <f t="shared" si="18"/>
        <v>457.24721745849354</v>
      </c>
      <c r="U19" s="162">
        <f t="shared" si="18"/>
        <v>464.10592572037081</v>
      </c>
      <c r="V19" s="162">
        <f t="shared" si="18"/>
        <v>471.06751460617636</v>
      </c>
      <c r="W19" s="162">
        <f t="shared" si="18"/>
        <v>478.13352732526897</v>
      </c>
      <c r="X19" s="162">
        <f t="shared" si="18"/>
        <v>485.30553023514796</v>
      </c>
      <c r="Y19" s="162">
        <f t="shared" si="18"/>
        <v>492.58511318867511</v>
      </c>
      <c r="Z19" s="162">
        <f t="shared" si="18"/>
        <v>499.97388988650522</v>
      </c>
      <c r="AA19" s="162">
        <f t="shared" si="18"/>
        <v>507.47349823480272</v>
      </c>
      <c r="AB19" s="162">
        <f t="shared" si="18"/>
        <v>515.08560070832471</v>
      </c>
      <c r="AC19" s="162">
        <f t="shared" si="18"/>
        <v>522.8118847189495</v>
      </c>
      <c r="AD19" s="162">
        <f t="shared" si="18"/>
        <v>530.65406298973369</v>
      </c>
      <c r="AE19" s="162">
        <f t="shared" si="18"/>
        <v>538.6138739345796</v>
      </c>
      <c r="AF19" s="162">
        <f t="shared" si="18"/>
        <v>546.69308204359834</v>
      </c>
      <c r="AG19" s="162">
        <f t="shared" si="18"/>
        <v>554.89347827425229</v>
      </c>
      <c r="AH19" s="162">
        <f t="shared" si="18"/>
        <v>563.21688044836594</v>
      </c>
      <c r="AI19" s="162">
        <f t="shared" si="18"/>
        <v>571.66513365509138</v>
      </c>
      <c r="AJ19" s="162">
        <f t="shared" si="18"/>
        <v>580.24011065991772</v>
      </c>
      <c r="AK19" s="162">
        <f t="shared" si="18"/>
        <v>588.94371231981643</v>
      </c>
      <c r="AL19" s="162">
        <f t="shared" si="18"/>
        <v>597.77786800461365</v>
      </c>
      <c r="AM19" s="163">
        <f t="shared" si="18"/>
        <v>606.74453602468282</v>
      </c>
    </row>
    <row r="20" spans="2:39" ht="14.4" thickTop="1" x14ac:dyDescent="0.25">
      <c r="B20" s="149"/>
      <c r="AM20" s="157"/>
    </row>
    <row r="21" spans="2:39" s="186" customFormat="1" x14ac:dyDescent="0.25">
      <c r="B21" s="264" t="s">
        <v>113</v>
      </c>
      <c r="C21" s="265"/>
      <c r="D21" s="265">
        <v>0</v>
      </c>
      <c r="E21" s="265">
        <v>0.01</v>
      </c>
      <c r="F21" s="265">
        <v>0.01</v>
      </c>
      <c r="G21" s="265">
        <v>0.01</v>
      </c>
      <c r="H21" s="265">
        <v>0.01</v>
      </c>
      <c r="I21" s="265">
        <v>0.01</v>
      </c>
      <c r="J21" s="265">
        <v>0.01</v>
      </c>
      <c r="K21" s="265">
        <v>0.01</v>
      </c>
      <c r="L21" s="265">
        <v>0.01</v>
      </c>
      <c r="M21" s="265">
        <v>0.01</v>
      </c>
      <c r="N21" s="265">
        <v>0.01</v>
      </c>
      <c r="O21" s="265">
        <v>0.01</v>
      </c>
      <c r="P21" s="265">
        <v>0.01</v>
      </c>
      <c r="Q21" s="265">
        <v>0.01</v>
      </c>
      <c r="R21" s="265">
        <v>0.01</v>
      </c>
      <c r="S21" s="265">
        <v>0.01</v>
      </c>
      <c r="T21" s="265">
        <v>0.01</v>
      </c>
      <c r="U21" s="265">
        <v>0.01</v>
      </c>
      <c r="V21" s="265">
        <v>0.01</v>
      </c>
      <c r="W21" s="265">
        <v>0.01</v>
      </c>
      <c r="X21" s="265">
        <v>0.01</v>
      </c>
      <c r="Y21" s="265">
        <v>0.01</v>
      </c>
      <c r="Z21" s="265">
        <v>0.01</v>
      </c>
      <c r="AA21" s="265">
        <v>0.01</v>
      </c>
      <c r="AB21" s="265">
        <v>0.01</v>
      </c>
      <c r="AC21" s="265">
        <v>0.01</v>
      </c>
      <c r="AD21" s="265">
        <v>0.01</v>
      </c>
      <c r="AE21" s="265">
        <v>0.01</v>
      </c>
      <c r="AF21" s="265">
        <v>0.01</v>
      </c>
      <c r="AG21" s="265">
        <v>0.01</v>
      </c>
      <c r="AH21" s="265">
        <v>0.01</v>
      </c>
      <c r="AI21" s="265">
        <v>0.01</v>
      </c>
      <c r="AJ21" s="265">
        <v>0.01</v>
      </c>
      <c r="AK21" s="265">
        <v>0.01</v>
      </c>
      <c r="AL21" s="265">
        <v>0.01</v>
      </c>
      <c r="AM21" s="266">
        <v>0.01</v>
      </c>
    </row>
    <row r="22" spans="2:39" x14ac:dyDescent="0.25">
      <c r="B22" s="149"/>
      <c r="AM22" s="157"/>
    </row>
    <row r="23" spans="2:39" x14ac:dyDescent="0.25">
      <c r="B23" s="149" t="str">
        <f>B6</f>
        <v>Segment 2</v>
      </c>
      <c r="AM23" s="157"/>
    </row>
    <row r="24" spans="2:39" x14ac:dyDescent="0.25">
      <c r="B24" s="154" t="s">
        <v>64</v>
      </c>
      <c r="C24" s="27">
        <v>400</v>
      </c>
      <c r="D24" s="27">
        <f>C24*(1+D$21)</f>
        <v>400</v>
      </c>
      <c r="E24" s="27">
        <f t="shared" ref="E24:Q26" si="19">D24*(1+E$21)</f>
        <v>404</v>
      </c>
      <c r="F24" s="27">
        <f t="shared" si="19"/>
        <v>408.04</v>
      </c>
      <c r="G24" s="27">
        <f t="shared" si="19"/>
        <v>412.12040000000002</v>
      </c>
      <c r="H24" s="27">
        <f t="shared" si="19"/>
        <v>416.241604</v>
      </c>
      <c r="I24" s="27">
        <f t="shared" si="19"/>
        <v>420.40402003999998</v>
      </c>
      <c r="J24" s="27">
        <f t="shared" si="19"/>
        <v>424.60806024039999</v>
      </c>
      <c r="K24" s="27">
        <f t="shared" si="19"/>
        <v>428.85414084280399</v>
      </c>
      <c r="L24" s="27">
        <f t="shared" si="19"/>
        <v>433.14268225123203</v>
      </c>
      <c r="M24" s="27">
        <f t="shared" si="19"/>
        <v>437.47410907374433</v>
      </c>
      <c r="N24" s="27">
        <f t="shared" si="19"/>
        <v>441.8488501644818</v>
      </c>
      <c r="O24" s="27">
        <f t="shared" si="19"/>
        <v>446.26733866612665</v>
      </c>
      <c r="P24" s="27">
        <f t="shared" si="19"/>
        <v>450.73001205278791</v>
      </c>
      <c r="Q24" s="27">
        <f t="shared" si="19"/>
        <v>455.23731217331579</v>
      </c>
      <c r="R24" s="27">
        <f t="shared" ref="R24:AM24" si="20">Q24*(1+R$21)</f>
        <v>459.78968529504897</v>
      </c>
      <c r="S24" s="27">
        <f t="shared" si="20"/>
        <v>464.38758214799947</v>
      </c>
      <c r="T24" s="27">
        <f t="shared" si="20"/>
        <v>469.03145796947945</v>
      </c>
      <c r="U24" s="27">
        <f t="shared" si="20"/>
        <v>473.72177254917426</v>
      </c>
      <c r="V24" s="27">
        <f t="shared" si="20"/>
        <v>478.45899027466601</v>
      </c>
      <c r="W24" s="27">
        <f t="shared" si="20"/>
        <v>483.2435801774127</v>
      </c>
      <c r="X24" s="27">
        <f t="shared" si="20"/>
        <v>488.07601597918682</v>
      </c>
      <c r="Y24" s="27">
        <f t="shared" si="20"/>
        <v>492.95677613897868</v>
      </c>
      <c r="Z24" s="27">
        <f t="shared" si="20"/>
        <v>497.8863439003685</v>
      </c>
      <c r="AA24" s="27">
        <f t="shared" si="20"/>
        <v>502.8652073393722</v>
      </c>
      <c r="AB24" s="27">
        <f t="shared" si="20"/>
        <v>507.89385941276595</v>
      </c>
      <c r="AC24" s="27">
        <f t="shared" si="20"/>
        <v>512.97279800689364</v>
      </c>
      <c r="AD24" s="27">
        <f t="shared" si="20"/>
        <v>518.10252598696263</v>
      </c>
      <c r="AE24" s="27">
        <f t="shared" si="20"/>
        <v>523.2835512468323</v>
      </c>
      <c r="AF24" s="27">
        <f t="shared" si="20"/>
        <v>528.51638675930064</v>
      </c>
      <c r="AG24" s="27">
        <f t="shared" si="20"/>
        <v>533.80155062689369</v>
      </c>
      <c r="AH24" s="27">
        <f t="shared" si="20"/>
        <v>539.13956613316259</v>
      </c>
      <c r="AI24" s="27">
        <f t="shared" si="20"/>
        <v>544.53096179449426</v>
      </c>
      <c r="AJ24" s="27">
        <f t="shared" si="20"/>
        <v>549.97627141243925</v>
      </c>
      <c r="AK24" s="27">
        <f t="shared" si="20"/>
        <v>555.4760341265636</v>
      </c>
      <c r="AL24" s="27">
        <f t="shared" si="20"/>
        <v>561.0307944678292</v>
      </c>
      <c r="AM24" s="157">
        <f t="shared" si="20"/>
        <v>566.64110241250751</v>
      </c>
    </row>
    <row r="25" spans="2:39" x14ac:dyDescent="0.25">
      <c r="B25" s="154" t="s">
        <v>66</v>
      </c>
      <c r="C25" s="27">
        <v>327</v>
      </c>
      <c r="D25" s="27">
        <f t="shared" ref="D25:Q26" si="21">C25*(1+D$21)</f>
        <v>327</v>
      </c>
      <c r="E25" s="27">
        <f t="shared" si="21"/>
        <v>330.27</v>
      </c>
      <c r="F25" s="27">
        <f t="shared" si="21"/>
        <v>333.5727</v>
      </c>
      <c r="G25" s="27">
        <f t="shared" si="21"/>
        <v>336.90842700000002</v>
      </c>
      <c r="H25" s="27">
        <f t="shared" si="21"/>
        <v>340.27751127000005</v>
      </c>
      <c r="I25" s="27">
        <f t="shared" si="21"/>
        <v>343.68028638270005</v>
      </c>
      <c r="J25" s="27">
        <f t="shared" si="21"/>
        <v>347.11708924652703</v>
      </c>
      <c r="K25" s="27">
        <f t="shared" si="21"/>
        <v>350.58826013899233</v>
      </c>
      <c r="L25" s="27">
        <f t="shared" si="21"/>
        <v>354.09414274038227</v>
      </c>
      <c r="M25" s="27">
        <f t="shared" si="21"/>
        <v>357.63508416778609</v>
      </c>
      <c r="N25" s="27">
        <f t="shared" si="21"/>
        <v>361.21143500946397</v>
      </c>
      <c r="O25" s="27">
        <f t="shared" si="21"/>
        <v>364.82354935955863</v>
      </c>
      <c r="P25" s="27">
        <f t="shared" si="21"/>
        <v>368.47178485315419</v>
      </c>
      <c r="Q25" s="27">
        <f t="shared" si="21"/>
        <v>372.15650270168572</v>
      </c>
      <c r="R25" s="27">
        <f t="shared" ref="R25:AM25" si="22">Q25*(1+R$21)</f>
        <v>375.8780677287026</v>
      </c>
      <c r="S25" s="27">
        <f t="shared" si="22"/>
        <v>379.63684840598961</v>
      </c>
      <c r="T25" s="27">
        <f t="shared" si="22"/>
        <v>383.43321689004949</v>
      </c>
      <c r="U25" s="27">
        <f t="shared" si="22"/>
        <v>387.26754905895001</v>
      </c>
      <c r="V25" s="27">
        <f t="shared" si="22"/>
        <v>391.14022454953954</v>
      </c>
      <c r="W25" s="27">
        <f t="shared" si="22"/>
        <v>395.05162679503496</v>
      </c>
      <c r="X25" s="27">
        <f t="shared" si="22"/>
        <v>399.00214306298534</v>
      </c>
      <c r="Y25" s="27">
        <f t="shared" si="22"/>
        <v>402.99216449361518</v>
      </c>
      <c r="Z25" s="27">
        <f t="shared" si="22"/>
        <v>407.02208613855134</v>
      </c>
      <c r="AA25" s="27">
        <f t="shared" si="22"/>
        <v>411.09230699993685</v>
      </c>
      <c r="AB25" s="27">
        <f t="shared" si="22"/>
        <v>415.20323006993624</v>
      </c>
      <c r="AC25" s="27">
        <f t="shared" si="22"/>
        <v>419.35526237063561</v>
      </c>
      <c r="AD25" s="27">
        <f t="shared" si="22"/>
        <v>423.54881499434197</v>
      </c>
      <c r="AE25" s="27">
        <f t="shared" si="22"/>
        <v>427.78430314428539</v>
      </c>
      <c r="AF25" s="27">
        <f t="shared" si="22"/>
        <v>432.06214617572823</v>
      </c>
      <c r="AG25" s="27">
        <f t="shared" si="22"/>
        <v>436.38276763748553</v>
      </c>
      <c r="AH25" s="27">
        <f t="shared" si="22"/>
        <v>440.74659531386038</v>
      </c>
      <c r="AI25" s="27">
        <f t="shared" si="22"/>
        <v>445.15406126699901</v>
      </c>
      <c r="AJ25" s="27">
        <f t="shared" si="22"/>
        <v>449.605601879669</v>
      </c>
      <c r="AK25" s="27">
        <f t="shared" si="22"/>
        <v>454.1016578984657</v>
      </c>
      <c r="AL25" s="27">
        <f t="shared" si="22"/>
        <v>458.64267447745038</v>
      </c>
      <c r="AM25" s="157">
        <f t="shared" si="22"/>
        <v>463.22910122222487</v>
      </c>
    </row>
    <row r="26" spans="2:39" x14ac:dyDescent="0.25">
      <c r="B26" s="154" t="s">
        <v>67</v>
      </c>
      <c r="C26" s="27">
        <v>217</v>
      </c>
      <c r="D26" s="27">
        <f t="shared" si="21"/>
        <v>217</v>
      </c>
      <c r="E26" s="27">
        <f t="shared" si="19"/>
        <v>219.17000000000002</v>
      </c>
      <c r="F26" s="27">
        <f t="shared" si="19"/>
        <v>221.36170000000001</v>
      </c>
      <c r="G26" s="27">
        <f t="shared" si="19"/>
        <v>223.57531700000001</v>
      </c>
      <c r="H26" s="27">
        <f t="shared" si="19"/>
        <v>225.81107017000002</v>
      </c>
      <c r="I26" s="27">
        <f t="shared" si="19"/>
        <v>228.06918087170001</v>
      </c>
      <c r="J26" s="27">
        <f t="shared" si="19"/>
        <v>230.34987268041701</v>
      </c>
      <c r="K26" s="27">
        <f t="shared" si="19"/>
        <v>232.65337140722119</v>
      </c>
      <c r="L26" s="27">
        <f t="shared" si="19"/>
        <v>234.9799051212934</v>
      </c>
      <c r="M26" s="27">
        <f t="shared" si="19"/>
        <v>237.32970417250633</v>
      </c>
      <c r="N26" s="27">
        <f t="shared" si="19"/>
        <v>239.70300121423139</v>
      </c>
      <c r="O26" s="27">
        <f t="shared" si="19"/>
        <v>242.10003122637372</v>
      </c>
      <c r="P26" s="27">
        <f t="shared" si="19"/>
        <v>244.52103153863746</v>
      </c>
      <c r="Q26" s="27">
        <f t="shared" si="19"/>
        <v>246.96624185402385</v>
      </c>
      <c r="R26" s="27">
        <f t="shared" ref="R26:AM26" si="23">Q26*(1+R$21)</f>
        <v>249.4359042725641</v>
      </c>
      <c r="S26" s="27">
        <f t="shared" si="23"/>
        <v>251.93026331528975</v>
      </c>
      <c r="T26" s="27">
        <f t="shared" si="23"/>
        <v>254.44956594844265</v>
      </c>
      <c r="U26" s="27">
        <f t="shared" si="23"/>
        <v>256.99406160792711</v>
      </c>
      <c r="V26" s="27">
        <f t="shared" si="23"/>
        <v>259.5640022240064</v>
      </c>
      <c r="W26" s="27">
        <f t="shared" si="23"/>
        <v>262.15964224624645</v>
      </c>
      <c r="X26" s="27">
        <f t="shared" si="23"/>
        <v>264.78123866870891</v>
      </c>
      <c r="Y26" s="27">
        <f t="shared" si="23"/>
        <v>267.42905105539597</v>
      </c>
      <c r="Z26" s="27">
        <f t="shared" si="23"/>
        <v>270.10334156594996</v>
      </c>
      <c r="AA26" s="27">
        <f t="shared" si="23"/>
        <v>272.80437498160944</v>
      </c>
      <c r="AB26" s="27">
        <f t="shared" si="23"/>
        <v>275.53241873142554</v>
      </c>
      <c r="AC26" s="27">
        <f t="shared" si="23"/>
        <v>278.28774291873981</v>
      </c>
      <c r="AD26" s="27">
        <f t="shared" si="23"/>
        <v>281.07062034792722</v>
      </c>
      <c r="AE26" s="27">
        <f t="shared" si="23"/>
        <v>283.88132655140652</v>
      </c>
      <c r="AF26" s="27">
        <f t="shared" si="23"/>
        <v>286.72013981692061</v>
      </c>
      <c r="AG26" s="27">
        <f t="shared" si="23"/>
        <v>289.58734121508979</v>
      </c>
      <c r="AH26" s="27">
        <f t="shared" si="23"/>
        <v>292.48321462724067</v>
      </c>
      <c r="AI26" s="27">
        <f t="shared" si="23"/>
        <v>295.40804677351309</v>
      </c>
      <c r="AJ26" s="27">
        <f t="shared" si="23"/>
        <v>298.36212724124823</v>
      </c>
      <c r="AK26" s="27">
        <f t="shared" si="23"/>
        <v>301.34574851366074</v>
      </c>
      <c r="AL26" s="27">
        <f t="shared" si="23"/>
        <v>304.35920599879734</v>
      </c>
      <c r="AM26" s="157">
        <f t="shared" si="23"/>
        <v>307.40279805878532</v>
      </c>
    </row>
    <row r="27" spans="2:39" s="28" customFormat="1" ht="14.4" thickBot="1" x14ac:dyDescent="0.3">
      <c r="B27" s="161" t="s">
        <v>107</v>
      </c>
      <c r="C27" s="162">
        <f>SUM(C24:C26)</f>
        <v>944</v>
      </c>
      <c r="D27" s="162">
        <f t="shared" ref="D27:AM27" si="24">SUM(D24:D26)</f>
        <v>944</v>
      </c>
      <c r="E27" s="162">
        <f t="shared" si="24"/>
        <v>953.44</v>
      </c>
      <c r="F27" s="162">
        <f t="shared" si="24"/>
        <v>962.97440000000006</v>
      </c>
      <c r="G27" s="162">
        <f t="shared" si="24"/>
        <v>972.60414400000013</v>
      </c>
      <c r="H27" s="162">
        <f t="shared" si="24"/>
        <v>982.33018544000004</v>
      </c>
      <c r="I27" s="162">
        <f t="shared" si="24"/>
        <v>992.15348729440007</v>
      </c>
      <c r="J27" s="162">
        <f t="shared" si="24"/>
        <v>1002.0750221673439</v>
      </c>
      <c r="K27" s="162">
        <f t="shared" si="24"/>
        <v>1012.0957723890174</v>
      </c>
      <c r="L27" s="162">
        <f t="shared" si="24"/>
        <v>1022.2167301129077</v>
      </c>
      <c r="M27" s="162">
        <f t="shared" si="24"/>
        <v>1032.4388974140368</v>
      </c>
      <c r="N27" s="162">
        <f t="shared" si="24"/>
        <v>1042.7632863881772</v>
      </c>
      <c r="O27" s="162">
        <f t="shared" si="24"/>
        <v>1053.1909192520588</v>
      </c>
      <c r="P27" s="162">
        <f t="shared" si="24"/>
        <v>1063.7228284445796</v>
      </c>
      <c r="Q27" s="162">
        <f t="shared" si="24"/>
        <v>1074.3600567290252</v>
      </c>
      <c r="R27" s="162">
        <f t="shared" si="24"/>
        <v>1085.1036572963158</v>
      </c>
      <c r="S27" s="162">
        <f t="shared" si="24"/>
        <v>1095.9546938692788</v>
      </c>
      <c r="T27" s="162">
        <f t="shared" si="24"/>
        <v>1106.9142408079715</v>
      </c>
      <c r="U27" s="162">
        <f t="shared" si="24"/>
        <v>1117.9833832160514</v>
      </c>
      <c r="V27" s="162">
        <f t="shared" si="24"/>
        <v>1129.1632170482119</v>
      </c>
      <c r="W27" s="162">
        <f t="shared" si="24"/>
        <v>1140.4548492186941</v>
      </c>
      <c r="X27" s="162">
        <f t="shared" si="24"/>
        <v>1151.859397710881</v>
      </c>
      <c r="Y27" s="162">
        <f t="shared" si="24"/>
        <v>1163.3779916879898</v>
      </c>
      <c r="Z27" s="162">
        <f t="shared" si="24"/>
        <v>1175.0117716048699</v>
      </c>
      <c r="AA27" s="162">
        <f t="shared" si="24"/>
        <v>1186.7618893209185</v>
      </c>
      <c r="AB27" s="162">
        <f t="shared" si="24"/>
        <v>1198.6295082141278</v>
      </c>
      <c r="AC27" s="162">
        <f t="shared" si="24"/>
        <v>1210.615803296269</v>
      </c>
      <c r="AD27" s="162">
        <f t="shared" si="24"/>
        <v>1222.7219613292318</v>
      </c>
      <c r="AE27" s="162">
        <f t="shared" si="24"/>
        <v>1234.9491809425242</v>
      </c>
      <c r="AF27" s="162">
        <f t="shared" si="24"/>
        <v>1247.2986727519494</v>
      </c>
      <c r="AG27" s="162">
        <f t="shared" si="24"/>
        <v>1259.771659479469</v>
      </c>
      <c r="AH27" s="162">
        <f t="shared" si="24"/>
        <v>1272.3693760742635</v>
      </c>
      <c r="AI27" s="162">
        <f t="shared" si="24"/>
        <v>1285.0930698350062</v>
      </c>
      <c r="AJ27" s="162">
        <f t="shared" si="24"/>
        <v>1297.9440005333563</v>
      </c>
      <c r="AK27" s="162">
        <f t="shared" si="24"/>
        <v>1310.9234405386901</v>
      </c>
      <c r="AL27" s="162">
        <f t="shared" si="24"/>
        <v>1324.0326749440769</v>
      </c>
      <c r="AM27" s="163">
        <f t="shared" si="24"/>
        <v>1337.2730016935177</v>
      </c>
    </row>
    <row r="28" spans="2:39" ht="14.4" thickTop="1" x14ac:dyDescent="0.25">
      <c r="B28" s="149"/>
      <c r="AM28" s="157"/>
    </row>
    <row r="29" spans="2:39" x14ac:dyDescent="0.25">
      <c r="B29" s="158" t="s">
        <v>106</v>
      </c>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159"/>
      <c r="AJ29" s="159"/>
      <c r="AK29" s="159"/>
      <c r="AL29" s="159"/>
      <c r="AM29" s="160"/>
    </row>
    <row r="30" spans="2:39" x14ac:dyDescent="0.25">
      <c r="B30" s="149"/>
      <c r="AM30" s="157"/>
    </row>
    <row r="31" spans="2:39" s="186" customFormat="1" x14ac:dyDescent="0.25">
      <c r="B31" s="264" t="s">
        <v>112</v>
      </c>
      <c r="C31" s="265"/>
      <c r="D31" s="265">
        <v>0.02</v>
      </c>
      <c r="E31" s="265">
        <v>0.02</v>
      </c>
      <c r="F31" s="265">
        <v>0.02</v>
      </c>
      <c r="G31" s="265">
        <v>0.02</v>
      </c>
      <c r="H31" s="265">
        <v>0.02</v>
      </c>
      <c r="I31" s="265">
        <v>0.02</v>
      </c>
      <c r="J31" s="265">
        <v>0.02</v>
      </c>
      <c r="K31" s="265">
        <v>0.02</v>
      </c>
      <c r="L31" s="265">
        <v>0.02</v>
      </c>
      <c r="M31" s="265">
        <v>0.02</v>
      </c>
      <c r="N31" s="265">
        <v>0.02</v>
      </c>
      <c r="O31" s="265">
        <v>0.02</v>
      </c>
      <c r="P31" s="265">
        <v>0.02</v>
      </c>
      <c r="Q31" s="265">
        <v>0.02</v>
      </c>
      <c r="R31" s="265">
        <v>0.02</v>
      </c>
      <c r="S31" s="265">
        <v>0.02</v>
      </c>
      <c r="T31" s="265">
        <v>0.02</v>
      </c>
      <c r="U31" s="265">
        <v>0.02</v>
      </c>
      <c r="V31" s="265">
        <v>0.02</v>
      </c>
      <c r="W31" s="265">
        <v>0.02</v>
      </c>
      <c r="X31" s="265">
        <v>0.02</v>
      </c>
      <c r="Y31" s="265">
        <v>0.02</v>
      </c>
      <c r="Z31" s="265">
        <v>0.02</v>
      </c>
      <c r="AA31" s="265">
        <v>0.02</v>
      </c>
      <c r="AB31" s="265">
        <v>0.02</v>
      </c>
      <c r="AC31" s="265">
        <v>0.02</v>
      </c>
      <c r="AD31" s="265">
        <v>0.02</v>
      </c>
      <c r="AE31" s="265">
        <v>0.02</v>
      </c>
      <c r="AF31" s="265">
        <v>0.02</v>
      </c>
      <c r="AG31" s="265">
        <v>0.02</v>
      </c>
      <c r="AH31" s="265">
        <v>0.02</v>
      </c>
      <c r="AI31" s="265">
        <v>0.02</v>
      </c>
      <c r="AJ31" s="265">
        <v>0.02</v>
      </c>
      <c r="AK31" s="265">
        <v>0.02</v>
      </c>
      <c r="AL31" s="265">
        <v>0.02</v>
      </c>
      <c r="AM31" s="266">
        <v>0.02</v>
      </c>
    </row>
    <row r="32" spans="2:39" x14ac:dyDescent="0.25">
      <c r="B32" s="149"/>
      <c r="AM32" s="157"/>
    </row>
    <row r="33" spans="2:39" x14ac:dyDescent="0.25">
      <c r="B33" s="149" t="str">
        <f>B13</f>
        <v>Segment 1</v>
      </c>
      <c r="AM33" s="157"/>
    </row>
    <row r="34" spans="2:39" x14ac:dyDescent="0.25">
      <c r="B34" s="154" t="str">
        <f t="shared" ref="B34:B38" si="25">B14</f>
        <v>Product 1</v>
      </c>
      <c r="C34" s="27">
        <v>35</v>
      </c>
      <c r="D34" s="27">
        <f t="shared" ref="D34:Q34" si="26">C34*(1+D$31)</f>
        <v>35.700000000000003</v>
      </c>
      <c r="E34" s="27">
        <f t="shared" si="26"/>
        <v>36.414000000000001</v>
      </c>
      <c r="F34" s="27">
        <f t="shared" si="26"/>
        <v>37.14228</v>
      </c>
      <c r="G34" s="27">
        <f t="shared" si="26"/>
        <v>37.885125600000002</v>
      </c>
      <c r="H34" s="27">
        <f t="shared" si="26"/>
        <v>38.642828112000004</v>
      </c>
      <c r="I34" s="27">
        <f t="shared" si="26"/>
        <v>39.415684674240005</v>
      </c>
      <c r="J34" s="27">
        <f t="shared" si="26"/>
        <v>40.203998367724807</v>
      </c>
      <c r="K34" s="27">
        <f t="shared" si="26"/>
        <v>41.008078335079304</v>
      </c>
      <c r="L34" s="27">
        <f t="shared" si="26"/>
        <v>41.82823990178089</v>
      </c>
      <c r="M34" s="27">
        <f t="shared" si="26"/>
        <v>42.664804699816507</v>
      </c>
      <c r="N34" s="27">
        <f t="shared" si="26"/>
        <v>43.518100793812835</v>
      </c>
      <c r="O34" s="27">
        <f t="shared" si="26"/>
        <v>44.388462809689095</v>
      </c>
      <c r="P34" s="27">
        <f t="shared" si="26"/>
        <v>45.27623206588288</v>
      </c>
      <c r="Q34" s="27">
        <f t="shared" si="26"/>
        <v>46.181756707200542</v>
      </c>
      <c r="R34" s="27">
        <f t="shared" ref="R34:R38" si="27">Q34*(1+R$31)</f>
        <v>47.105391841344556</v>
      </c>
      <c r="S34" s="27">
        <f t="shared" ref="S34:S38" si="28">R34*(1+S$31)</f>
        <v>48.047499678171448</v>
      </c>
      <c r="T34" s="27">
        <f t="shared" ref="T34:T38" si="29">S34*(1+T$31)</f>
        <v>49.00844967173488</v>
      </c>
      <c r="U34" s="27">
        <f t="shared" ref="U34:U38" si="30">T34*(1+U$31)</f>
        <v>49.988618665169575</v>
      </c>
      <c r="V34" s="27">
        <f t="shared" ref="V34:V38" si="31">U34*(1+V$31)</f>
        <v>50.988391038472969</v>
      </c>
      <c r="W34" s="27">
        <f t="shared" ref="W34:W38" si="32">V34*(1+W$31)</f>
        <v>52.008158859242428</v>
      </c>
      <c r="X34" s="27">
        <f t="shared" ref="X34:X38" si="33">W34*(1+X$31)</f>
        <v>53.04832203642728</v>
      </c>
      <c r="Y34" s="27">
        <f t="shared" ref="Y34:Y38" si="34">X34*(1+Y$31)</f>
        <v>54.109288477155829</v>
      </c>
      <c r="Z34" s="27">
        <f t="shared" ref="Z34:Z38" si="35">Y34*(1+Z$31)</f>
        <v>55.191474246698945</v>
      </c>
      <c r="AA34" s="27">
        <f t="shared" ref="AA34:AA38" si="36">Z34*(1+AA$31)</f>
        <v>56.295303731632927</v>
      </c>
      <c r="AB34" s="27">
        <f t="shared" ref="AB34:AB38" si="37">AA34*(1+AB$31)</f>
        <v>57.421209806265587</v>
      </c>
      <c r="AC34" s="27">
        <f t="shared" ref="AC34:AC38" si="38">AB34*(1+AC$31)</f>
        <v>58.569634002390899</v>
      </c>
      <c r="AD34" s="27">
        <f t="shared" ref="AD34:AD38" si="39">AC34*(1+AD$31)</f>
        <v>59.741026682438715</v>
      </c>
      <c r="AE34" s="27">
        <f t="shared" ref="AE34:AE38" si="40">AD34*(1+AE$31)</f>
        <v>60.935847216087488</v>
      </c>
      <c r="AF34" s="27">
        <f t="shared" ref="AF34:AF38" si="41">AE34*(1+AF$31)</f>
        <v>62.154564160409237</v>
      </c>
      <c r="AG34" s="27">
        <f t="shared" ref="AG34:AG38" si="42">AF34*(1+AG$31)</f>
        <v>63.397655443617424</v>
      </c>
      <c r="AH34" s="27">
        <f t="shared" ref="AH34:AH38" si="43">AG34*(1+AH$31)</f>
        <v>64.665608552489772</v>
      </c>
      <c r="AI34" s="27">
        <f t="shared" ref="AI34:AI38" si="44">AH34*(1+AI$31)</f>
        <v>65.958920723539563</v>
      </c>
      <c r="AJ34" s="27">
        <f t="shared" ref="AJ34:AJ38" si="45">AI34*(1+AJ$31)</f>
        <v>67.278099138010361</v>
      </c>
      <c r="AK34" s="27">
        <f t="shared" ref="AK34:AK38" si="46">AJ34*(1+AK$31)</f>
        <v>68.623661120770564</v>
      </c>
      <c r="AL34" s="27">
        <f t="shared" ref="AL34:AL38" si="47">AK34*(1+AL$31)</f>
        <v>69.996134343185972</v>
      </c>
      <c r="AM34" s="157">
        <f t="shared" ref="AM34:AM38" si="48">AL34*(1+AM$31)</f>
        <v>71.39605703004969</v>
      </c>
    </row>
    <row r="35" spans="2:39" x14ac:dyDescent="0.25">
      <c r="B35" s="154" t="str">
        <f t="shared" si="25"/>
        <v>Product 2</v>
      </c>
      <c r="C35" s="27">
        <v>62</v>
      </c>
      <c r="D35" s="27">
        <f t="shared" ref="D35:Q35" si="49">C35*(1+D$31)</f>
        <v>63.24</v>
      </c>
      <c r="E35" s="27">
        <f t="shared" si="49"/>
        <v>64.504800000000003</v>
      </c>
      <c r="F35" s="27">
        <f t="shared" si="49"/>
        <v>65.794896000000008</v>
      </c>
      <c r="G35" s="27">
        <f t="shared" si="49"/>
        <v>67.110793920000006</v>
      </c>
      <c r="H35" s="27">
        <f t="shared" si="49"/>
        <v>68.453009798400004</v>
      </c>
      <c r="I35" s="27">
        <f t="shared" si="49"/>
        <v>69.822069994368007</v>
      </c>
      <c r="J35" s="27">
        <f t="shared" si="49"/>
        <v>71.218511394255373</v>
      </c>
      <c r="K35" s="27">
        <f t="shared" si="49"/>
        <v>72.642881622140479</v>
      </c>
      <c r="L35" s="27">
        <f t="shared" si="49"/>
        <v>74.095739254583293</v>
      </c>
      <c r="M35" s="27">
        <f t="shared" si="49"/>
        <v>75.577654039674954</v>
      </c>
      <c r="N35" s="27">
        <f t="shared" si="49"/>
        <v>77.089207120468458</v>
      </c>
      <c r="O35" s="27">
        <f t="shared" si="49"/>
        <v>78.630991262877828</v>
      </c>
      <c r="P35" s="27">
        <f t="shared" si="49"/>
        <v>80.203611088135389</v>
      </c>
      <c r="Q35" s="27">
        <f t="shared" si="49"/>
        <v>81.807683309898096</v>
      </c>
      <c r="R35" s="27">
        <f t="shared" si="27"/>
        <v>83.443836976096065</v>
      </c>
      <c r="S35" s="27">
        <f t="shared" si="28"/>
        <v>85.112713715617986</v>
      </c>
      <c r="T35" s="27">
        <f t="shared" si="29"/>
        <v>86.814967989930352</v>
      </c>
      <c r="U35" s="27">
        <f t="shared" si="30"/>
        <v>88.55126734972896</v>
      </c>
      <c r="V35" s="27">
        <f t="shared" si="31"/>
        <v>90.322292696723537</v>
      </c>
      <c r="W35" s="27">
        <f t="shared" si="32"/>
        <v>92.128738550658014</v>
      </c>
      <c r="X35" s="27">
        <f t="shared" si="33"/>
        <v>93.971313321671175</v>
      </c>
      <c r="Y35" s="27">
        <f t="shared" si="34"/>
        <v>95.850739588104602</v>
      </c>
      <c r="Z35" s="27">
        <f t="shared" si="35"/>
        <v>97.767754379866702</v>
      </c>
      <c r="AA35" s="27">
        <f t="shared" si="36"/>
        <v>99.723109467464042</v>
      </c>
      <c r="AB35" s="27">
        <f t="shared" si="37"/>
        <v>101.71757165681332</v>
      </c>
      <c r="AC35" s="27">
        <f t="shared" si="38"/>
        <v>103.75192308994959</v>
      </c>
      <c r="AD35" s="27">
        <f t="shared" si="39"/>
        <v>105.82696155174858</v>
      </c>
      <c r="AE35" s="27">
        <f t="shared" si="40"/>
        <v>107.94350078278356</v>
      </c>
      <c r="AF35" s="27">
        <f t="shared" si="41"/>
        <v>110.10237079843924</v>
      </c>
      <c r="AG35" s="27">
        <f t="shared" si="42"/>
        <v>112.30441821440803</v>
      </c>
      <c r="AH35" s="27">
        <f t="shared" si="43"/>
        <v>114.5505065786962</v>
      </c>
      <c r="AI35" s="27">
        <f t="shared" si="44"/>
        <v>116.84151671027013</v>
      </c>
      <c r="AJ35" s="27">
        <f t="shared" si="45"/>
        <v>119.17834704447553</v>
      </c>
      <c r="AK35" s="27">
        <f t="shared" si="46"/>
        <v>121.56191398536504</v>
      </c>
      <c r="AL35" s="27">
        <f t="shared" si="47"/>
        <v>123.99315226507234</v>
      </c>
      <c r="AM35" s="157">
        <f t="shared" si="48"/>
        <v>126.47301531037378</v>
      </c>
    </row>
    <row r="36" spans="2:39" x14ac:dyDescent="0.25">
      <c r="B36" s="154" t="str">
        <f t="shared" si="25"/>
        <v>Product 3</v>
      </c>
      <c r="C36" s="27">
        <v>30</v>
      </c>
      <c r="D36" s="27">
        <f t="shared" ref="D36:Q36" si="50">C36*(1+D$31)</f>
        <v>30.6</v>
      </c>
      <c r="E36" s="27">
        <f t="shared" si="50"/>
        <v>31.212000000000003</v>
      </c>
      <c r="F36" s="27">
        <f t="shared" si="50"/>
        <v>31.836240000000004</v>
      </c>
      <c r="G36" s="27">
        <f t="shared" si="50"/>
        <v>32.472964800000007</v>
      </c>
      <c r="H36" s="27">
        <f t="shared" si="50"/>
        <v>33.12242409600001</v>
      </c>
      <c r="I36" s="27">
        <f t="shared" si="50"/>
        <v>33.784872577920012</v>
      </c>
      <c r="J36" s="27">
        <f t="shared" si="50"/>
        <v>34.460570029478411</v>
      </c>
      <c r="K36" s="27">
        <f t="shared" si="50"/>
        <v>35.149781430067982</v>
      </c>
      <c r="L36" s="27">
        <f t="shared" si="50"/>
        <v>35.852777058669339</v>
      </c>
      <c r="M36" s="27">
        <f t="shared" si="50"/>
        <v>36.569832599842726</v>
      </c>
      <c r="N36" s="27">
        <f t="shared" si="50"/>
        <v>37.30122925183958</v>
      </c>
      <c r="O36" s="27">
        <f t="shared" si="50"/>
        <v>38.047253836876372</v>
      </c>
      <c r="P36" s="27">
        <f t="shared" si="50"/>
        <v>38.8081989136139</v>
      </c>
      <c r="Q36" s="27">
        <f t="shared" si="50"/>
        <v>39.58436289188618</v>
      </c>
      <c r="R36" s="27">
        <f t="shared" si="27"/>
        <v>40.376050149723902</v>
      </c>
      <c r="S36" s="27">
        <f t="shared" si="28"/>
        <v>41.183571152718379</v>
      </c>
      <c r="T36" s="27">
        <f t="shared" si="29"/>
        <v>42.00724257577275</v>
      </c>
      <c r="U36" s="27">
        <f t="shared" si="30"/>
        <v>42.847387427288204</v>
      </c>
      <c r="V36" s="27">
        <f t="shared" si="31"/>
        <v>43.704335175833968</v>
      </c>
      <c r="W36" s="27">
        <f t="shared" si="32"/>
        <v>44.57842187935065</v>
      </c>
      <c r="X36" s="27">
        <f t="shared" si="33"/>
        <v>45.469990316937661</v>
      </c>
      <c r="Y36" s="27">
        <f t="shared" si="34"/>
        <v>46.379390123276416</v>
      </c>
      <c r="Z36" s="27">
        <f t="shared" si="35"/>
        <v>47.306977925741947</v>
      </c>
      <c r="AA36" s="27">
        <f t="shared" si="36"/>
        <v>48.253117484256784</v>
      </c>
      <c r="AB36" s="27">
        <f t="shared" si="37"/>
        <v>49.218179833941917</v>
      </c>
      <c r="AC36" s="27">
        <f t="shared" si="38"/>
        <v>50.202543430620757</v>
      </c>
      <c r="AD36" s="27">
        <f t="shared" si="39"/>
        <v>51.206594299233174</v>
      </c>
      <c r="AE36" s="27">
        <f t="shared" si="40"/>
        <v>52.23072618521784</v>
      </c>
      <c r="AF36" s="27">
        <f t="shared" si="41"/>
        <v>53.275340708922201</v>
      </c>
      <c r="AG36" s="27">
        <f t="shared" si="42"/>
        <v>54.340847523100649</v>
      </c>
      <c r="AH36" s="27">
        <f t="shared" si="43"/>
        <v>55.427664473562665</v>
      </c>
      <c r="AI36" s="27">
        <f t="shared" si="44"/>
        <v>56.536217763033918</v>
      </c>
      <c r="AJ36" s="27">
        <f t="shared" si="45"/>
        <v>57.6669421182946</v>
      </c>
      <c r="AK36" s="27">
        <f t="shared" si="46"/>
        <v>58.82028096066049</v>
      </c>
      <c r="AL36" s="27">
        <f t="shared" si="47"/>
        <v>59.996686579873703</v>
      </c>
      <c r="AM36" s="157">
        <f t="shared" si="48"/>
        <v>61.196620311471179</v>
      </c>
    </row>
    <row r="37" spans="2:39" x14ac:dyDescent="0.25">
      <c r="B37" s="154" t="str">
        <f t="shared" si="25"/>
        <v>Product 4</v>
      </c>
      <c r="C37" s="27">
        <v>85</v>
      </c>
      <c r="D37" s="27">
        <f t="shared" ref="D37:Q37" si="51">C37*(1+D$31)</f>
        <v>86.7</v>
      </c>
      <c r="E37" s="27">
        <f t="shared" si="51"/>
        <v>88.433999999999997</v>
      </c>
      <c r="F37" s="27">
        <f t="shared" si="51"/>
        <v>90.202680000000001</v>
      </c>
      <c r="G37" s="27">
        <f t="shared" si="51"/>
        <v>92.006733600000004</v>
      </c>
      <c r="H37" s="27">
        <f t="shared" si="51"/>
        <v>93.846868272000009</v>
      </c>
      <c r="I37" s="27">
        <f t="shared" si="51"/>
        <v>95.723805637440009</v>
      </c>
      <c r="J37" s="27">
        <f t="shared" si="51"/>
        <v>97.63828175018881</v>
      </c>
      <c r="K37" s="27">
        <f t="shared" si="51"/>
        <v>99.591047385192581</v>
      </c>
      <c r="L37" s="27">
        <f t="shared" si="51"/>
        <v>101.58286833289644</v>
      </c>
      <c r="M37" s="27">
        <f t="shared" si="51"/>
        <v>103.61452569955436</v>
      </c>
      <c r="N37" s="27">
        <f t="shared" si="51"/>
        <v>105.68681621354546</v>
      </c>
      <c r="O37" s="27">
        <f t="shared" si="51"/>
        <v>107.80055253781637</v>
      </c>
      <c r="P37" s="27">
        <f t="shared" si="51"/>
        <v>109.95656358857271</v>
      </c>
      <c r="Q37" s="27">
        <f t="shared" si="51"/>
        <v>112.15569486034416</v>
      </c>
      <c r="R37" s="27">
        <f t="shared" si="27"/>
        <v>114.39880875755104</v>
      </c>
      <c r="S37" s="27">
        <f t="shared" si="28"/>
        <v>116.68678493270205</v>
      </c>
      <c r="T37" s="27">
        <f t="shared" si="29"/>
        <v>119.02052063135609</v>
      </c>
      <c r="U37" s="27">
        <f t="shared" si="30"/>
        <v>121.40093104398322</v>
      </c>
      <c r="V37" s="27">
        <f t="shared" si="31"/>
        <v>123.82894966486289</v>
      </c>
      <c r="W37" s="27">
        <f t="shared" si="32"/>
        <v>126.30552865816016</v>
      </c>
      <c r="X37" s="27">
        <f t="shared" si="33"/>
        <v>128.83163923132335</v>
      </c>
      <c r="Y37" s="27">
        <f t="shared" si="34"/>
        <v>131.40827201594982</v>
      </c>
      <c r="Z37" s="27">
        <f t="shared" si="35"/>
        <v>134.03643745626883</v>
      </c>
      <c r="AA37" s="27">
        <f t="shared" si="36"/>
        <v>136.71716620539422</v>
      </c>
      <c r="AB37" s="27">
        <f t="shared" si="37"/>
        <v>139.45150952950212</v>
      </c>
      <c r="AC37" s="27">
        <f t="shared" si="38"/>
        <v>142.24053972009216</v>
      </c>
      <c r="AD37" s="27">
        <f t="shared" si="39"/>
        <v>145.085350514494</v>
      </c>
      <c r="AE37" s="27">
        <f t="shared" si="40"/>
        <v>147.98705752478386</v>
      </c>
      <c r="AF37" s="27">
        <f t="shared" si="41"/>
        <v>150.94679867527955</v>
      </c>
      <c r="AG37" s="27">
        <f t="shared" si="42"/>
        <v>153.96573464878514</v>
      </c>
      <c r="AH37" s="27">
        <f t="shared" si="43"/>
        <v>157.04504934176086</v>
      </c>
      <c r="AI37" s="27">
        <f t="shared" si="44"/>
        <v>160.18595032859608</v>
      </c>
      <c r="AJ37" s="27">
        <f t="shared" si="45"/>
        <v>163.38966933516801</v>
      </c>
      <c r="AK37" s="27">
        <f t="shared" si="46"/>
        <v>166.65746272187138</v>
      </c>
      <c r="AL37" s="27">
        <f t="shared" si="47"/>
        <v>169.99061197630883</v>
      </c>
      <c r="AM37" s="157">
        <f t="shared" si="48"/>
        <v>173.390424215835</v>
      </c>
    </row>
    <row r="38" spans="2:39" x14ac:dyDescent="0.25">
      <c r="B38" s="154" t="str">
        <f t="shared" si="25"/>
        <v>Product 5</v>
      </c>
      <c r="C38" s="27">
        <v>85</v>
      </c>
      <c r="D38" s="27">
        <f t="shared" ref="D38:Q38" si="52">C38*(1+D$31)</f>
        <v>86.7</v>
      </c>
      <c r="E38" s="27">
        <f t="shared" si="52"/>
        <v>88.433999999999997</v>
      </c>
      <c r="F38" s="27">
        <f t="shared" si="52"/>
        <v>90.202680000000001</v>
      </c>
      <c r="G38" s="27">
        <f t="shared" si="52"/>
        <v>92.006733600000004</v>
      </c>
      <c r="H38" s="27">
        <f t="shared" si="52"/>
        <v>93.846868272000009</v>
      </c>
      <c r="I38" s="27">
        <f t="shared" si="52"/>
        <v>95.723805637440009</v>
      </c>
      <c r="J38" s="27">
        <f t="shared" si="52"/>
        <v>97.63828175018881</v>
      </c>
      <c r="K38" s="27">
        <f t="shared" si="52"/>
        <v>99.591047385192581</v>
      </c>
      <c r="L38" s="27">
        <f t="shared" si="52"/>
        <v>101.58286833289644</v>
      </c>
      <c r="M38" s="27">
        <f t="shared" si="52"/>
        <v>103.61452569955436</v>
      </c>
      <c r="N38" s="27">
        <f t="shared" si="52"/>
        <v>105.68681621354546</v>
      </c>
      <c r="O38" s="27">
        <f t="shared" si="52"/>
        <v>107.80055253781637</v>
      </c>
      <c r="P38" s="27">
        <f t="shared" si="52"/>
        <v>109.95656358857271</v>
      </c>
      <c r="Q38" s="27">
        <f t="shared" si="52"/>
        <v>112.15569486034416</v>
      </c>
      <c r="R38" s="27">
        <f t="shared" si="27"/>
        <v>114.39880875755104</v>
      </c>
      <c r="S38" s="27">
        <f t="shared" si="28"/>
        <v>116.68678493270205</v>
      </c>
      <c r="T38" s="27">
        <f t="shared" si="29"/>
        <v>119.02052063135609</v>
      </c>
      <c r="U38" s="27">
        <f t="shared" si="30"/>
        <v>121.40093104398322</v>
      </c>
      <c r="V38" s="27">
        <f t="shared" si="31"/>
        <v>123.82894966486289</v>
      </c>
      <c r="W38" s="27">
        <f t="shared" si="32"/>
        <v>126.30552865816016</v>
      </c>
      <c r="X38" s="27">
        <f t="shared" si="33"/>
        <v>128.83163923132335</v>
      </c>
      <c r="Y38" s="27">
        <f t="shared" si="34"/>
        <v>131.40827201594982</v>
      </c>
      <c r="Z38" s="27">
        <f t="shared" si="35"/>
        <v>134.03643745626883</v>
      </c>
      <c r="AA38" s="27">
        <f t="shared" si="36"/>
        <v>136.71716620539422</v>
      </c>
      <c r="AB38" s="27">
        <f t="shared" si="37"/>
        <v>139.45150952950212</v>
      </c>
      <c r="AC38" s="27">
        <f t="shared" si="38"/>
        <v>142.24053972009216</v>
      </c>
      <c r="AD38" s="27">
        <f t="shared" si="39"/>
        <v>145.085350514494</v>
      </c>
      <c r="AE38" s="27">
        <f t="shared" si="40"/>
        <v>147.98705752478386</v>
      </c>
      <c r="AF38" s="27">
        <f t="shared" si="41"/>
        <v>150.94679867527955</v>
      </c>
      <c r="AG38" s="27">
        <f t="shared" si="42"/>
        <v>153.96573464878514</v>
      </c>
      <c r="AH38" s="27">
        <f t="shared" si="43"/>
        <v>157.04504934176086</v>
      </c>
      <c r="AI38" s="27">
        <f t="shared" si="44"/>
        <v>160.18595032859608</v>
      </c>
      <c r="AJ38" s="27">
        <f t="shared" si="45"/>
        <v>163.38966933516801</v>
      </c>
      <c r="AK38" s="27">
        <f t="shared" si="46"/>
        <v>166.65746272187138</v>
      </c>
      <c r="AL38" s="27">
        <f t="shared" si="47"/>
        <v>169.99061197630883</v>
      </c>
      <c r="AM38" s="157">
        <f t="shared" si="48"/>
        <v>173.390424215835</v>
      </c>
    </row>
    <row r="39" spans="2:39" x14ac:dyDescent="0.25">
      <c r="B39" s="149"/>
      <c r="AM39" s="157"/>
    </row>
    <row r="40" spans="2:39" s="186" customFormat="1" x14ac:dyDescent="0.25">
      <c r="B40" s="264" t="s">
        <v>113</v>
      </c>
      <c r="C40" s="265"/>
      <c r="D40" s="265">
        <v>0</v>
      </c>
      <c r="E40" s="265">
        <v>0.02</v>
      </c>
      <c r="F40" s="265">
        <v>0.01</v>
      </c>
      <c r="G40" s="265">
        <v>0.05</v>
      </c>
      <c r="H40" s="265">
        <v>0.03</v>
      </c>
      <c r="I40" s="265">
        <v>7.0000000000000007E-2</v>
      </c>
      <c r="J40" s="265">
        <v>0.02</v>
      </c>
      <c r="K40" s="265">
        <v>0</v>
      </c>
      <c r="L40" s="265">
        <v>0</v>
      </c>
      <c r="M40" s="265">
        <v>0.03</v>
      </c>
      <c r="N40" s="265">
        <v>0</v>
      </c>
      <c r="O40" s="265">
        <v>0.02</v>
      </c>
      <c r="P40" s="265">
        <v>0.03</v>
      </c>
      <c r="Q40" s="265">
        <v>0.03</v>
      </c>
      <c r="R40" s="265">
        <v>0.02</v>
      </c>
      <c r="S40" s="265">
        <v>0.02</v>
      </c>
      <c r="T40" s="265">
        <v>0</v>
      </c>
      <c r="U40" s="265">
        <v>0.02</v>
      </c>
      <c r="V40" s="265">
        <v>0</v>
      </c>
      <c r="W40" s="265">
        <v>0</v>
      </c>
      <c r="X40" s="265">
        <v>0.03</v>
      </c>
      <c r="Y40" s="265">
        <v>0.02</v>
      </c>
      <c r="Z40" s="265">
        <v>0.03</v>
      </c>
      <c r="AA40" s="265">
        <v>0</v>
      </c>
      <c r="AB40" s="265">
        <v>0</v>
      </c>
      <c r="AC40" s="265">
        <v>0.02</v>
      </c>
      <c r="AD40" s="265">
        <v>0.03</v>
      </c>
      <c r="AE40" s="265">
        <v>0</v>
      </c>
      <c r="AF40" s="265">
        <v>0.03</v>
      </c>
      <c r="AG40" s="265">
        <v>0.02</v>
      </c>
      <c r="AH40" s="265">
        <v>0.02</v>
      </c>
      <c r="AI40" s="265">
        <v>0</v>
      </c>
      <c r="AJ40" s="265">
        <v>0</v>
      </c>
      <c r="AK40" s="265">
        <v>0.02</v>
      </c>
      <c r="AL40" s="265">
        <v>0.03</v>
      </c>
      <c r="AM40" s="266">
        <v>0</v>
      </c>
    </row>
    <row r="41" spans="2:39" x14ac:dyDescent="0.25">
      <c r="B41" s="149"/>
      <c r="AM41" s="157"/>
    </row>
    <row r="42" spans="2:39" x14ac:dyDescent="0.25">
      <c r="B42" s="149" t="str">
        <f>B23</f>
        <v>Segment 2</v>
      </c>
      <c r="AM42" s="157"/>
    </row>
    <row r="43" spans="2:39" x14ac:dyDescent="0.25">
      <c r="B43" s="154" t="str">
        <f t="shared" ref="B43:B45" si="53">B24</f>
        <v>Product 1</v>
      </c>
      <c r="C43" s="27">
        <v>23</v>
      </c>
      <c r="D43" s="27">
        <f>C43*(1+D$40)</f>
        <v>23</v>
      </c>
      <c r="E43" s="27">
        <f t="shared" ref="E43:Q43" si="54">D43*(1+E$40)</f>
        <v>23.46</v>
      </c>
      <c r="F43" s="27">
        <f t="shared" si="54"/>
        <v>23.694600000000001</v>
      </c>
      <c r="G43" s="27">
        <f t="shared" si="54"/>
        <v>24.879330000000003</v>
      </c>
      <c r="H43" s="27">
        <f t="shared" si="54"/>
        <v>25.625709900000004</v>
      </c>
      <c r="I43" s="27">
        <f t="shared" si="54"/>
        <v>27.419509593000004</v>
      </c>
      <c r="J43" s="27">
        <f t="shared" si="54"/>
        <v>27.967899784860005</v>
      </c>
      <c r="K43" s="27">
        <f t="shared" si="54"/>
        <v>27.967899784860005</v>
      </c>
      <c r="L43" s="27">
        <f t="shared" si="54"/>
        <v>27.967899784860005</v>
      </c>
      <c r="M43" s="27">
        <f t="shared" si="54"/>
        <v>28.806936778405806</v>
      </c>
      <c r="N43" s="27">
        <f t="shared" si="54"/>
        <v>28.806936778405806</v>
      </c>
      <c r="O43" s="27">
        <f t="shared" si="54"/>
        <v>29.383075513973921</v>
      </c>
      <c r="P43" s="27">
        <f t="shared" si="54"/>
        <v>30.26456777939314</v>
      </c>
      <c r="Q43" s="27">
        <f t="shared" si="54"/>
        <v>31.172504812774935</v>
      </c>
      <c r="R43" s="27">
        <f t="shared" ref="R43:AM43" si="55">Q43*(1+R$40)</f>
        <v>31.795954909030435</v>
      </c>
      <c r="S43" s="27">
        <f t="shared" si="55"/>
        <v>32.431874007211043</v>
      </c>
      <c r="T43" s="27">
        <f t="shared" si="55"/>
        <v>32.431874007211043</v>
      </c>
      <c r="U43" s="27">
        <f t="shared" si="55"/>
        <v>33.080511487355267</v>
      </c>
      <c r="V43" s="27">
        <f t="shared" si="55"/>
        <v>33.080511487355267</v>
      </c>
      <c r="W43" s="27">
        <f t="shared" si="55"/>
        <v>33.080511487355267</v>
      </c>
      <c r="X43" s="27">
        <f t="shared" si="55"/>
        <v>34.072926831975927</v>
      </c>
      <c r="Y43" s="27">
        <f t="shared" si="55"/>
        <v>34.754385368615445</v>
      </c>
      <c r="Z43" s="27">
        <f t="shared" si="55"/>
        <v>35.797016929673909</v>
      </c>
      <c r="AA43" s="27">
        <f t="shared" si="55"/>
        <v>35.797016929673909</v>
      </c>
      <c r="AB43" s="27">
        <f t="shared" si="55"/>
        <v>35.797016929673909</v>
      </c>
      <c r="AC43" s="27">
        <f t="shared" si="55"/>
        <v>36.512957268267385</v>
      </c>
      <c r="AD43" s="27">
        <f t="shared" si="55"/>
        <v>37.608345986315406</v>
      </c>
      <c r="AE43" s="27">
        <f t="shared" si="55"/>
        <v>37.608345986315406</v>
      </c>
      <c r="AF43" s="27">
        <f t="shared" si="55"/>
        <v>38.736596365904866</v>
      </c>
      <c r="AG43" s="27">
        <f t="shared" si="55"/>
        <v>39.511328293222967</v>
      </c>
      <c r="AH43" s="27">
        <f t="shared" si="55"/>
        <v>40.301554859087425</v>
      </c>
      <c r="AI43" s="27">
        <f t="shared" si="55"/>
        <v>40.301554859087425</v>
      </c>
      <c r="AJ43" s="27">
        <f t="shared" si="55"/>
        <v>40.301554859087425</v>
      </c>
      <c r="AK43" s="27">
        <f t="shared" si="55"/>
        <v>41.107585956269176</v>
      </c>
      <c r="AL43" s="27">
        <f t="shared" si="55"/>
        <v>42.340813534957249</v>
      </c>
      <c r="AM43" s="157">
        <f t="shared" si="55"/>
        <v>42.340813534957249</v>
      </c>
    </row>
    <row r="44" spans="2:39" x14ac:dyDescent="0.25">
      <c r="B44" s="154" t="str">
        <f t="shared" si="53"/>
        <v>Product 2</v>
      </c>
      <c r="C44" s="27">
        <v>17</v>
      </c>
      <c r="D44" s="27">
        <f t="shared" ref="D44:Q44" si="56">C44*(1+D$40)</f>
        <v>17</v>
      </c>
      <c r="E44" s="27">
        <f t="shared" si="56"/>
        <v>17.34</v>
      </c>
      <c r="F44" s="27">
        <f t="shared" si="56"/>
        <v>17.513400000000001</v>
      </c>
      <c r="G44" s="27">
        <f t="shared" si="56"/>
        <v>18.38907</v>
      </c>
      <c r="H44" s="27">
        <f t="shared" si="56"/>
        <v>18.940742100000001</v>
      </c>
      <c r="I44" s="27">
        <f t="shared" si="56"/>
        <v>20.266594047000002</v>
      </c>
      <c r="J44" s="27">
        <f t="shared" si="56"/>
        <v>20.671925927940002</v>
      </c>
      <c r="K44" s="27">
        <f t="shared" si="56"/>
        <v>20.671925927940002</v>
      </c>
      <c r="L44" s="27">
        <f t="shared" si="56"/>
        <v>20.671925927940002</v>
      </c>
      <c r="M44" s="27">
        <f t="shared" si="56"/>
        <v>21.292083705778204</v>
      </c>
      <c r="N44" s="27">
        <f t="shared" si="56"/>
        <v>21.292083705778204</v>
      </c>
      <c r="O44" s="27">
        <f t="shared" si="56"/>
        <v>21.717925379893767</v>
      </c>
      <c r="P44" s="27">
        <f t="shared" si="56"/>
        <v>22.369463141290581</v>
      </c>
      <c r="Q44" s="27">
        <f t="shared" si="56"/>
        <v>23.040547035529297</v>
      </c>
      <c r="R44" s="27">
        <f t="shared" ref="R44:AM44" si="57">Q44*(1+R$40)</f>
        <v>23.501357976239884</v>
      </c>
      <c r="S44" s="27">
        <f t="shared" si="57"/>
        <v>23.971385135764681</v>
      </c>
      <c r="T44" s="27">
        <f t="shared" si="57"/>
        <v>23.971385135764681</v>
      </c>
      <c r="U44" s="27">
        <f t="shared" si="57"/>
        <v>24.450812838479976</v>
      </c>
      <c r="V44" s="27">
        <f t="shared" si="57"/>
        <v>24.450812838479976</v>
      </c>
      <c r="W44" s="27">
        <f t="shared" si="57"/>
        <v>24.450812838479976</v>
      </c>
      <c r="X44" s="27">
        <f t="shared" si="57"/>
        <v>25.184337223634376</v>
      </c>
      <c r="Y44" s="27">
        <f t="shared" si="57"/>
        <v>25.688023968107064</v>
      </c>
      <c r="Z44" s="27">
        <f t="shared" si="57"/>
        <v>26.458664687150275</v>
      </c>
      <c r="AA44" s="27">
        <f t="shared" si="57"/>
        <v>26.458664687150275</v>
      </c>
      <c r="AB44" s="27">
        <f t="shared" si="57"/>
        <v>26.458664687150275</v>
      </c>
      <c r="AC44" s="27">
        <f t="shared" si="57"/>
        <v>26.987837980893282</v>
      </c>
      <c r="AD44" s="27">
        <f t="shared" si="57"/>
        <v>27.797473120320081</v>
      </c>
      <c r="AE44" s="27">
        <f t="shared" si="57"/>
        <v>27.797473120320081</v>
      </c>
      <c r="AF44" s="27">
        <f t="shared" si="57"/>
        <v>28.631397313929686</v>
      </c>
      <c r="AG44" s="27">
        <f t="shared" si="57"/>
        <v>29.204025260208279</v>
      </c>
      <c r="AH44" s="27">
        <f t="shared" si="57"/>
        <v>29.788105765412446</v>
      </c>
      <c r="AI44" s="27">
        <f t="shared" si="57"/>
        <v>29.788105765412446</v>
      </c>
      <c r="AJ44" s="27">
        <f t="shared" si="57"/>
        <v>29.788105765412446</v>
      </c>
      <c r="AK44" s="27">
        <f t="shared" si="57"/>
        <v>30.383867880720697</v>
      </c>
      <c r="AL44" s="27">
        <f t="shared" si="57"/>
        <v>31.295383917142317</v>
      </c>
      <c r="AM44" s="157">
        <f t="shared" si="57"/>
        <v>31.295383917142317</v>
      </c>
    </row>
    <row r="45" spans="2:39" ht="14.4" thickBot="1" x14ac:dyDescent="0.3">
      <c r="B45" s="164" t="str">
        <f t="shared" si="53"/>
        <v>Product 3</v>
      </c>
      <c r="C45" s="165">
        <v>28</v>
      </c>
      <c r="D45" s="165">
        <f t="shared" ref="D45:Q45" si="58">C45*(1+D$40)</f>
        <v>28</v>
      </c>
      <c r="E45" s="165">
        <f t="shared" si="58"/>
        <v>28.560000000000002</v>
      </c>
      <c r="F45" s="165">
        <f t="shared" si="58"/>
        <v>28.845600000000001</v>
      </c>
      <c r="G45" s="165">
        <f t="shared" si="58"/>
        <v>30.287880000000001</v>
      </c>
      <c r="H45" s="165">
        <f t="shared" si="58"/>
        <v>31.196516400000004</v>
      </c>
      <c r="I45" s="165">
        <f t="shared" si="58"/>
        <v>33.380272548000008</v>
      </c>
      <c r="J45" s="165">
        <f t="shared" si="58"/>
        <v>34.047877998960011</v>
      </c>
      <c r="K45" s="165">
        <f t="shared" si="58"/>
        <v>34.047877998960011</v>
      </c>
      <c r="L45" s="165">
        <f t="shared" si="58"/>
        <v>34.047877998960011</v>
      </c>
      <c r="M45" s="165">
        <f t="shared" si="58"/>
        <v>35.069314338928812</v>
      </c>
      <c r="N45" s="165">
        <f t="shared" si="58"/>
        <v>35.069314338928812</v>
      </c>
      <c r="O45" s="165">
        <f t="shared" si="58"/>
        <v>35.770700625707391</v>
      </c>
      <c r="P45" s="165">
        <f t="shared" si="58"/>
        <v>36.843821644478616</v>
      </c>
      <c r="Q45" s="165">
        <f t="shared" si="58"/>
        <v>37.949136293812977</v>
      </c>
      <c r="R45" s="165">
        <f t="shared" ref="R45:AM45" si="59">Q45*(1+R$40)</f>
        <v>38.708119019689235</v>
      </c>
      <c r="S45" s="165">
        <f t="shared" si="59"/>
        <v>39.482281400083018</v>
      </c>
      <c r="T45" s="165">
        <f t="shared" si="59"/>
        <v>39.482281400083018</v>
      </c>
      <c r="U45" s="165">
        <f t="shared" si="59"/>
        <v>40.271927028084676</v>
      </c>
      <c r="V45" s="165">
        <f t="shared" si="59"/>
        <v>40.271927028084676</v>
      </c>
      <c r="W45" s="165">
        <f t="shared" si="59"/>
        <v>40.271927028084676</v>
      </c>
      <c r="X45" s="165">
        <f t="shared" si="59"/>
        <v>41.480084838927219</v>
      </c>
      <c r="Y45" s="165">
        <f t="shared" si="59"/>
        <v>42.309686535705765</v>
      </c>
      <c r="Z45" s="165">
        <f t="shared" si="59"/>
        <v>43.578977131776938</v>
      </c>
      <c r="AA45" s="165">
        <f t="shared" si="59"/>
        <v>43.578977131776938</v>
      </c>
      <c r="AB45" s="165">
        <f t="shared" si="59"/>
        <v>43.578977131776938</v>
      </c>
      <c r="AC45" s="165">
        <f t="shared" si="59"/>
        <v>44.450556674412475</v>
      </c>
      <c r="AD45" s="165">
        <f t="shared" si="59"/>
        <v>45.784073374644848</v>
      </c>
      <c r="AE45" s="165">
        <f t="shared" si="59"/>
        <v>45.784073374644848</v>
      </c>
      <c r="AF45" s="165">
        <f t="shared" si="59"/>
        <v>47.157595575884194</v>
      </c>
      <c r="AG45" s="165">
        <f t="shared" si="59"/>
        <v>48.100747487401875</v>
      </c>
      <c r="AH45" s="165">
        <f t="shared" si="59"/>
        <v>49.062762437149914</v>
      </c>
      <c r="AI45" s="165">
        <f t="shared" si="59"/>
        <v>49.062762437149914</v>
      </c>
      <c r="AJ45" s="165">
        <f t="shared" si="59"/>
        <v>49.062762437149914</v>
      </c>
      <c r="AK45" s="165">
        <f t="shared" si="59"/>
        <v>50.044017685892911</v>
      </c>
      <c r="AL45" s="165">
        <f t="shared" si="59"/>
        <v>51.545338216469702</v>
      </c>
      <c r="AM45" s="187">
        <f t="shared" si="59"/>
        <v>51.545338216469702</v>
      </c>
    </row>
    <row r="46" spans="2:39" x14ac:dyDescent="0.25">
      <c r="B46" s="8"/>
    </row>
  </sheetData>
  <phoneticPr fontId="6"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ED04-82EA-486C-94BC-5D1A6ADD2F78}">
  <sheetPr>
    <tabColor theme="7" tint="0.79998168889431442"/>
  </sheetPr>
  <dimension ref="B1:AO93"/>
  <sheetViews>
    <sheetView showGridLines="0" zoomScaleNormal="100" workbookViewId="0"/>
  </sheetViews>
  <sheetFormatPr defaultColWidth="8.77734375" defaultRowHeight="13.8" x14ac:dyDescent="0.25"/>
  <cols>
    <col min="1" max="1" width="1.44140625" style="7" customWidth="1"/>
    <col min="2" max="2" width="32.33203125" style="7" bestFit="1" customWidth="1"/>
    <col min="3" max="3" width="12.6640625" style="7" customWidth="1"/>
    <col min="4" max="4" width="17.6640625" style="7" bestFit="1" customWidth="1"/>
    <col min="5" max="6" width="17.33203125" style="7" bestFit="1" customWidth="1"/>
    <col min="7" max="43" width="12.6640625" style="7" customWidth="1"/>
    <col min="44" max="16384" width="8.77734375" style="7"/>
  </cols>
  <sheetData>
    <row r="1" spans="2:39" ht="8.5500000000000007" customHeight="1" thickBot="1" x14ac:dyDescent="0.3"/>
    <row r="2" spans="2:39" x14ac:dyDescent="0.25">
      <c r="B2" s="146" t="s">
        <v>1</v>
      </c>
      <c r="C2" s="188" t="s">
        <v>38</v>
      </c>
      <c r="D2" s="189" t="s">
        <v>70</v>
      </c>
      <c r="E2" s="189" t="s">
        <v>71</v>
      </c>
      <c r="F2" s="189" t="s">
        <v>72</v>
      </c>
      <c r="G2" s="190" t="s">
        <v>78</v>
      </c>
      <c r="H2" s="189" t="s">
        <v>79</v>
      </c>
      <c r="I2" s="189" t="s">
        <v>80</v>
      </c>
      <c r="J2" s="189" t="s">
        <v>81</v>
      </c>
      <c r="K2" s="189" t="s">
        <v>76</v>
      </c>
      <c r="L2" s="189" t="s">
        <v>82</v>
      </c>
      <c r="M2" s="189" t="s">
        <v>83</v>
      </c>
      <c r="N2" s="189" t="s">
        <v>77</v>
      </c>
      <c r="O2" s="189" t="s">
        <v>84</v>
      </c>
      <c r="P2" s="189" t="s">
        <v>73</v>
      </c>
      <c r="Q2" s="189" t="s">
        <v>74</v>
      </c>
      <c r="R2" s="189" t="s">
        <v>75</v>
      </c>
      <c r="S2" s="190" t="s">
        <v>85</v>
      </c>
      <c r="T2" s="189" t="s">
        <v>86</v>
      </c>
      <c r="U2" s="189" t="s">
        <v>87</v>
      </c>
      <c r="V2" s="189" t="s">
        <v>88</v>
      </c>
      <c r="W2" s="189" t="s">
        <v>89</v>
      </c>
      <c r="X2" s="189" t="s">
        <v>90</v>
      </c>
      <c r="Y2" s="189" t="s">
        <v>91</v>
      </c>
      <c r="Z2" s="189" t="s">
        <v>92</v>
      </c>
      <c r="AA2" s="189" t="s">
        <v>93</v>
      </c>
      <c r="AB2" s="189" t="s">
        <v>94</v>
      </c>
      <c r="AC2" s="189" t="s">
        <v>95</v>
      </c>
      <c r="AD2" s="189" t="s">
        <v>96</v>
      </c>
      <c r="AE2" s="190" t="s">
        <v>97</v>
      </c>
      <c r="AF2" s="189" t="s">
        <v>98</v>
      </c>
      <c r="AG2" s="189" t="s">
        <v>99</v>
      </c>
      <c r="AH2" s="189" t="s">
        <v>100</v>
      </c>
      <c r="AI2" s="189" t="s">
        <v>101</v>
      </c>
      <c r="AJ2" s="189" t="s">
        <v>102</v>
      </c>
      <c r="AK2" s="189" t="s">
        <v>103</v>
      </c>
      <c r="AL2" s="189" t="s">
        <v>104</v>
      </c>
      <c r="AM2" s="191" t="s">
        <v>105</v>
      </c>
    </row>
    <row r="3" spans="2:39" x14ac:dyDescent="0.25">
      <c r="B3" s="154" t="s">
        <v>140</v>
      </c>
      <c r="C3" s="259">
        <v>30</v>
      </c>
      <c r="D3" s="7">
        <f>C3</f>
        <v>30</v>
      </c>
      <c r="E3" s="7">
        <f t="shared" ref="E3:AM3" si="0">D3</f>
        <v>30</v>
      </c>
      <c r="F3" s="7">
        <f t="shared" si="0"/>
        <v>30</v>
      </c>
      <c r="G3" s="7">
        <f t="shared" si="0"/>
        <v>30</v>
      </c>
      <c r="H3" s="7">
        <f t="shared" si="0"/>
        <v>30</v>
      </c>
      <c r="I3" s="7">
        <f t="shared" si="0"/>
        <v>30</v>
      </c>
      <c r="J3" s="7">
        <f t="shared" si="0"/>
        <v>30</v>
      </c>
      <c r="K3" s="7">
        <f t="shared" si="0"/>
        <v>30</v>
      </c>
      <c r="L3" s="7">
        <f t="shared" si="0"/>
        <v>30</v>
      </c>
      <c r="M3" s="7">
        <f t="shared" si="0"/>
        <v>30</v>
      </c>
      <c r="N3" s="7">
        <f t="shared" si="0"/>
        <v>30</v>
      </c>
      <c r="O3" s="7">
        <f t="shared" si="0"/>
        <v>30</v>
      </c>
      <c r="P3" s="7">
        <f t="shared" si="0"/>
        <v>30</v>
      </c>
      <c r="Q3" s="7">
        <f t="shared" si="0"/>
        <v>30</v>
      </c>
      <c r="R3" s="7">
        <f t="shared" si="0"/>
        <v>30</v>
      </c>
      <c r="S3" s="7">
        <f t="shared" si="0"/>
        <v>30</v>
      </c>
      <c r="T3" s="7">
        <f t="shared" si="0"/>
        <v>30</v>
      </c>
      <c r="U3" s="7">
        <f t="shared" si="0"/>
        <v>30</v>
      </c>
      <c r="V3" s="7">
        <f t="shared" si="0"/>
        <v>30</v>
      </c>
      <c r="W3" s="7">
        <f t="shared" si="0"/>
        <v>30</v>
      </c>
      <c r="X3" s="7">
        <f t="shared" si="0"/>
        <v>30</v>
      </c>
      <c r="Y3" s="7">
        <f t="shared" si="0"/>
        <v>30</v>
      </c>
      <c r="Z3" s="7">
        <f t="shared" si="0"/>
        <v>30</v>
      </c>
      <c r="AA3" s="7">
        <f t="shared" si="0"/>
        <v>30</v>
      </c>
      <c r="AB3" s="7">
        <f t="shared" si="0"/>
        <v>30</v>
      </c>
      <c r="AC3" s="7">
        <f t="shared" si="0"/>
        <v>30</v>
      </c>
      <c r="AD3" s="7">
        <f t="shared" si="0"/>
        <v>30</v>
      </c>
      <c r="AE3" s="7">
        <f t="shared" si="0"/>
        <v>30</v>
      </c>
      <c r="AF3" s="7">
        <f t="shared" si="0"/>
        <v>30</v>
      </c>
      <c r="AG3" s="7">
        <f t="shared" si="0"/>
        <v>30</v>
      </c>
      <c r="AH3" s="7">
        <f t="shared" si="0"/>
        <v>30</v>
      </c>
      <c r="AI3" s="7">
        <f t="shared" si="0"/>
        <v>30</v>
      </c>
      <c r="AJ3" s="7">
        <f t="shared" si="0"/>
        <v>30</v>
      </c>
      <c r="AK3" s="7">
        <f t="shared" si="0"/>
        <v>30</v>
      </c>
      <c r="AL3" s="7">
        <f t="shared" si="0"/>
        <v>30</v>
      </c>
      <c r="AM3" s="155">
        <f t="shared" si="0"/>
        <v>30</v>
      </c>
    </row>
    <row r="4" spans="2:39" x14ac:dyDescent="0.25">
      <c r="B4" s="154" t="s">
        <v>141</v>
      </c>
      <c r="C4" s="27">
        <f>BS!M7</f>
        <v>30006</v>
      </c>
      <c r="D4" s="27">
        <f>C7</f>
        <v>44712.524614000002</v>
      </c>
      <c r="E4" s="27">
        <f t="shared" ref="E4:AM4" si="1">D7</f>
        <v>44806.336199999998</v>
      </c>
      <c r="F4" s="27">
        <f t="shared" si="1"/>
        <v>46281.741367859999</v>
      </c>
      <c r="G4" s="27">
        <f t="shared" si="1"/>
        <v>47589.230739745457</v>
      </c>
      <c r="H4" s="27">
        <f t="shared" si="1"/>
        <v>49820.900908453303</v>
      </c>
      <c r="I4" s="27">
        <f t="shared" si="1"/>
        <v>51695.680382778126</v>
      </c>
      <c r="J4" s="27">
        <f t="shared" si="1"/>
        <v>54617.225472697188</v>
      </c>
      <c r="K4" s="27">
        <f t="shared" si="1"/>
        <v>56412.075419032044</v>
      </c>
      <c r="L4" s="27">
        <f t="shared" si="1"/>
        <v>57723.006041785775</v>
      </c>
      <c r="M4" s="27">
        <f t="shared" si="1"/>
        <v>59073.408359127323</v>
      </c>
      <c r="N4" s="27">
        <f t="shared" si="1"/>
        <v>61295.872005013371</v>
      </c>
      <c r="O4" s="27">
        <f t="shared" si="1"/>
        <v>62737.552385543648</v>
      </c>
      <c r="P4" s="27">
        <f t="shared" si="1"/>
        <v>64805.178057665515</v>
      </c>
      <c r="Q4" s="27">
        <f t="shared" si="1"/>
        <v>67241.280869459806</v>
      </c>
      <c r="R4" s="27">
        <f t="shared" si="1"/>
        <v>69769.361855572686</v>
      </c>
      <c r="S4" s="27">
        <f t="shared" si="1"/>
        <v>72068.317894437001</v>
      </c>
      <c r="T4" s="27">
        <f t="shared" si="1"/>
        <v>74443.47722794718</v>
      </c>
      <c r="U4" s="27">
        <f t="shared" si="1"/>
        <v>76208.395470205593</v>
      </c>
      <c r="V4" s="27">
        <f t="shared" si="1"/>
        <v>78722.860686765198</v>
      </c>
      <c r="W4" s="27">
        <f t="shared" si="1"/>
        <v>80603.89051083941</v>
      </c>
      <c r="X4" s="27">
        <f t="shared" si="1"/>
        <v>82542.341816121771</v>
      </c>
      <c r="Y4" s="27">
        <f t="shared" si="1"/>
        <v>85637.101243109879</v>
      </c>
      <c r="Z4" s="27">
        <f t="shared" si="1"/>
        <v>88468.015068134366</v>
      </c>
      <c r="AA4" s="27">
        <f t="shared" si="1"/>
        <v>91784.932607385359</v>
      </c>
      <c r="AB4" s="27">
        <f t="shared" si="1"/>
        <v>94003.758495079295</v>
      </c>
      <c r="AC4" s="27">
        <f t="shared" si="1"/>
        <v>96290.697114275361</v>
      </c>
      <c r="AD4" s="27">
        <f t="shared" si="1"/>
        <v>99479.770153997844</v>
      </c>
      <c r="AE4" s="27">
        <f t="shared" si="1"/>
        <v>103203.4944945295</v>
      </c>
      <c r="AF4" s="27">
        <f t="shared" si="1"/>
        <v>105730.16161908073</v>
      </c>
      <c r="AG4" s="27">
        <f t="shared" si="1"/>
        <v>109685.27829921783</v>
      </c>
      <c r="AH4" s="27">
        <f t="shared" si="1"/>
        <v>113320.70966647333</v>
      </c>
      <c r="AI4" s="27">
        <f t="shared" si="1"/>
        <v>117077.3307005004</v>
      </c>
      <c r="AJ4" s="27">
        <f t="shared" si="1"/>
        <v>119965.21822632864</v>
      </c>
      <c r="AK4" s="27">
        <f t="shared" si="1"/>
        <v>122942.59875933964</v>
      </c>
      <c r="AL4" s="27">
        <f t="shared" si="1"/>
        <v>127026.47152739731</v>
      </c>
      <c r="AM4" s="157">
        <f t="shared" si="1"/>
        <v>131769.06695014291</v>
      </c>
    </row>
    <row r="5" spans="2:39" x14ac:dyDescent="0.25">
      <c r="B5" s="154" t="s">
        <v>142</v>
      </c>
      <c r="C5" s="238">
        <f t="shared" ref="C5:D5" si="2">C4*(MIN(1,30/C3))</f>
        <v>30006</v>
      </c>
      <c r="D5" s="238">
        <f t="shared" si="2"/>
        <v>44712.524614000002</v>
      </c>
      <c r="E5" s="238">
        <f t="shared" ref="E5:AM5" si="3">E4*(MIN(1,30/E3))</f>
        <v>44806.336199999998</v>
      </c>
      <c r="F5" s="238">
        <f t="shared" si="3"/>
        <v>46281.741367859999</v>
      </c>
      <c r="G5" s="238">
        <f t="shared" si="3"/>
        <v>47589.230739745457</v>
      </c>
      <c r="H5" s="238">
        <f t="shared" si="3"/>
        <v>49820.900908453303</v>
      </c>
      <c r="I5" s="238">
        <f t="shared" si="3"/>
        <v>51695.680382778126</v>
      </c>
      <c r="J5" s="238">
        <f t="shared" si="3"/>
        <v>54617.225472697188</v>
      </c>
      <c r="K5" s="238">
        <f t="shared" si="3"/>
        <v>56412.075419032044</v>
      </c>
      <c r="L5" s="238">
        <f t="shared" si="3"/>
        <v>57723.006041785775</v>
      </c>
      <c r="M5" s="238">
        <f t="shared" si="3"/>
        <v>59073.408359127323</v>
      </c>
      <c r="N5" s="238">
        <f t="shared" si="3"/>
        <v>61295.872005013371</v>
      </c>
      <c r="O5" s="238">
        <f t="shared" si="3"/>
        <v>62737.552385543648</v>
      </c>
      <c r="P5" s="238">
        <f t="shared" si="3"/>
        <v>64805.178057665515</v>
      </c>
      <c r="Q5" s="238">
        <f t="shared" si="3"/>
        <v>67241.280869459806</v>
      </c>
      <c r="R5" s="238">
        <f t="shared" si="3"/>
        <v>69769.361855572686</v>
      </c>
      <c r="S5" s="238">
        <f t="shared" si="3"/>
        <v>72068.317894437001</v>
      </c>
      <c r="T5" s="238">
        <f t="shared" si="3"/>
        <v>74443.47722794718</v>
      </c>
      <c r="U5" s="238">
        <f t="shared" si="3"/>
        <v>76208.395470205593</v>
      </c>
      <c r="V5" s="238">
        <f t="shared" si="3"/>
        <v>78722.860686765198</v>
      </c>
      <c r="W5" s="238">
        <f t="shared" si="3"/>
        <v>80603.89051083941</v>
      </c>
      <c r="X5" s="238">
        <f t="shared" si="3"/>
        <v>82542.341816121771</v>
      </c>
      <c r="Y5" s="238">
        <f t="shared" si="3"/>
        <v>85637.101243109879</v>
      </c>
      <c r="Z5" s="238">
        <f t="shared" si="3"/>
        <v>88468.015068134366</v>
      </c>
      <c r="AA5" s="238">
        <f t="shared" si="3"/>
        <v>91784.932607385359</v>
      </c>
      <c r="AB5" s="238">
        <f t="shared" si="3"/>
        <v>94003.758495079295</v>
      </c>
      <c r="AC5" s="238">
        <f t="shared" si="3"/>
        <v>96290.697114275361</v>
      </c>
      <c r="AD5" s="238">
        <f t="shared" si="3"/>
        <v>99479.770153997844</v>
      </c>
      <c r="AE5" s="238">
        <f t="shared" si="3"/>
        <v>103203.4944945295</v>
      </c>
      <c r="AF5" s="238">
        <f t="shared" si="3"/>
        <v>105730.16161908073</v>
      </c>
      <c r="AG5" s="238">
        <f t="shared" si="3"/>
        <v>109685.27829921783</v>
      </c>
      <c r="AH5" s="238">
        <f t="shared" si="3"/>
        <v>113320.70966647333</v>
      </c>
      <c r="AI5" s="238">
        <f t="shared" si="3"/>
        <v>117077.3307005004</v>
      </c>
      <c r="AJ5" s="238">
        <f t="shared" si="3"/>
        <v>119965.21822632864</v>
      </c>
      <c r="AK5" s="238">
        <f t="shared" si="3"/>
        <v>122942.59875933964</v>
      </c>
      <c r="AL5" s="238">
        <f t="shared" si="3"/>
        <v>127026.47152739731</v>
      </c>
      <c r="AM5" s="239">
        <f t="shared" si="3"/>
        <v>131769.06695014291</v>
      </c>
    </row>
    <row r="6" spans="2:39" x14ac:dyDescent="0.25">
      <c r="B6" s="154" t="s">
        <v>143</v>
      </c>
      <c r="C6" s="27">
        <f>Revenue!C7</f>
        <v>44712.524614000002</v>
      </c>
      <c r="D6" s="27">
        <f>Revenue!D7</f>
        <v>44806.336199999998</v>
      </c>
      <c r="E6" s="27">
        <f>Revenue!E7</f>
        <v>46281.741367859999</v>
      </c>
      <c r="F6" s="27">
        <f>Revenue!F7</f>
        <v>47589.230739745457</v>
      </c>
      <c r="G6" s="27">
        <f>Revenue!G7</f>
        <v>49820.900908453303</v>
      </c>
      <c r="H6" s="27">
        <f>Revenue!H7</f>
        <v>51695.680382778126</v>
      </c>
      <c r="I6" s="27">
        <f>Revenue!I7</f>
        <v>54617.225472697188</v>
      </c>
      <c r="J6" s="27">
        <f>Revenue!J7</f>
        <v>56412.075419032044</v>
      </c>
      <c r="K6" s="27">
        <f>Revenue!K7</f>
        <v>57723.006041785775</v>
      </c>
      <c r="L6" s="27">
        <f>Revenue!L7</f>
        <v>59073.408359127323</v>
      </c>
      <c r="M6" s="27">
        <f>Revenue!M7</f>
        <v>61295.872005013371</v>
      </c>
      <c r="N6" s="27">
        <f>Revenue!N7</f>
        <v>62737.552385543648</v>
      </c>
      <c r="O6" s="27">
        <f>Revenue!O7</f>
        <v>64805.178057665515</v>
      </c>
      <c r="P6" s="27">
        <f>Revenue!P7</f>
        <v>67241.280869459806</v>
      </c>
      <c r="Q6" s="27">
        <f>Revenue!Q7</f>
        <v>69769.361855572686</v>
      </c>
      <c r="R6" s="27">
        <f>Revenue!R7</f>
        <v>72068.317894437001</v>
      </c>
      <c r="S6" s="27">
        <f>Revenue!S7</f>
        <v>74443.47722794718</v>
      </c>
      <c r="T6" s="27">
        <f>Revenue!T7</f>
        <v>76208.395470205593</v>
      </c>
      <c r="U6" s="27">
        <f>Revenue!U7</f>
        <v>78722.860686765198</v>
      </c>
      <c r="V6" s="27">
        <f>Revenue!V7</f>
        <v>80603.89051083941</v>
      </c>
      <c r="W6" s="27">
        <f>Revenue!W7</f>
        <v>82542.341816121771</v>
      </c>
      <c r="X6" s="27">
        <f>Revenue!X7</f>
        <v>85637.101243109879</v>
      </c>
      <c r="Y6" s="27">
        <f>Revenue!Y7</f>
        <v>88468.015068134366</v>
      </c>
      <c r="Z6" s="27">
        <f>Revenue!Z7</f>
        <v>91784.932607385359</v>
      </c>
      <c r="AA6" s="27">
        <f>Revenue!AA7</f>
        <v>94003.758495079295</v>
      </c>
      <c r="AB6" s="27">
        <f>Revenue!AB7</f>
        <v>96290.697114275361</v>
      </c>
      <c r="AC6" s="27">
        <f>Revenue!AC7</f>
        <v>99479.770153997844</v>
      </c>
      <c r="AD6" s="27">
        <f>Revenue!AD7</f>
        <v>103203.4944945295</v>
      </c>
      <c r="AE6" s="27">
        <f>Revenue!AE7</f>
        <v>105730.16161908073</v>
      </c>
      <c r="AF6" s="27">
        <f>Revenue!AF7</f>
        <v>109685.27829921783</v>
      </c>
      <c r="AG6" s="27">
        <f>Revenue!AG7</f>
        <v>113320.70966647333</v>
      </c>
      <c r="AH6" s="27">
        <f>Revenue!AH7</f>
        <v>117077.3307005004</v>
      </c>
      <c r="AI6" s="27">
        <f>Revenue!AI7</f>
        <v>119965.21822632864</v>
      </c>
      <c r="AJ6" s="27">
        <f>Revenue!AJ7</f>
        <v>122942.59875933964</v>
      </c>
      <c r="AK6" s="27">
        <f>Revenue!AK7</f>
        <v>127026.47152739731</v>
      </c>
      <c r="AL6" s="27">
        <f>Revenue!AL7</f>
        <v>131769.06695014291</v>
      </c>
      <c r="AM6" s="157">
        <f>Revenue!AM7</f>
        <v>135059.47122819402</v>
      </c>
    </row>
    <row r="7" spans="2:39" s="8" customFormat="1" ht="14.4" thickBot="1" x14ac:dyDescent="0.3">
      <c r="B7" s="161" t="s">
        <v>144</v>
      </c>
      <c r="C7" s="162">
        <f>C4-C5+C6</f>
        <v>44712.524614000002</v>
      </c>
      <c r="D7" s="162">
        <f>D4-D5+D6</f>
        <v>44806.336199999998</v>
      </c>
      <c r="E7" s="162">
        <f t="shared" ref="E7:AM7" si="4">E4-E5+E6</f>
        <v>46281.741367859999</v>
      </c>
      <c r="F7" s="162">
        <f t="shared" si="4"/>
        <v>47589.230739745457</v>
      </c>
      <c r="G7" s="162">
        <f t="shared" si="4"/>
        <v>49820.900908453303</v>
      </c>
      <c r="H7" s="162">
        <f t="shared" si="4"/>
        <v>51695.680382778126</v>
      </c>
      <c r="I7" s="162">
        <f t="shared" si="4"/>
        <v>54617.225472697188</v>
      </c>
      <c r="J7" s="162">
        <f t="shared" si="4"/>
        <v>56412.075419032044</v>
      </c>
      <c r="K7" s="162">
        <f t="shared" si="4"/>
        <v>57723.006041785775</v>
      </c>
      <c r="L7" s="162">
        <f t="shared" si="4"/>
        <v>59073.408359127323</v>
      </c>
      <c r="M7" s="162">
        <f t="shared" si="4"/>
        <v>61295.872005013371</v>
      </c>
      <c r="N7" s="162">
        <f t="shared" si="4"/>
        <v>62737.552385543648</v>
      </c>
      <c r="O7" s="162">
        <f t="shared" si="4"/>
        <v>64805.178057665515</v>
      </c>
      <c r="P7" s="162">
        <f t="shared" si="4"/>
        <v>67241.280869459806</v>
      </c>
      <c r="Q7" s="162">
        <f t="shared" si="4"/>
        <v>69769.361855572686</v>
      </c>
      <c r="R7" s="162">
        <f t="shared" si="4"/>
        <v>72068.317894437001</v>
      </c>
      <c r="S7" s="162">
        <f t="shared" si="4"/>
        <v>74443.47722794718</v>
      </c>
      <c r="T7" s="162">
        <f t="shared" si="4"/>
        <v>76208.395470205593</v>
      </c>
      <c r="U7" s="162">
        <f t="shared" si="4"/>
        <v>78722.860686765198</v>
      </c>
      <c r="V7" s="162">
        <f t="shared" si="4"/>
        <v>80603.89051083941</v>
      </c>
      <c r="W7" s="162">
        <f t="shared" si="4"/>
        <v>82542.341816121771</v>
      </c>
      <c r="X7" s="162">
        <f t="shared" si="4"/>
        <v>85637.101243109879</v>
      </c>
      <c r="Y7" s="162">
        <f t="shared" si="4"/>
        <v>88468.015068134366</v>
      </c>
      <c r="Z7" s="162">
        <f t="shared" si="4"/>
        <v>91784.932607385359</v>
      </c>
      <c r="AA7" s="162">
        <f t="shared" si="4"/>
        <v>94003.758495079295</v>
      </c>
      <c r="AB7" s="162">
        <f t="shared" si="4"/>
        <v>96290.697114275361</v>
      </c>
      <c r="AC7" s="162">
        <f t="shared" si="4"/>
        <v>99479.770153997844</v>
      </c>
      <c r="AD7" s="162">
        <f t="shared" si="4"/>
        <v>103203.4944945295</v>
      </c>
      <c r="AE7" s="162">
        <f t="shared" si="4"/>
        <v>105730.16161908073</v>
      </c>
      <c r="AF7" s="162">
        <f t="shared" si="4"/>
        <v>109685.27829921783</v>
      </c>
      <c r="AG7" s="162">
        <f t="shared" si="4"/>
        <v>113320.70966647333</v>
      </c>
      <c r="AH7" s="162">
        <f t="shared" si="4"/>
        <v>117077.3307005004</v>
      </c>
      <c r="AI7" s="162">
        <f t="shared" si="4"/>
        <v>119965.21822632864</v>
      </c>
      <c r="AJ7" s="162">
        <f t="shared" si="4"/>
        <v>122942.59875933964</v>
      </c>
      <c r="AK7" s="162">
        <f t="shared" si="4"/>
        <v>127026.47152739731</v>
      </c>
      <c r="AL7" s="162">
        <f t="shared" si="4"/>
        <v>131769.06695014291</v>
      </c>
      <c r="AM7" s="163">
        <f t="shared" si="4"/>
        <v>135059.47122819402</v>
      </c>
    </row>
    <row r="8" spans="2:39" ht="15" thickTop="1" thickBot="1" x14ac:dyDescent="0.3"/>
    <row r="9" spans="2:39" x14ac:dyDescent="0.25">
      <c r="B9" s="146" t="s">
        <v>3</v>
      </c>
      <c r="C9" s="188" t="s">
        <v>38</v>
      </c>
      <c r="D9" s="189" t="s">
        <v>70</v>
      </c>
      <c r="E9" s="189" t="s">
        <v>71</v>
      </c>
      <c r="F9" s="189" t="s">
        <v>72</v>
      </c>
      <c r="G9" s="190" t="s">
        <v>78</v>
      </c>
      <c r="H9" s="189" t="s">
        <v>79</v>
      </c>
      <c r="I9" s="189" t="s">
        <v>80</v>
      </c>
      <c r="J9" s="189" t="s">
        <v>81</v>
      </c>
      <c r="K9" s="189" t="s">
        <v>76</v>
      </c>
      <c r="L9" s="189" t="s">
        <v>82</v>
      </c>
      <c r="M9" s="189" t="s">
        <v>83</v>
      </c>
      <c r="N9" s="189" t="s">
        <v>77</v>
      </c>
      <c r="O9" s="189" t="s">
        <v>84</v>
      </c>
      <c r="P9" s="189" t="s">
        <v>73</v>
      </c>
      <c r="Q9" s="189" t="s">
        <v>74</v>
      </c>
      <c r="R9" s="189" t="s">
        <v>75</v>
      </c>
      <c r="S9" s="190" t="s">
        <v>85</v>
      </c>
      <c r="T9" s="189" t="s">
        <v>86</v>
      </c>
      <c r="U9" s="189" t="s">
        <v>87</v>
      </c>
      <c r="V9" s="189" t="s">
        <v>88</v>
      </c>
      <c r="W9" s="189" t="s">
        <v>89</v>
      </c>
      <c r="X9" s="189" t="s">
        <v>90</v>
      </c>
      <c r="Y9" s="189" t="s">
        <v>91</v>
      </c>
      <c r="Z9" s="189" t="s">
        <v>92</v>
      </c>
      <c r="AA9" s="189" t="s">
        <v>93</v>
      </c>
      <c r="AB9" s="189" t="s">
        <v>94</v>
      </c>
      <c r="AC9" s="189" t="s">
        <v>95</v>
      </c>
      <c r="AD9" s="189" t="s">
        <v>96</v>
      </c>
      <c r="AE9" s="190" t="s">
        <v>97</v>
      </c>
      <c r="AF9" s="189" t="s">
        <v>98</v>
      </c>
      <c r="AG9" s="189" t="s">
        <v>99</v>
      </c>
      <c r="AH9" s="189" t="s">
        <v>100</v>
      </c>
      <c r="AI9" s="189" t="s">
        <v>101</v>
      </c>
      <c r="AJ9" s="189" t="s">
        <v>102</v>
      </c>
      <c r="AK9" s="189" t="s">
        <v>103</v>
      </c>
      <c r="AL9" s="189" t="s">
        <v>104</v>
      </c>
      <c r="AM9" s="191" t="s">
        <v>105</v>
      </c>
    </row>
    <row r="10" spans="2:39" x14ac:dyDescent="0.25">
      <c r="B10" s="154" t="s">
        <v>147</v>
      </c>
      <c r="C10" s="259">
        <v>45</v>
      </c>
      <c r="D10" s="7">
        <f>C10</f>
        <v>45</v>
      </c>
      <c r="E10" s="7">
        <f t="shared" ref="E10" si="5">D10</f>
        <v>45</v>
      </c>
      <c r="F10" s="7">
        <f t="shared" ref="F10" si="6">E10</f>
        <v>45</v>
      </c>
      <c r="G10" s="7">
        <f t="shared" ref="G10" si="7">F10</f>
        <v>45</v>
      </c>
      <c r="H10" s="7">
        <f t="shared" ref="H10" si="8">G10</f>
        <v>45</v>
      </c>
      <c r="I10" s="7">
        <f t="shared" ref="I10" si="9">H10</f>
        <v>45</v>
      </c>
      <c r="J10" s="7">
        <f t="shared" ref="J10" si="10">I10</f>
        <v>45</v>
      </c>
      <c r="K10" s="7">
        <f t="shared" ref="K10" si="11">J10</f>
        <v>45</v>
      </c>
      <c r="L10" s="7">
        <f t="shared" ref="L10" si="12">K10</f>
        <v>45</v>
      </c>
      <c r="M10" s="7">
        <f t="shared" ref="M10" si="13">L10</f>
        <v>45</v>
      </c>
      <c r="N10" s="7">
        <f t="shared" ref="N10" si="14">M10</f>
        <v>45</v>
      </c>
      <c r="O10" s="7">
        <f t="shared" ref="O10" si="15">N10</f>
        <v>45</v>
      </c>
      <c r="P10" s="7">
        <f t="shared" ref="P10" si="16">O10</f>
        <v>45</v>
      </c>
      <c r="Q10" s="7">
        <f t="shared" ref="Q10" si="17">P10</f>
        <v>45</v>
      </c>
      <c r="R10" s="7">
        <f t="shared" ref="R10" si="18">Q10</f>
        <v>45</v>
      </c>
      <c r="S10" s="7">
        <f t="shared" ref="S10" si="19">R10</f>
        <v>45</v>
      </c>
      <c r="T10" s="7">
        <f t="shared" ref="T10" si="20">S10</f>
        <v>45</v>
      </c>
      <c r="U10" s="7">
        <f t="shared" ref="U10" si="21">T10</f>
        <v>45</v>
      </c>
      <c r="V10" s="7">
        <f t="shared" ref="V10" si="22">U10</f>
        <v>45</v>
      </c>
      <c r="W10" s="7">
        <f t="shared" ref="W10" si="23">V10</f>
        <v>45</v>
      </c>
      <c r="X10" s="7">
        <f t="shared" ref="X10" si="24">W10</f>
        <v>45</v>
      </c>
      <c r="Y10" s="7">
        <f t="shared" ref="Y10" si="25">X10</f>
        <v>45</v>
      </c>
      <c r="Z10" s="7">
        <f t="shared" ref="Z10" si="26">Y10</f>
        <v>45</v>
      </c>
      <c r="AA10" s="7">
        <f t="shared" ref="AA10" si="27">Z10</f>
        <v>45</v>
      </c>
      <c r="AB10" s="7">
        <f t="shared" ref="AB10" si="28">AA10</f>
        <v>45</v>
      </c>
      <c r="AC10" s="7">
        <f t="shared" ref="AC10" si="29">AB10</f>
        <v>45</v>
      </c>
      <c r="AD10" s="7">
        <f t="shared" ref="AD10" si="30">AC10</f>
        <v>45</v>
      </c>
      <c r="AE10" s="7">
        <f t="shared" ref="AE10" si="31">AD10</f>
        <v>45</v>
      </c>
      <c r="AF10" s="7">
        <f t="shared" ref="AF10" si="32">AE10</f>
        <v>45</v>
      </c>
      <c r="AG10" s="7">
        <f t="shared" ref="AG10" si="33">AF10</f>
        <v>45</v>
      </c>
      <c r="AH10" s="7">
        <f t="shared" ref="AH10" si="34">AG10</f>
        <v>45</v>
      </c>
      <c r="AI10" s="7">
        <f t="shared" ref="AI10" si="35">AH10</f>
        <v>45</v>
      </c>
      <c r="AJ10" s="7">
        <f t="shared" ref="AJ10" si="36">AI10</f>
        <v>45</v>
      </c>
      <c r="AK10" s="7">
        <f t="shared" ref="AK10" si="37">AJ10</f>
        <v>45</v>
      </c>
      <c r="AL10" s="7">
        <f t="shared" ref="AL10" si="38">AK10</f>
        <v>45</v>
      </c>
      <c r="AM10" s="155">
        <f t="shared" ref="AM10" si="39">AL10</f>
        <v>45</v>
      </c>
    </row>
    <row r="11" spans="2:39" x14ac:dyDescent="0.25">
      <c r="B11" s="154" t="s">
        <v>141</v>
      </c>
      <c r="C11" s="27">
        <f>BS!M25</f>
        <v>33092</v>
      </c>
      <c r="D11" s="27">
        <f>C14</f>
        <v>62077.666666666672</v>
      </c>
      <c r="E11" s="27">
        <f t="shared" ref="E11:AM11" si="40">D14</f>
        <v>72558.155555555568</v>
      </c>
      <c r="F11" s="27">
        <f t="shared" si="40"/>
        <v>77077.587851851858</v>
      </c>
      <c r="G11" s="27">
        <f t="shared" si="40"/>
        <v>79753.417546750628</v>
      </c>
      <c r="H11" s="27">
        <f t="shared" si="40"/>
        <v>81882.07833837239</v>
      </c>
      <c r="I11" s="27">
        <f t="shared" si="40"/>
        <v>83803.719420955415</v>
      </c>
      <c r="J11" s="27">
        <f t="shared" si="40"/>
        <v>85715.497372153215</v>
      </c>
      <c r="K11" s="27">
        <f t="shared" si="40"/>
        <v>87664.01928141019</v>
      </c>
      <c r="L11" s="27">
        <f t="shared" si="40"/>
        <v>89765.375923384607</v>
      </c>
      <c r="M11" s="27">
        <f t="shared" si="40"/>
        <v>91581.148451241752</v>
      </c>
      <c r="N11" s="27">
        <f t="shared" si="40"/>
        <v>94202.778713253385</v>
      </c>
      <c r="O11" s="27">
        <f t="shared" si="40"/>
        <v>97072.281966720591</v>
      </c>
      <c r="P11" s="27">
        <f t="shared" si="40"/>
        <v>100107.56172818471</v>
      </c>
      <c r="Q11" s="27">
        <f t="shared" si="40"/>
        <v>102385.58644314225</v>
      </c>
      <c r="R11" s="27">
        <f t="shared" si="40"/>
        <v>104438.7340792031</v>
      </c>
      <c r="S11" s="27">
        <f t="shared" si="40"/>
        <v>107126.40163445788</v>
      </c>
      <c r="T11" s="27">
        <f t="shared" si="40"/>
        <v>109379.73930903382</v>
      </c>
      <c r="U11" s="27">
        <f t="shared" si="40"/>
        <v>112004.78279203693</v>
      </c>
      <c r="V11" s="27">
        <f t="shared" si="40"/>
        <v>114811.01390834051</v>
      </c>
      <c r="W11" s="27">
        <f t="shared" si="40"/>
        <v>117736.80646082647</v>
      </c>
      <c r="X11" s="27">
        <f t="shared" si="40"/>
        <v>120763.56157041382</v>
      </c>
      <c r="Y11" s="27">
        <f t="shared" si="40"/>
        <v>124008.02665002893</v>
      </c>
      <c r="Z11" s="27">
        <f t="shared" si="40"/>
        <v>127393.88366599361</v>
      </c>
      <c r="AA11" s="27">
        <f t="shared" si="40"/>
        <v>132101.91958677763</v>
      </c>
      <c r="AB11" s="27">
        <f t="shared" si="40"/>
        <v>136143.14617478609</v>
      </c>
      <c r="AC11" s="27">
        <f t="shared" si="40"/>
        <v>140038.30529811815</v>
      </c>
      <c r="AD11" s="27">
        <f t="shared" si="40"/>
        <v>144108.99118910724</v>
      </c>
      <c r="AE11" s="27">
        <f t="shared" si="40"/>
        <v>148326.68876881286</v>
      </c>
      <c r="AF11" s="27">
        <f t="shared" si="40"/>
        <v>152684.80723740032</v>
      </c>
      <c r="AG11" s="27">
        <f t="shared" si="40"/>
        <v>157025.12235160387</v>
      </c>
      <c r="AH11" s="27">
        <f t="shared" si="40"/>
        <v>162213.35416316357</v>
      </c>
      <c r="AI11" s="27">
        <f t="shared" si="40"/>
        <v>166071.0450881783</v>
      </c>
      <c r="AJ11" s="27">
        <f t="shared" si="40"/>
        <v>169532.32194023201</v>
      </c>
      <c r="AK11" s="27">
        <f t="shared" si="40"/>
        <v>173088.22785447983</v>
      </c>
      <c r="AL11" s="27">
        <f t="shared" si="40"/>
        <v>178080.24251637032</v>
      </c>
      <c r="AM11" s="157">
        <f t="shared" si="40"/>
        <v>182997.14933542578</v>
      </c>
    </row>
    <row r="12" spans="2:39" x14ac:dyDescent="0.25">
      <c r="B12" s="154" t="s">
        <v>148</v>
      </c>
      <c r="C12" s="238">
        <f t="shared" ref="C12:AM12" si="41">C11*(MIN(1,30/C10))</f>
        <v>22061.333333333332</v>
      </c>
      <c r="D12" s="238">
        <f t="shared" si="41"/>
        <v>41385.111111111109</v>
      </c>
      <c r="E12" s="238">
        <f t="shared" si="41"/>
        <v>48372.103703703709</v>
      </c>
      <c r="F12" s="238">
        <f t="shared" si="41"/>
        <v>51385.058567901237</v>
      </c>
      <c r="G12" s="238">
        <f t="shared" si="41"/>
        <v>53168.945031167081</v>
      </c>
      <c r="H12" s="238">
        <f t="shared" si="41"/>
        <v>54588.052225581589</v>
      </c>
      <c r="I12" s="238">
        <f t="shared" si="41"/>
        <v>55869.146280636938</v>
      </c>
      <c r="J12" s="238">
        <f t="shared" si="41"/>
        <v>57143.664914768808</v>
      </c>
      <c r="K12" s="238">
        <f t="shared" si="41"/>
        <v>58442.679520940124</v>
      </c>
      <c r="L12" s="238">
        <f t="shared" si="41"/>
        <v>59843.583948923071</v>
      </c>
      <c r="M12" s="238">
        <f t="shared" si="41"/>
        <v>61054.098967494501</v>
      </c>
      <c r="N12" s="238">
        <f t="shared" si="41"/>
        <v>62801.852475502252</v>
      </c>
      <c r="O12" s="238">
        <f t="shared" si="41"/>
        <v>64714.854644480394</v>
      </c>
      <c r="P12" s="238">
        <f t="shared" si="41"/>
        <v>66738.374485456472</v>
      </c>
      <c r="Q12" s="238">
        <f t="shared" si="41"/>
        <v>68257.057628761497</v>
      </c>
      <c r="R12" s="238">
        <f t="shared" si="41"/>
        <v>69625.822719468735</v>
      </c>
      <c r="S12" s="238">
        <f t="shared" si="41"/>
        <v>71417.601089638585</v>
      </c>
      <c r="T12" s="238">
        <f t="shared" si="41"/>
        <v>72919.826206022539</v>
      </c>
      <c r="U12" s="238">
        <f t="shared" si="41"/>
        <v>74669.855194691278</v>
      </c>
      <c r="V12" s="238">
        <f t="shared" si="41"/>
        <v>76540.675938893663</v>
      </c>
      <c r="W12" s="238">
        <f t="shared" si="41"/>
        <v>78491.204307217646</v>
      </c>
      <c r="X12" s="238">
        <f t="shared" si="41"/>
        <v>80509.041046942541</v>
      </c>
      <c r="Y12" s="238">
        <f t="shared" si="41"/>
        <v>82672.017766685953</v>
      </c>
      <c r="Z12" s="238">
        <f t="shared" si="41"/>
        <v>84929.255777329061</v>
      </c>
      <c r="AA12" s="238">
        <f t="shared" si="41"/>
        <v>88067.946391185076</v>
      </c>
      <c r="AB12" s="238">
        <f t="shared" si="41"/>
        <v>90762.097449857392</v>
      </c>
      <c r="AC12" s="238">
        <f t="shared" si="41"/>
        <v>93358.870198745426</v>
      </c>
      <c r="AD12" s="238">
        <f t="shared" si="41"/>
        <v>96072.660792738156</v>
      </c>
      <c r="AE12" s="238">
        <f t="shared" si="41"/>
        <v>98884.45917920857</v>
      </c>
      <c r="AF12" s="238">
        <f t="shared" si="41"/>
        <v>101789.87149160021</v>
      </c>
      <c r="AG12" s="238">
        <f t="shared" si="41"/>
        <v>104683.41490106925</v>
      </c>
      <c r="AH12" s="238">
        <f t="shared" si="41"/>
        <v>108142.23610877572</v>
      </c>
      <c r="AI12" s="238">
        <f t="shared" si="41"/>
        <v>110714.03005878553</v>
      </c>
      <c r="AJ12" s="238">
        <f t="shared" si="41"/>
        <v>113021.54796015467</v>
      </c>
      <c r="AK12" s="238">
        <f t="shared" si="41"/>
        <v>115392.15190298654</v>
      </c>
      <c r="AL12" s="238">
        <f t="shared" si="41"/>
        <v>118720.16167758021</v>
      </c>
      <c r="AM12" s="239">
        <f t="shared" si="41"/>
        <v>121998.09955695052</v>
      </c>
    </row>
    <row r="13" spans="2:39" x14ac:dyDescent="0.25">
      <c r="B13" s="154" t="s">
        <v>149</v>
      </c>
      <c r="C13" s="27">
        <f>IS!M22</f>
        <v>51047</v>
      </c>
      <c r="D13" s="27">
        <f>IS!O22</f>
        <v>51865.600000000006</v>
      </c>
      <c r="E13" s="27">
        <f>IS!P22</f>
        <v>52891.536</v>
      </c>
      <c r="F13" s="27">
        <f>IS!Q22</f>
        <v>54060.888262800006</v>
      </c>
      <c r="G13" s="27">
        <f>IS!R22</f>
        <v>55297.605822788842</v>
      </c>
      <c r="H13" s="27">
        <f>IS!S22</f>
        <v>56509.693308164613</v>
      </c>
      <c r="I13" s="27">
        <f>IS!T22</f>
        <v>57780.924231834731</v>
      </c>
      <c r="J13" s="27">
        <f>IS!U22</f>
        <v>59092.186824025783</v>
      </c>
      <c r="K13" s="27">
        <f>IS!V22</f>
        <v>60544.036162914541</v>
      </c>
      <c r="L13" s="27">
        <f>IS!W22</f>
        <v>61659.356476780224</v>
      </c>
      <c r="M13" s="27">
        <f>IS!X22</f>
        <v>63675.729229506127</v>
      </c>
      <c r="N13" s="27">
        <f>IS!Y22</f>
        <v>65671.355728969458</v>
      </c>
      <c r="O13" s="27">
        <f>IS!Z22</f>
        <v>67750.134405944511</v>
      </c>
      <c r="P13" s="27">
        <f>IS!AB22</f>
        <v>69016.399200414016</v>
      </c>
      <c r="Q13" s="27">
        <f>IS!AC22</f>
        <v>70310.205264822347</v>
      </c>
      <c r="R13" s="27">
        <f>IS!AD22</f>
        <v>72313.490274723517</v>
      </c>
      <c r="S13" s="27">
        <f>IS!AE22</f>
        <v>73670.938764214516</v>
      </c>
      <c r="T13" s="27">
        <f>IS!AF22</f>
        <v>75544.869689025654</v>
      </c>
      <c r="U13" s="27">
        <f>IS!AG22</f>
        <v>77476.086310994855</v>
      </c>
      <c r="V13" s="27">
        <f>IS!AH22</f>
        <v>79466.468491379623</v>
      </c>
      <c r="W13" s="27">
        <f>IS!AI22</f>
        <v>81517.959416804995</v>
      </c>
      <c r="X13" s="27">
        <f>IS!AJ22</f>
        <v>83753.506126557651</v>
      </c>
      <c r="Y13" s="27">
        <f>IS!AK22</f>
        <v>86057.87478265063</v>
      </c>
      <c r="Z13" s="27">
        <f>IS!AL22</f>
        <v>89637.291698113069</v>
      </c>
      <c r="AA13" s="27">
        <f>IS!AM22</f>
        <v>92109.172979193536</v>
      </c>
      <c r="AB13" s="27">
        <f>IS!AO22</f>
        <v>94657.256573189457</v>
      </c>
      <c r="AC13" s="27">
        <f>IS!AP22</f>
        <v>97429.556089734528</v>
      </c>
      <c r="AD13" s="27">
        <f>IS!AQ22</f>
        <v>100290.35837244378</v>
      </c>
      <c r="AE13" s="27">
        <f>IS!AR22</f>
        <v>103242.57764779605</v>
      </c>
      <c r="AF13" s="27">
        <f>IS!AS22</f>
        <v>106130.18660580376</v>
      </c>
      <c r="AG13" s="27">
        <f>IS!AT22</f>
        <v>109871.64671262895</v>
      </c>
      <c r="AH13" s="27">
        <f>IS!AU22</f>
        <v>111999.92703379045</v>
      </c>
      <c r="AI13" s="27">
        <f>IS!AV22</f>
        <v>114175.30691083922</v>
      </c>
      <c r="AJ13" s="27">
        <f>IS!AW22</f>
        <v>116577.45387440249</v>
      </c>
      <c r="AK13" s="27">
        <f>IS!AX22</f>
        <v>120384.16656487701</v>
      </c>
      <c r="AL13" s="27">
        <f>IS!AY22</f>
        <v>123637.06849663568</v>
      </c>
      <c r="AM13" s="157">
        <f>IS!AZ22</f>
        <v>126818.11022320486</v>
      </c>
    </row>
    <row r="14" spans="2:39" s="8" customFormat="1" ht="14.4" thickBot="1" x14ac:dyDescent="0.3">
      <c r="B14" s="161" t="s">
        <v>150</v>
      </c>
      <c r="C14" s="162">
        <f>C11-C12+C13</f>
        <v>62077.666666666672</v>
      </c>
      <c r="D14" s="162">
        <f>D11-D12+D13</f>
        <v>72558.155555555568</v>
      </c>
      <c r="E14" s="162">
        <f t="shared" ref="E14:AM14" si="42">E11-E12+E13</f>
        <v>77077.587851851858</v>
      </c>
      <c r="F14" s="162">
        <f t="shared" si="42"/>
        <v>79753.417546750628</v>
      </c>
      <c r="G14" s="162">
        <f t="shared" si="42"/>
        <v>81882.07833837239</v>
      </c>
      <c r="H14" s="162">
        <f t="shared" si="42"/>
        <v>83803.719420955415</v>
      </c>
      <c r="I14" s="162">
        <f t="shared" si="42"/>
        <v>85715.497372153215</v>
      </c>
      <c r="J14" s="162">
        <f t="shared" si="42"/>
        <v>87664.01928141019</v>
      </c>
      <c r="K14" s="162">
        <f t="shared" si="42"/>
        <v>89765.375923384607</v>
      </c>
      <c r="L14" s="162">
        <f t="shared" si="42"/>
        <v>91581.148451241752</v>
      </c>
      <c r="M14" s="162">
        <f t="shared" si="42"/>
        <v>94202.778713253385</v>
      </c>
      <c r="N14" s="162">
        <f t="shared" si="42"/>
        <v>97072.281966720591</v>
      </c>
      <c r="O14" s="162">
        <f t="shared" si="42"/>
        <v>100107.56172818471</v>
      </c>
      <c r="P14" s="162">
        <f t="shared" si="42"/>
        <v>102385.58644314225</v>
      </c>
      <c r="Q14" s="162">
        <f t="shared" si="42"/>
        <v>104438.7340792031</v>
      </c>
      <c r="R14" s="162">
        <f t="shared" si="42"/>
        <v>107126.40163445788</v>
      </c>
      <c r="S14" s="162">
        <f t="shared" si="42"/>
        <v>109379.73930903382</v>
      </c>
      <c r="T14" s="162">
        <f t="shared" si="42"/>
        <v>112004.78279203693</v>
      </c>
      <c r="U14" s="162">
        <f t="shared" si="42"/>
        <v>114811.01390834051</v>
      </c>
      <c r="V14" s="162">
        <f t="shared" si="42"/>
        <v>117736.80646082647</v>
      </c>
      <c r="W14" s="162">
        <f t="shared" si="42"/>
        <v>120763.56157041382</v>
      </c>
      <c r="X14" s="162">
        <f t="shared" si="42"/>
        <v>124008.02665002893</v>
      </c>
      <c r="Y14" s="162">
        <f t="shared" si="42"/>
        <v>127393.88366599361</v>
      </c>
      <c r="Z14" s="162">
        <f t="shared" si="42"/>
        <v>132101.91958677763</v>
      </c>
      <c r="AA14" s="162">
        <f t="shared" si="42"/>
        <v>136143.14617478609</v>
      </c>
      <c r="AB14" s="162">
        <f t="shared" si="42"/>
        <v>140038.30529811815</v>
      </c>
      <c r="AC14" s="162">
        <f t="shared" si="42"/>
        <v>144108.99118910724</v>
      </c>
      <c r="AD14" s="162">
        <f t="shared" si="42"/>
        <v>148326.68876881286</v>
      </c>
      <c r="AE14" s="162">
        <f t="shared" si="42"/>
        <v>152684.80723740032</v>
      </c>
      <c r="AF14" s="162">
        <f t="shared" si="42"/>
        <v>157025.12235160387</v>
      </c>
      <c r="AG14" s="162">
        <f t="shared" si="42"/>
        <v>162213.35416316357</v>
      </c>
      <c r="AH14" s="162">
        <f t="shared" si="42"/>
        <v>166071.0450881783</v>
      </c>
      <c r="AI14" s="162">
        <f t="shared" si="42"/>
        <v>169532.32194023201</v>
      </c>
      <c r="AJ14" s="162">
        <f t="shared" si="42"/>
        <v>173088.22785447983</v>
      </c>
      <c r="AK14" s="162">
        <f t="shared" si="42"/>
        <v>178080.24251637032</v>
      </c>
      <c r="AL14" s="162">
        <f t="shared" si="42"/>
        <v>182997.14933542578</v>
      </c>
      <c r="AM14" s="163">
        <f t="shared" si="42"/>
        <v>187817.16000168014</v>
      </c>
    </row>
    <row r="15" spans="2:39" ht="15" thickTop="1" thickBot="1" x14ac:dyDescent="0.3"/>
    <row r="16" spans="2:39" x14ac:dyDescent="0.25">
      <c r="B16" s="146" t="s">
        <v>245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81"/>
    </row>
    <row r="17" spans="2:40" x14ac:dyDescent="0.25">
      <c r="B17" s="149" t="s">
        <v>109</v>
      </c>
      <c r="C17" s="150" t="s">
        <v>38</v>
      </c>
      <c r="D17" s="151" t="s">
        <v>70</v>
      </c>
      <c r="E17" s="151" t="s">
        <v>71</v>
      </c>
      <c r="F17" s="151" t="s">
        <v>72</v>
      </c>
      <c r="G17" s="152" t="s">
        <v>78</v>
      </c>
      <c r="H17" s="151" t="s">
        <v>79</v>
      </c>
      <c r="I17" s="151" t="s">
        <v>80</v>
      </c>
      <c r="J17" s="151" t="s">
        <v>81</v>
      </c>
      <c r="K17" s="151" t="s">
        <v>76</v>
      </c>
      <c r="L17" s="151" t="s">
        <v>82</v>
      </c>
      <c r="M17" s="151" t="s">
        <v>83</v>
      </c>
      <c r="N17" s="151" t="s">
        <v>77</v>
      </c>
      <c r="O17" s="151" t="s">
        <v>84</v>
      </c>
      <c r="P17" s="151" t="s">
        <v>73</v>
      </c>
      <c r="Q17" s="151" t="s">
        <v>74</v>
      </c>
      <c r="R17" s="151" t="s">
        <v>75</v>
      </c>
      <c r="S17" s="152" t="s">
        <v>85</v>
      </c>
      <c r="T17" s="151" t="s">
        <v>86</v>
      </c>
      <c r="U17" s="151" t="s">
        <v>87</v>
      </c>
      <c r="V17" s="151" t="s">
        <v>88</v>
      </c>
      <c r="W17" s="151" t="s">
        <v>89</v>
      </c>
      <c r="X17" s="151" t="s">
        <v>90</v>
      </c>
      <c r="Y17" s="151" t="s">
        <v>91</v>
      </c>
      <c r="Z17" s="151" t="s">
        <v>92</v>
      </c>
      <c r="AA17" s="151" t="s">
        <v>93</v>
      </c>
      <c r="AB17" s="151" t="s">
        <v>94</v>
      </c>
      <c r="AC17" s="151" t="s">
        <v>95</v>
      </c>
      <c r="AD17" s="151" t="s">
        <v>96</v>
      </c>
      <c r="AE17" s="152" t="s">
        <v>97</v>
      </c>
      <c r="AF17" s="151" t="s">
        <v>98</v>
      </c>
      <c r="AG17" s="151" t="s">
        <v>99</v>
      </c>
      <c r="AH17" s="151" t="s">
        <v>100</v>
      </c>
      <c r="AI17" s="151" t="s">
        <v>101</v>
      </c>
      <c r="AJ17" s="151" t="s">
        <v>102</v>
      </c>
      <c r="AK17" s="151" t="s">
        <v>103</v>
      </c>
      <c r="AL17" s="151" t="s">
        <v>104</v>
      </c>
      <c r="AM17" s="153" t="s">
        <v>105</v>
      </c>
    </row>
    <row r="18" spans="2:40" x14ac:dyDescent="0.25">
      <c r="B18" s="154" t="s">
        <v>64</v>
      </c>
      <c r="C18" s="27">
        <v>5</v>
      </c>
      <c r="D18" s="27">
        <f>COGS!D13-Revenue!D14</f>
        <v>4.4000000000000057</v>
      </c>
      <c r="E18" s="27">
        <f>COGS!E13-Revenue!E14</f>
        <v>3.791000000000011</v>
      </c>
      <c r="F18" s="27">
        <f>COGS!F13-Revenue!F14</f>
        <v>3.847865000000013</v>
      </c>
      <c r="G18" s="27">
        <f>COGS!G13-Revenue!G14</f>
        <v>3.9055829750000086</v>
      </c>
      <c r="H18" s="27">
        <f>COGS!H13-Revenue!H14</f>
        <v>3.2687648446250108</v>
      </c>
      <c r="I18" s="27">
        <f>COGS!I13-Revenue!I14</f>
        <v>3.3177963172943876</v>
      </c>
      <c r="J18" s="27">
        <f>COGS!J13-Revenue!J14</f>
        <v>3.3675632620537996</v>
      </c>
      <c r="K18" s="27">
        <f>COGS!K13-Revenue!K14</f>
        <v>3.4180767109846073</v>
      </c>
      <c r="L18" s="27">
        <f>COGS!L13-Revenue!L14</f>
        <v>2.7421811590274245</v>
      </c>
      <c r="M18" s="27">
        <f>COGS!M13-Revenue!M14</f>
        <v>3.5104805790347982</v>
      </c>
      <c r="N18" s="27">
        <f>COGS!N13-Revenue!N14</f>
        <v>4.3121194914209369</v>
      </c>
      <c r="O18" s="27">
        <f>COGS!O13-Revenue!O14</f>
        <v>5.1482524386038833</v>
      </c>
      <c r="P18" s="27">
        <f>COGS!P13-Revenue!P14</f>
        <v>4.430881535726968</v>
      </c>
      <c r="Q18" s="27">
        <f>COGS!Q13-Revenue!Q14</f>
        <v>3.7027500693069015</v>
      </c>
      <c r="R18" s="27">
        <f>COGS!R13-Revenue!R14</f>
        <v>2.9636966308905315</v>
      </c>
      <c r="S18" s="27">
        <f>COGS!S13-Revenue!S14</f>
        <v>2.2135573908979183</v>
      </c>
      <c r="T18" s="27">
        <f>COGS!T13-Revenue!T14</f>
        <v>2.2467607517613928</v>
      </c>
      <c r="U18" s="27">
        <f>COGS!U13-Revenue!U14</f>
        <v>2.2804621630378108</v>
      </c>
      <c r="V18" s="27">
        <f>COGS!V13-Revenue!V14</f>
        <v>2.3146690954833744</v>
      </c>
      <c r="W18" s="27">
        <f>COGS!W13-Revenue!W14</f>
        <v>2.349389131915629</v>
      </c>
      <c r="X18" s="27">
        <f>COGS!X13-Revenue!X14</f>
        <v>2.384629968894366</v>
      </c>
      <c r="Y18" s="27">
        <f>COGS!Y13-Revenue!Y14</f>
        <v>2.4203994184277846</v>
      </c>
      <c r="Z18" s="27">
        <f>COGS!Z13-Revenue!Z14</f>
        <v>2.4567054097041989</v>
      </c>
      <c r="AA18" s="27">
        <f>COGS!AA13-Revenue!AA14</f>
        <v>2.4935559908497638</v>
      </c>
      <c r="AB18" s="27">
        <f>COGS!AB13-Revenue!AB14</f>
        <v>2.5309593307125056</v>
      </c>
      <c r="AC18" s="27">
        <f>COGS!AC13-Revenue!AC14</f>
        <v>2.5689237206731903</v>
      </c>
      <c r="AD18" s="27">
        <f>COGS!AD13-Revenue!AD14</f>
        <v>2.6074575764832844</v>
      </c>
      <c r="AE18" s="27">
        <f>COGS!AE13-Revenue!AE14</f>
        <v>2.6465694401305342</v>
      </c>
      <c r="AF18" s="27">
        <f>COGS!AF13-Revenue!AF14</f>
        <v>2.6862679817324917</v>
      </c>
      <c r="AG18" s="27">
        <f>COGS!AG13-Revenue!AG14</f>
        <v>3.6908443288637898</v>
      </c>
      <c r="AH18" s="27">
        <f>COGS!AH13-Revenue!AH14</f>
        <v>2.7529961965692848</v>
      </c>
      <c r="AI18" s="27">
        <f>COGS!AI13-Revenue!AI14</f>
        <v>1.8010803422903621</v>
      </c>
      <c r="AJ18" s="27">
        <f>COGS!AJ13-Revenue!AJ14</f>
        <v>0.83488575019725886</v>
      </c>
      <c r="AK18" s="27">
        <f>COGS!AK13-Revenue!AK14</f>
        <v>1.8406198336776924</v>
      </c>
      <c r="AL18" s="27">
        <f>COGS!AL13-Revenue!AL14</f>
        <v>1.8682291311828578</v>
      </c>
      <c r="AM18" s="157">
        <f>COGS!AM13-Revenue!AM14</f>
        <v>1.8962525681506008</v>
      </c>
    </row>
    <row r="19" spans="2:40" x14ac:dyDescent="0.25">
      <c r="B19" s="154" t="s">
        <v>66</v>
      </c>
      <c r="C19" s="27">
        <v>1</v>
      </c>
      <c r="D19" s="27">
        <f>COGS!D14-Revenue!D15</f>
        <v>-0.22999999999998977</v>
      </c>
      <c r="E19" s="27">
        <f>COGS!E14-Revenue!E15</f>
        <v>-1.4784499999999809</v>
      </c>
      <c r="F19" s="27">
        <f>COGS!F14-Revenue!F15</f>
        <v>-1.5006267499999808</v>
      </c>
      <c r="G19" s="27">
        <f>COGS!G14-Revenue!G15</f>
        <v>-1.5231361512499859</v>
      </c>
      <c r="H19" s="27">
        <f>COGS!H14-Revenue!H15</f>
        <v>-2.8286133185187339</v>
      </c>
      <c r="I19" s="27">
        <f>COGS!I14-Revenue!I15</f>
        <v>-2.8710425182965054</v>
      </c>
      <c r="J19" s="27">
        <f>COGS!J14-Revenue!J15</f>
        <v>-2.9141081560709523</v>
      </c>
      <c r="K19" s="27">
        <f>COGS!K14-Revenue!K15</f>
        <v>-2.9578197784120164</v>
      </c>
      <c r="L19" s="27">
        <f>COGS!L14-Revenue!L15</f>
        <v>-4.3434056599242297</v>
      </c>
      <c r="M19" s="27">
        <f>COGS!M14-Revenue!M15</f>
        <v>-3.0673381599870311</v>
      </c>
      <c r="N19" s="27">
        <f>COGS!N14-Revenue!N15</f>
        <v>-1.7318930900056984</v>
      </c>
      <c r="O19" s="27">
        <f>COGS!O14-Revenue!O15</f>
        <v>-0.33497268970322125</v>
      </c>
      <c r="P19" s="27">
        <f>COGS!P14-Revenue!P15</f>
        <v>-1.8055830406008937</v>
      </c>
      <c r="Q19" s="27">
        <f>COGS!Q14-Revenue!Q15</f>
        <v>-3.2982525467620292</v>
      </c>
      <c r="R19" s="27">
        <f>COGS!R14-Revenue!R15</f>
        <v>-4.8133120955155846</v>
      </c>
      <c r="S19" s="27">
        <f>COGS!S14-Revenue!S15</f>
        <v>-6.3510975375004506</v>
      </c>
      <c r="T19" s="27">
        <f>COGS!T14-Revenue!T15</f>
        <v>-6.4463640005629514</v>
      </c>
      <c r="U19" s="27">
        <f>COGS!U14-Revenue!U15</f>
        <v>-6.543059460571385</v>
      </c>
      <c r="V19" s="27">
        <f>COGS!V14-Revenue!V15</f>
        <v>-6.6412053524799575</v>
      </c>
      <c r="W19" s="27">
        <f>COGS!W14-Revenue!W15</f>
        <v>-6.7408234327671437</v>
      </c>
      <c r="X19" s="27">
        <f>COGS!X14-Revenue!X15</f>
        <v>-6.8419357842586521</v>
      </c>
      <c r="Y19" s="27">
        <f>COGS!Y14-Revenue!Y15</f>
        <v>-6.9445648210225244</v>
      </c>
      <c r="Z19" s="27">
        <f>COGS!Z14-Revenue!Z15</f>
        <v>-7.048733293337861</v>
      </c>
      <c r="AA19" s="27">
        <f>COGS!AA14-Revenue!AA15</f>
        <v>-7.1544642927379272</v>
      </c>
      <c r="AB19" s="27">
        <f>COGS!AB14-Revenue!AB15</f>
        <v>-7.2617812571289875</v>
      </c>
      <c r="AC19" s="27">
        <f>COGS!AC14-Revenue!AC15</f>
        <v>-7.3707079759859084</v>
      </c>
      <c r="AD19" s="27">
        <f>COGS!AD14-Revenue!AD15</f>
        <v>-7.4812685956256928</v>
      </c>
      <c r="AE19" s="27">
        <f>COGS!AE14-Revenue!AE15</f>
        <v>-7.5934876245600691</v>
      </c>
      <c r="AF19" s="27">
        <f>COGS!AF14-Revenue!AF15</f>
        <v>-7.7073899389284719</v>
      </c>
      <c r="AG19" s="27">
        <f>COGS!AG14-Revenue!AG15</f>
        <v>-6.0444356063537015</v>
      </c>
      <c r="AH19" s="27">
        <f>COGS!AH14-Revenue!AH15</f>
        <v>-7.967024277557428</v>
      </c>
      <c r="AI19" s="27">
        <f>COGS!AI14-Revenue!AI15</f>
        <v>-9.9184517788292084</v>
      </c>
      <c r="AJ19" s="27">
        <f>COGS!AJ14-Revenue!AJ15</f>
        <v>-11.899150692620069</v>
      </c>
      <c r="AK19" s="27">
        <f>COGS!AK14-Revenue!AK15</f>
        <v>-10.245715815900923</v>
      </c>
      <c r="AL19" s="27">
        <f>COGS!AL14-Revenue!AL15</f>
        <v>-10.399401553139427</v>
      </c>
      <c r="AM19" s="157">
        <f>COGS!AM14-Revenue!AM15</f>
        <v>-10.555392576436532</v>
      </c>
    </row>
    <row r="20" spans="2:40" x14ac:dyDescent="0.25">
      <c r="B20" s="154" t="s">
        <v>67</v>
      </c>
      <c r="C20" s="27">
        <v>3</v>
      </c>
      <c r="D20" s="27">
        <f>COGS!D15-Revenue!D16</f>
        <v>2.1450000000000031</v>
      </c>
      <c r="E20" s="27">
        <f>COGS!E15-Revenue!E16</f>
        <v>1.2771750000000068</v>
      </c>
      <c r="F20" s="27">
        <f>COGS!F15-Revenue!F16</f>
        <v>1.2963326250000051</v>
      </c>
      <c r="G20" s="27">
        <f>COGS!G15-Revenue!G16</f>
        <v>1.3157776143750013</v>
      </c>
      <c r="H20" s="27">
        <f>COGS!H15-Revenue!H16</f>
        <v>0.40831177859062961</v>
      </c>
      <c r="I20" s="27">
        <f>COGS!I15-Revenue!I16</f>
        <v>0.41443645526948814</v>
      </c>
      <c r="J20" s="27">
        <f>COGS!J15-Revenue!J16</f>
        <v>0.42065300209853262</v>
      </c>
      <c r="K20" s="27">
        <f>COGS!K15-Revenue!K16</f>
        <v>0.42696279713001672</v>
      </c>
      <c r="L20" s="27">
        <f>COGS!L15-Revenue!L16</f>
        <v>-0.53618836440895734</v>
      </c>
      <c r="M20" s="27">
        <f>COGS!M15-Revenue!M16</f>
        <v>0.42532441362085649</v>
      </c>
      <c r="N20" s="27">
        <f>COGS!N15-Revenue!N16</f>
        <v>1.4303465514259841</v>
      </c>
      <c r="O20" s="27">
        <f>COGS!O15-Revenue!O16</f>
        <v>2.4804032894462296</v>
      </c>
      <c r="P20" s="27">
        <f>COGS!P15-Revenue!P16</f>
        <v>1.458149752846623</v>
      </c>
      <c r="Q20" s="27">
        <f>COGS!Q15-Revenue!Q16</f>
        <v>0.42056241319802723</v>
      </c>
      <c r="R20" s="27">
        <f>COGS!R15-Revenue!R16</f>
        <v>-0.63258873654530134</v>
      </c>
      <c r="S20" s="27">
        <f>COGS!S15-Revenue!S16</f>
        <v>-1.7015371535347725</v>
      </c>
      <c r="T20" s="27">
        <f>COGS!T15-Revenue!T16</f>
        <v>-1.7270602108377915</v>
      </c>
      <c r="U20" s="27">
        <f>COGS!U15-Revenue!U16</f>
        <v>-1.7529661140003583</v>
      </c>
      <c r="V20" s="27">
        <f>COGS!V15-Revenue!V16</f>
        <v>-1.7792606057103768</v>
      </c>
      <c r="W20" s="27">
        <f>COGS!W15-Revenue!W16</f>
        <v>-1.8059495147960263</v>
      </c>
      <c r="X20" s="27">
        <f>COGS!X15-Revenue!X16</f>
        <v>-1.8330387575179685</v>
      </c>
      <c r="Y20" s="27">
        <f>COGS!Y15-Revenue!Y16</f>
        <v>-1.8605343388807398</v>
      </c>
      <c r="Z20" s="27">
        <f>COGS!Z15-Revenue!Z16</f>
        <v>-1.8884423539639528</v>
      </c>
      <c r="AA20" s="27">
        <f>COGS!AA15-Revenue!AA16</f>
        <v>-1.9167689892734217</v>
      </c>
      <c r="AB20" s="27">
        <f>COGS!AB15-Revenue!AB16</f>
        <v>-1.9455205241125242</v>
      </c>
      <c r="AC20" s="27">
        <f>COGS!AC15-Revenue!AC16</f>
        <v>-1.9747033319742116</v>
      </c>
      <c r="AD20" s="27">
        <f>COGS!AD15-Revenue!AD16</f>
        <v>-2.0043238819538232</v>
      </c>
      <c r="AE20" s="27">
        <f>COGS!AE15-Revenue!AE16</f>
        <v>-2.0343887401831324</v>
      </c>
      <c r="AF20" s="27">
        <f>COGS!AF15-Revenue!AF16</f>
        <v>-2.0649045712858793</v>
      </c>
      <c r="AG20" s="27">
        <f>COGS!AG15-Revenue!AG16</f>
        <v>-0.81016836998141173</v>
      </c>
      <c r="AH20" s="27">
        <f>COGS!AH15-Revenue!AH16</f>
        <v>-2.1466019585010798</v>
      </c>
      <c r="AI20" s="27">
        <f>COGS!AI15-Revenue!AI16</f>
        <v>-3.5030820508485476</v>
      </c>
      <c r="AJ20" s="27">
        <f>COGS!AJ15-Revenue!AJ16</f>
        <v>-4.8799093445812218</v>
      </c>
      <c r="AK20" s="27">
        <f>COGS!AK15-Revenue!AK16</f>
        <v>-3.6288269217799751</v>
      </c>
      <c r="AL20" s="27">
        <f>COGS!AL15-Revenue!AL16</f>
        <v>-3.6832593256066701</v>
      </c>
      <c r="AM20" s="157">
        <f>COGS!AM15-Revenue!AM16</f>
        <v>-3.7385082154907678</v>
      </c>
    </row>
    <row r="21" spans="2:40" x14ac:dyDescent="0.25">
      <c r="B21" s="154" t="s">
        <v>68</v>
      </c>
      <c r="C21" s="27">
        <v>0</v>
      </c>
      <c r="D21" s="27">
        <f>COGS!D16-Revenue!D17</f>
        <v>-0.74999999999999289</v>
      </c>
      <c r="E21" s="27">
        <f>COGS!E16-Revenue!E17</f>
        <v>-1.5112499999999898</v>
      </c>
      <c r="F21" s="27">
        <f>COGS!F16-Revenue!F17</f>
        <v>-1.5339187499999909</v>
      </c>
      <c r="G21" s="27">
        <f>COGS!G16-Revenue!G17</f>
        <v>-1.5569275312499897</v>
      </c>
      <c r="H21" s="27">
        <f>COGS!H16-Revenue!H17</f>
        <v>-2.3529501942187352</v>
      </c>
      <c r="I21" s="27">
        <f>COGS!I16-Revenue!I17</f>
        <v>-2.388244447132017</v>
      </c>
      <c r="J21" s="27">
        <f>COGS!J16-Revenue!J17</f>
        <v>-2.4240681138389988</v>
      </c>
      <c r="K21" s="27">
        <f>COGS!K16-Revenue!K17</f>
        <v>-2.4604291355465833</v>
      </c>
      <c r="L21" s="27">
        <f>COGS!L16-Revenue!L17</f>
        <v>-3.3052985754930546</v>
      </c>
      <c r="M21" s="27">
        <f>COGS!M16-Revenue!M17</f>
        <v>-2.5469150512121601</v>
      </c>
      <c r="N21" s="27">
        <f>COGS!N16-Revenue!N17</f>
        <v>-1.7529168839796583</v>
      </c>
      <c r="O21" s="27">
        <f>COGS!O16-Revenue!O17</f>
        <v>-0.92204268744864493</v>
      </c>
      <c r="P21" s="27">
        <f>COGS!P16-Revenue!P17</f>
        <v>-1.8187563160447908</v>
      </c>
      <c r="Q21" s="27">
        <f>COGS!Q16-Revenue!Q17</f>
        <v>-2.7289206490698774</v>
      </c>
      <c r="R21" s="27">
        <f>COGS!R16-Revenue!R17</f>
        <v>-3.6527374470903382</v>
      </c>
      <c r="S21" s="27">
        <f>COGS!S16-Revenue!S17</f>
        <v>-4.5904114970811065</v>
      </c>
      <c r="T21" s="27">
        <f>COGS!T16-Revenue!T17</f>
        <v>-4.6592676695373214</v>
      </c>
      <c r="U21" s="27">
        <f>COGS!U16-Revenue!U17</f>
        <v>-4.7291566845803743</v>
      </c>
      <c r="V21" s="27">
        <f>COGS!V16-Revenue!V17</f>
        <v>-4.8000940348490815</v>
      </c>
      <c r="W21" s="27">
        <f>COGS!W16-Revenue!W17</f>
        <v>-4.8720954453718122</v>
      </c>
      <c r="X21" s="27">
        <f>COGS!X16-Revenue!X17</f>
        <v>-4.9451768770523969</v>
      </c>
      <c r="Y21" s="27">
        <f>COGS!Y16-Revenue!Y17</f>
        <v>-5.0193545302081759</v>
      </c>
      <c r="Z21" s="27">
        <f>COGS!Z16-Revenue!Z17</f>
        <v>-5.0946448481613089</v>
      </c>
      <c r="AA21" s="27">
        <f>COGS!AA16-Revenue!AA17</f>
        <v>-5.171064520883732</v>
      </c>
      <c r="AB21" s="27">
        <f>COGS!AB16-Revenue!AB17</f>
        <v>-5.248630488696989</v>
      </c>
      <c r="AC21" s="27">
        <f>COGS!AC16-Revenue!AC17</f>
        <v>-5.3273599460274426</v>
      </c>
      <c r="AD21" s="27">
        <f>COGS!AD16-Revenue!AD17</f>
        <v>-5.407270345217853</v>
      </c>
      <c r="AE21" s="27">
        <f>COGS!AE16-Revenue!AE17</f>
        <v>-5.4883794003961128</v>
      </c>
      <c r="AF21" s="27">
        <f>COGS!AF16-Revenue!AF17</f>
        <v>-5.5707050914020613</v>
      </c>
      <c r="AG21" s="27">
        <f>COGS!AG16-Revenue!AG17</f>
        <v>-4.5828408595449588</v>
      </c>
      <c r="AH21" s="27">
        <f>COGS!AH16-Revenue!AH17</f>
        <v>-5.7551510249130899</v>
      </c>
      <c r="AI21" s="27">
        <f>COGS!AI16-Revenue!AI17</f>
        <v>-6.9450458427617434</v>
      </c>
      <c r="AJ21" s="27">
        <f>COGS!AJ16-Revenue!AJ17</f>
        <v>-8.1527890828781295</v>
      </c>
      <c r="AK21" s="27">
        <f>COGS!AK16-Revenue!AK17</f>
        <v>-7.1715133666463373</v>
      </c>
      <c r="AL21" s="27">
        <f>COGS!AL16-Revenue!AL17</f>
        <v>-7.2790860671460393</v>
      </c>
      <c r="AM21" s="157">
        <f>COGS!AM16-Revenue!AM17</f>
        <v>-7.3882723581532304</v>
      </c>
    </row>
    <row r="22" spans="2:40" x14ac:dyDescent="0.25">
      <c r="B22" s="154" t="s">
        <v>69</v>
      </c>
      <c r="C22" s="27">
        <v>4</v>
      </c>
      <c r="D22" s="27">
        <f>COGS!D17-Revenue!D18</f>
        <v>2.1100000000000136</v>
      </c>
      <c r="E22" s="27">
        <f>COGS!E17-Revenue!E18</f>
        <v>0.19165000000003829</v>
      </c>
      <c r="F22" s="27">
        <f>COGS!F17-Revenue!F18</f>
        <v>0.19452475000002778</v>
      </c>
      <c r="G22" s="27">
        <f>COGS!G17-Revenue!G18</f>
        <v>0.1974426212500191</v>
      </c>
      <c r="H22" s="27">
        <f>COGS!H17-Revenue!H18</f>
        <v>-1.8085344894312243</v>
      </c>
      <c r="I22" s="27">
        <f>COGS!I17-Revenue!I18</f>
        <v>-1.8356625067726782</v>
      </c>
      <c r="J22" s="27">
        <f>COGS!J17-Revenue!J18</f>
        <v>-1.8631974443742649</v>
      </c>
      <c r="K22" s="27">
        <f>COGS!K17-Revenue!K18</f>
        <v>-1.8911454060398682</v>
      </c>
      <c r="L22" s="27">
        <f>COGS!L17-Revenue!L18</f>
        <v>-4.0202163947049883</v>
      </c>
      <c r="M22" s="27">
        <f>COGS!M17-Revenue!M18</f>
        <v>-1.9798158330510205</v>
      </c>
      <c r="N22" s="27">
        <f>COGS!N17-Revenue!N18</f>
        <v>0.15421185125501324</v>
      </c>
      <c r="O22" s="27">
        <f>COGS!O17-Revenue!O18</f>
        <v>2.3851616984796919</v>
      </c>
      <c r="P22" s="27">
        <f>COGS!P17-Revenue!P18</f>
        <v>0.12544335441739918</v>
      </c>
      <c r="Q22" s="27">
        <f>COGS!Q17-Revenue!Q18</f>
        <v>-2.1681707648058079</v>
      </c>
      <c r="R22" s="27">
        <f>COGS!R17-Revenue!R18</f>
        <v>-4.4961890958173854</v>
      </c>
      <c r="S22" s="27">
        <f>COGS!S17-Revenue!S18</f>
        <v>-6.8591277017941366</v>
      </c>
      <c r="T22" s="27">
        <f>COGS!T17-Revenue!T18</f>
        <v>-6.9620146173210458</v>
      </c>
      <c r="U22" s="27">
        <f>COGS!U17-Revenue!U18</f>
        <v>-7.066444836580871</v>
      </c>
      <c r="V22" s="27">
        <f>COGS!V17-Revenue!V18</f>
        <v>-7.1724415091295839</v>
      </c>
      <c r="W22" s="27">
        <f>COGS!W17-Revenue!W18</f>
        <v>-7.2800281317665281</v>
      </c>
      <c r="X22" s="27">
        <f>COGS!X17-Revenue!X18</f>
        <v>-7.3892285537430098</v>
      </c>
      <c r="Y22" s="27">
        <f>COGS!Y17-Revenue!Y18</f>
        <v>-7.5000669820491623</v>
      </c>
      <c r="Z22" s="27">
        <f>COGS!Z17-Revenue!Z18</f>
        <v>-7.6125679867799079</v>
      </c>
      <c r="AA22" s="27">
        <f>COGS!AA17-Revenue!AA18</f>
        <v>-7.7267565065815802</v>
      </c>
      <c r="AB22" s="27">
        <f>COGS!AB17-Revenue!AB18</f>
        <v>-7.8426578541802883</v>
      </c>
      <c r="AC22" s="27">
        <f>COGS!AC17-Revenue!AC18</f>
        <v>-7.9602977219929869</v>
      </c>
      <c r="AD22" s="27">
        <f>COGS!AD17-Revenue!AD18</f>
        <v>-8.0797021878228747</v>
      </c>
      <c r="AE22" s="27">
        <f>COGS!AE17-Revenue!AE18</f>
        <v>-8.2008977206402278</v>
      </c>
      <c r="AF22" s="27">
        <f>COGS!AF17-Revenue!AF18</f>
        <v>-8.3239111864498341</v>
      </c>
      <c r="AG22" s="27">
        <f>COGS!AG17-Revenue!AG18</f>
        <v>-5.6630653528534651</v>
      </c>
      <c r="AH22" s="27">
        <f>COGS!AH17-Revenue!AH18</f>
        <v>-8.6172869695811585</v>
      </c>
      <c r="AI22" s="27">
        <f>COGS!AI17-Revenue!AI18</f>
        <v>-11.61582191055976</v>
      </c>
      <c r="AJ22" s="27">
        <f>COGS!AJ17-Revenue!AJ18</f>
        <v>-14.65933487565303</v>
      </c>
      <c r="AK22" s="27">
        <f>COGS!AK17-Revenue!AK18</f>
        <v>-12.009949262352904</v>
      </c>
      <c r="AL22" s="27">
        <f>COGS!AL17-Revenue!AL18</f>
        <v>-12.19009850128819</v>
      </c>
      <c r="AM22" s="157">
        <f>COGS!AM17-Revenue!AM18</f>
        <v>-12.372949978807497</v>
      </c>
    </row>
    <row r="23" spans="2:40" s="8" customFormat="1" ht="14.4" thickBot="1" x14ac:dyDescent="0.3">
      <c r="B23" s="161" t="s">
        <v>134</v>
      </c>
      <c r="C23" s="162">
        <f>SUM(C18:C22)</f>
        <v>13</v>
      </c>
      <c r="D23" s="162">
        <f t="shared" ref="D23:AM23" si="43">SUM(D18:D22)</f>
        <v>7.6750000000000398</v>
      </c>
      <c r="E23" s="162">
        <f t="shared" si="43"/>
        <v>2.2701250000000854</v>
      </c>
      <c r="F23" s="162">
        <f t="shared" si="43"/>
        <v>2.3041768750000742</v>
      </c>
      <c r="G23" s="162">
        <f t="shared" si="43"/>
        <v>2.3387395281250534</v>
      </c>
      <c r="H23" s="162">
        <f t="shared" si="43"/>
        <v>-3.3130213789530529</v>
      </c>
      <c r="I23" s="162">
        <f t="shared" si="43"/>
        <v>-3.3627166996373248</v>
      </c>
      <c r="J23" s="162">
        <f t="shared" si="43"/>
        <v>-3.4131574501318838</v>
      </c>
      <c r="K23" s="162">
        <f t="shared" si="43"/>
        <v>-3.4643548118838439</v>
      </c>
      <c r="L23" s="162">
        <f t="shared" si="43"/>
        <v>-9.4629278355038053</v>
      </c>
      <c r="M23" s="162">
        <f t="shared" si="43"/>
        <v>-3.658264051594557</v>
      </c>
      <c r="N23" s="162">
        <f t="shared" si="43"/>
        <v>2.4118679201165776</v>
      </c>
      <c r="O23" s="162">
        <f t="shared" si="43"/>
        <v>8.7568020493779386</v>
      </c>
      <c r="P23" s="162">
        <f t="shared" si="43"/>
        <v>2.3901352863453056</v>
      </c>
      <c r="Q23" s="162">
        <f t="shared" si="43"/>
        <v>-4.0720314781327858</v>
      </c>
      <c r="R23" s="162">
        <f t="shared" si="43"/>
        <v>-10.631130744078078</v>
      </c>
      <c r="S23" s="162">
        <f t="shared" si="43"/>
        <v>-17.288616499012548</v>
      </c>
      <c r="T23" s="162">
        <f t="shared" si="43"/>
        <v>-17.547945746497717</v>
      </c>
      <c r="U23" s="162">
        <f t="shared" si="43"/>
        <v>-17.811164932695178</v>
      </c>
      <c r="V23" s="162">
        <f t="shared" si="43"/>
        <v>-18.078332406685625</v>
      </c>
      <c r="W23" s="162">
        <f t="shared" si="43"/>
        <v>-18.349507392785881</v>
      </c>
      <c r="X23" s="162">
        <f t="shared" si="43"/>
        <v>-18.624750003677661</v>
      </c>
      <c r="Y23" s="162">
        <f t="shared" si="43"/>
        <v>-18.904121253732818</v>
      </c>
      <c r="Z23" s="162">
        <f t="shared" si="43"/>
        <v>-19.187683072538832</v>
      </c>
      <c r="AA23" s="162">
        <f t="shared" si="43"/>
        <v>-19.475498318626897</v>
      </c>
      <c r="AB23" s="162">
        <f t="shared" si="43"/>
        <v>-19.767630793406283</v>
      </c>
      <c r="AC23" s="162">
        <f t="shared" si="43"/>
        <v>-20.064145255307359</v>
      </c>
      <c r="AD23" s="162">
        <f t="shared" si="43"/>
        <v>-20.365107434136959</v>
      </c>
      <c r="AE23" s="162">
        <f t="shared" si="43"/>
        <v>-20.670584045649008</v>
      </c>
      <c r="AF23" s="162">
        <f t="shared" si="43"/>
        <v>-20.980642806333755</v>
      </c>
      <c r="AG23" s="162">
        <f t="shared" si="43"/>
        <v>-13.409665859869747</v>
      </c>
      <c r="AH23" s="162">
        <f t="shared" si="43"/>
        <v>-21.733068033983471</v>
      </c>
      <c r="AI23" s="162">
        <f t="shared" si="43"/>
        <v>-30.181321240708897</v>
      </c>
      <c r="AJ23" s="162">
        <f t="shared" si="43"/>
        <v>-38.756298245535191</v>
      </c>
      <c r="AK23" s="162">
        <f t="shared" si="43"/>
        <v>-31.215385533002447</v>
      </c>
      <c r="AL23" s="162">
        <f t="shared" si="43"/>
        <v>-31.683616315997469</v>
      </c>
      <c r="AM23" s="163">
        <f t="shared" si="43"/>
        <v>-32.158870560737427</v>
      </c>
    </row>
    <row r="24" spans="2:40" ht="14.4" thickTop="1" x14ac:dyDescent="0.25">
      <c r="B24" s="149"/>
      <c r="AM24" s="155"/>
    </row>
    <row r="25" spans="2:40" x14ac:dyDescent="0.25">
      <c r="B25" s="149" t="s">
        <v>110</v>
      </c>
      <c r="C25" s="150" t="s">
        <v>38</v>
      </c>
      <c r="D25" s="151" t="s">
        <v>70</v>
      </c>
      <c r="E25" s="151" t="s">
        <v>71</v>
      </c>
      <c r="F25" s="151" t="s">
        <v>72</v>
      </c>
      <c r="G25" s="152" t="s">
        <v>78</v>
      </c>
      <c r="H25" s="151" t="s">
        <v>79</v>
      </c>
      <c r="I25" s="151" t="s">
        <v>80</v>
      </c>
      <c r="J25" s="151" t="s">
        <v>81</v>
      </c>
      <c r="K25" s="151" t="s">
        <v>76</v>
      </c>
      <c r="L25" s="151" t="s">
        <v>82</v>
      </c>
      <c r="M25" s="151" t="s">
        <v>83</v>
      </c>
      <c r="N25" s="151" t="s">
        <v>77</v>
      </c>
      <c r="O25" s="151" t="s">
        <v>84</v>
      </c>
      <c r="P25" s="151" t="s">
        <v>73</v>
      </c>
      <c r="Q25" s="151" t="s">
        <v>74</v>
      </c>
      <c r="R25" s="151" t="s">
        <v>75</v>
      </c>
      <c r="S25" s="152" t="s">
        <v>85</v>
      </c>
      <c r="T25" s="151" t="s">
        <v>86</v>
      </c>
      <c r="U25" s="151" t="s">
        <v>87</v>
      </c>
      <c r="V25" s="151" t="s">
        <v>88</v>
      </c>
      <c r="W25" s="151" t="s">
        <v>89</v>
      </c>
      <c r="X25" s="151" t="s">
        <v>90</v>
      </c>
      <c r="Y25" s="151" t="s">
        <v>91</v>
      </c>
      <c r="Z25" s="151" t="s">
        <v>92</v>
      </c>
      <c r="AA25" s="151" t="s">
        <v>93</v>
      </c>
      <c r="AB25" s="151" t="s">
        <v>94</v>
      </c>
      <c r="AC25" s="151" t="s">
        <v>95</v>
      </c>
      <c r="AD25" s="151" t="s">
        <v>96</v>
      </c>
      <c r="AE25" s="152" t="s">
        <v>97</v>
      </c>
      <c r="AF25" s="151" t="s">
        <v>98</v>
      </c>
      <c r="AG25" s="151" t="s">
        <v>99</v>
      </c>
      <c r="AH25" s="151" t="s">
        <v>100</v>
      </c>
      <c r="AI25" s="151" t="s">
        <v>101</v>
      </c>
      <c r="AJ25" s="151" t="s">
        <v>102</v>
      </c>
      <c r="AK25" s="151" t="s">
        <v>103</v>
      </c>
      <c r="AL25" s="151" t="s">
        <v>104</v>
      </c>
      <c r="AM25" s="153" t="s">
        <v>105</v>
      </c>
    </row>
    <row r="26" spans="2:40" x14ac:dyDescent="0.25">
      <c r="B26" s="154" t="s">
        <v>64</v>
      </c>
      <c r="C26" s="27">
        <f>COGS!C23-Revenue!C24</f>
        <v>10</v>
      </c>
      <c r="D26" s="27">
        <f>COGS!D23-Revenue!D24</f>
        <v>10</v>
      </c>
      <c r="E26" s="27">
        <f>COGS!E23-Revenue!E24</f>
        <v>14.199999999999989</v>
      </c>
      <c r="F26" s="27">
        <f>COGS!F23-Revenue!F24</f>
        <v>10.159999999999968</v>
      </c>
      <c r="G26" s="27">
        <f>COGS!G23-Revenue!G24</f>
        <v>6.0795999999999708</v>
      </c>
      <c r="H26" s="27">
        <f>COGS!H23-Revenue!H24</f>
        <v>1.9583959999999934</v>
      </c>
      <c r="I26" s="27">
        <f>COGS!I23-Revenue!I24</f>
        <v>-2.204020039999989</v>
      </c>
      <c r="J26" s="27">
        <f>COGS!J23-Revenue!J24</f>
        <v>-6.4080602404000047</v>
      </c>
      <c r="K26" s="27">
        <f>COGS!K23-Revenue!K24</f>
        <v>-6.4721408428039808</v>
      </c>
      <c r="L26" s="27">
        <f>COGS!L23-Revenue!L24</f>
        <v>-6.5368622512320371</v>
      </c>
      <c r="M26" s="27">
        <f>COGS!M23-Revenue!M24</f>
        <v>-2.3361726737443291</v>
      </c>
      <c r="N26" s="27">
        <f>COGS!N23-Revenue!N24</f>
        <v>-2.3595344004817775</v>
      </c>
      <c r="O26" s="27">
        <f>COGS!O23-Revenue!O24</f>
        <v>-2.3831297444866095</v>
      </c>
      <c r="P26" s="27">
        <f>COGS!P23-Revenue!P24</f>
        <v>-2.4069610419314813</v>
      </c>
      <c r="Q26" s="27">
        <f>COGS!Q23-Revenue!Q24</f>
        <v>-2.4310306523507847</v>
      </c>
      <c r="R26" s="27">
        <f>COGS!R23-Revenue!R24</f>
        <v>2.0727218563353631</v>
      </c>
      <c r="S26" s="27">
        <f>COGS!S23-Revenue!S24</f>
        <v>2.0934490748987287</v>
      </c>
      <c r="T26" s="27">
        <f>COGS!T23-Revenue!T24</f>
        <v>2.1143835656477563</v>
      </c>
      <c r="U26" s="27">
        <f>COGS!U23-Revenue!U24</f>
        <v>2.1355274013042163</v>
      </c>
      <c r="V26" s="27">
        <f>COGS!V23-Revenue!V24</f>
        <v>2.156882675317263</v>
      </c>
      <c r="W26" s="27">
        <f>COGS!W23-Revenue!W24</f>
        <v>2.1784515020704021</v>
      </c>
      <c r="X26" s="27">
        <f>COGS!X23-Revenue!X24</f>
        <v>7.0544563338859234</v>
      </c>
      <c r="Y26" s="27">
        <f>COGS!Y23-Revenue!Y24</f>
        <v>12.076305620355527</v>
      </c>
      <c r="Z26" s="27">
        <f>COGS!Z23-Revenue!Z24</f>
        <v>17.247399494152432</v>
      </c>
      <c r="AA26" s="27">
        <f>COGS!AA23-Revenue!AA24</f>
        <v>22.571210923039189</v>
      </c>
      <c r="AB26" s="27">
        <f>COGS!AB23-Revenue!AB24</f>
        <v>28.051287214893648</v>
      </c>
      <c r="AC26" s="27">
        <f>COGS!AC23-Revenue!AC24</f>
        <v>39.050703019595744</v>
      </c>
      <c r="AD26" s="27">
        <f>COGS!AD23-Revenue!AD24</f>
        <v>50.481680070321431</v>
      </c>
      <c r="AE26" s="27">
        <f>COGS!AE23-Revenue!AE24</f>
        <v>62.358180992170333</v>
      </c>
      <c r="AF26" s="27">
        <f>COGS!AF23-Revenue!AF24</f>
        <v>68.838180124482051</v>
      </c>
      <c r="AG26" s="27">
        <f>COGS!AG23-Revenue!AG24</f>
        <v>75.500107594564724</v>
      </c>
      <c r="AH26" s="27">
        <f>COGS!AH23-Revenue!AH24</f>
        <v>76.255108670510367</v>
      </c>
      <c r="AI26" s="27">
        <f>COGS!AI23-Revenue!AI24</f>
        <v>77.017659757215483</v>
      </c>
      <c r="AJ26" s="27">
        <f>COGS!AJ23-Revenue!AJ24</f>
        <v>84.003322570304704</v>
      </c>
      <c r="AK26" s="27">
        <f>COGS!AK23-Revenue!AK24</f>
        <v>78.503559856180345</v>
      </c>
      <c r="AL26" s="27">
        <f>COGS!AL23-Revenue!AL24</f>
        <v>79.288595454742222</v>
      </c>
      <c r="AM26" s="157">
        <f>COGS!AM23-Revenue!AM24</f>
        <v>73.67828751006391</v>
      </c>
    </row>
    <row r="27" spans="2:40" x14ac:dyDescent="0.25">
      <c r="B27" s="154" t="s">
        <v>66</v>
      </c>
      <c r="C27" s="27">
        <f>COGS!C24-Revenue!C25</f>
        <v>28</v>
      </c>
      <c r="D27" s="27">
        <f>COGS!D24-Revenue!D25</f>
        <v>28</v>
      </c>
      <c r="E27" s="27">
        <f>COGS!E24-Revenue!E25</f>
        <v>31.830000000000041</v>
      </c>
      <c r="F27" s="27">
        <f>COGS!F24-Revenue!F25</f>
        <v>28.527300000000025</v>
      </c>
      <c r="G27" s="27">
        <f>COGS!G24-Revenue!G25</f>
        <v>25.191573000000005</v>
      </c>
      <c r="H27" s="27">
        <f>COGS!H24-Revenue!H25</f>
        <v>21.822488729999975</v>
      </c>
      <c r="I27" s="27">
        <f>COGS!I24-Revenue!I25</f>
        <v>18.419713617299976</v>
      </c>
      <c r="J27" s="27">
        <f>COGS!J24-Revenue!J25</f>
        <v>14.982910753472993</v>
      </c>
      <c r="K27" s="27">
        <f>COGS!K24-Revenue!K25</f>
        <v>15.132739861007678</v>
      </c>
      <c r="L27" s="27">
        <f>COGS!L24-Revenue!L25</f>
        <v>15.284067259617757</v>
      </c>
      <c r="M27" s="27">
        <f>COGS!M24-Revenue!M25</f>
        <v>19.13069003221392</v>
      </c>
      <c r="N27" s="27">
        <f>COGS!N24-Revenue!N25</f>
        <v>19.321996932536024</v>
      </c>
      <c r="O27" s="27">
        <f>COGS!O24-Revenue!O25</f>
        <v>19.515216901861379</v>
      </c>
      <c r="P27" s="27">
        <f>COGS!P24-Revenue!P25</f>
        <v>19.710369070880006</v>
      </c>
      <c r="Q27" s="27">
        <f>COGS!Q24-Revenue!Q25</f>
        <v>19.907472761588792</v>
      </c>
      <c r="R27" s="27">
        <f>COGS!R24-Revenue!R25</f>
        <v>24.027187243837432</v>
      </c>
      <c r="S27" s="27">
        <f>COGS!S24-Revenue!S25</f>
        <v>24.267459116275802</v>
      </c>
      <c r="T27" s="27">
        <f>COGS!T24-Revenue!T25</f>
        <v>24.51013370743857</v>
      </c>
      <c r="U27" s="27">
        <f>COGS!U24-Revenue!U25</f>
        <v>24.755235044512915</v>
      </c>
      <c r="V27" s="27">
        <f>COGS!V24-Revenue!V25</f>
        <v>25.002787394958034</v>
      </c>
      <c r="W27" s="27">
        <f>COGS!W24-Revenue!W25</f>
        <v>25.252815268907568</v>
      </c>
      <c r="X27" s="27">
        <f>COGS!X24-Revenue!X25</f>
        <v>29.70838784223605</v>
      </c>
      <c r="Y27" s="27">
        <f>COGS!Y24-Revenue!Y25</f>
        <v>34.292577029710628</v>
      </c>
      <c r="Z27" s="27">
        <f>COGS!Z24-Revenue!Z25</f>
        <v>39.008350215240966</v>
      </c>
      <c r="AA27" s="27">
        <f>COGS!AA24-Revenue!AA25</f>
        <v>43.858738080931289</v>
      </c>
      <c r="AB27" s="27">
        <f>COGS!AB24-Revenue!AB25</f>
        <v>48.846835912549295</v>
      </c>
      <c r="AC27" s="27">
        <f>COGS!AC24-Revenue!AC25</f>
        <v>58.616305591324476</v>
      </c>
      <c r="AD27" s="27">
        <f>COGS!AD24-Revenue!AD25</f>
        <v>68.761900006476935</v>
      </c>
      <c r="AE27" s="27">
        <f>COGS!AE24-Revenue!AE25</f>
        <v>79.295733306558077</v>
      </c>
      <c r="AF27" s="27">
        <f>COGS!AF24-Revenue!AF25</f>
        <v>85.159491004132065</v>
      </c>
      <c r="AG27" s="27">
        <f>COGS!AG24-Revenue!AG25</f>
        <v>91.183302285971934</v>
      </c>
      <c r="AH27" s="27">
        <f>COGS!AH24-Revenue!AH25</f>
        <v>92.09513530883163</v>
      </c>
      <c r="AI27" s="27">
        <f>COGS!AI24-Revenue!AI25</f>
        <v>93.016086661919928</v>
      </c>
      <c r="AJ27" s="27">
        <f>COGS!AJ24-Revenue!AJ25</f>
        <v>99.327949007828295</v>
      </c>
      <c r="AK27" s="27">
        <f>COGS!AK24-Revenue!AK25</f>
        <v>94.831892989031587</v>
      </c>
      <c r="AL27" s="27">
        <f>COGS!AL24-Revenue!AL25</f>
        <v>95.780211918921907</v>
      </c>
      <c r="AM27" s="157">
        <f>COGS!AM24-Revenue!AM25</f>
        <v>91.193785174147422</v>
      </c>
    </row>
    <row r="28" spans="2:40" x14ac:dyDescent="0.25">
      <c r="B28" s="154" t="s">
        <v>67</v>
      </c>
      <c r="C28" s="27">
        <f>COGS!C25-Revenue!C26</f>
        <v>13</v>
      </c>
      <c r="D28" s="27">
        <f>COGS!D25-Revenue!D26</f>
        <v>13</v>
      </c>
      <c r="E28" s="27">
        <f>COGS!E25-Revenue!E26</f>
        <v>15.429999999999978</v>
      </c>
      <c r="F28" s="27">
        <f>COGS!F25-Revenue!F26</f>
        <v>13.238299999999981</v>
      </c>
      <c r="G28" s="27">
        <f>COGS!G25-Revenue!G26</f>
        <v>11.024682999999982</v>
      </c>
      <c r="H28" s="27">
        <f>COGS!H25-Revenue!H26</f>
        <v>8.7889298299999723</v>
      </c>
      <c r="I28" s="27">
        <f>COGS!I25-Revenue!I26</f>
        <v>6.5308191282999815</v>
      </c>
      <c r="J28" s="27">
        <f>COGS!J25-Revenue!J26</f>
        <v>4.2501273195829867</v>
      </c>
      <c r="K28" s="27">
        <f>COGS!K25-Revenue!K26</f>
        <v>4.2926285927788115</v>
      </c>
      <c r="L28" s="27">
        <f>COGS!L25-Revenue!L26</f>
        <v>4.3355548787066027</v>
      </c>
      <c r="M28" s="27">
        <f>COGS!M25-Revenue!M26</f>
        <v>6.7720650274936816</v>
      </c>
      <c r="N28" s="27">
        <f>COGS!N25-Revenue!N26</f>
        <v>6.8397856777686172</v>
      </c>
      <c r="O28" s="27">
        <f>COGS!O25-Revenue!O26</f>
        <v>6.9081835345462821</v>
      </c>
      <c r="P28" s="27">
        <f>COGS!P25-Revenue!P26</f>
        <v>6.9772653698917395</v>
      </c>
      <c r="Q28" s="27">
        <f>COGS!Q25-Revenue!Q26</f>
        <v>7.0470380235906305</v>
      </c>
      <c r="R28" s="27">
        <f>COGS!R25-Revenue!R26</f>
        <v>9.6576412026026617</v>
      </c>
      <c r="S28" s="27">
        <f>COGS!S25-Revenue!S26</f>
        <v>9.7542176146286863</v>
      </c>
      <c r="T28" s="27">
        <f>COGS!T25-Revenue!T26</f>
        <v>9.8517597907749916</v>
      </c>
      <c r="U28" s="27">
        <f>COGS!U25-Revenue!U26</f>
        <v>9.9502773886827072</v>
      </c>
      <c r="V28" s="27">
        <f>COGS!V25-Revenue!V26</f>
        <v>10.049780162569505</v>
      </c>
      <c r="W28" s="27">
        <f>COGS!W25-Revenue!W26</f>
        <v>10.150277964195197</v>
      </c>
      <c r="X28" s="27">
        <f>COGS!X25-Revenue!X26</f>
        <v>12.974879945941552</v>
      </c>
      <c r="Y28" s="27">
        <f>COGS!Y25-Revenue!Y26</f>
        <v>15.882189931547487</v>
      </c>
      <c r="Z28" s="27">
        <f>COGS!Z25-Revenue!Z26</f>
        <v>18.874124240732385</v>
      </c>
      <c r="AA28" s="27">
        <f>COGS!AA25-Revenue!AA26</f>
        <v>21.95264014120653</v>
      </c>
      <c r="AB28" s="27">
        <f>COGS!AB25-Revenue!AB26</f>
        <v>25.119736693846733</v>
      </c>
      <c r="AC28" s="27">
        <f>COGS!AC25-Revenue!AC26</f>
        <v>31.383977169290631</v>
      </c>
      <c r="AD28" s="27">
        <f>COGS!AD25-Revenue!AD26</f>
        <v>37.89125134274417</v>
      </c>
      <c r="AE28" s="27">
        <f>COGS!AE25-Revenue!AE26</f>
        <v>44.649401289985008</v>
      </c>
      <c r="AF28" s="27">
        <f>COGS!AF25-Revenue!AF26</f>
        <v>48.381202581298737</v>
      </c>
      <c r="AG28" s="27">
        <f>COGS!AG25-Revenue!AG26</f>
        <v>52.21602803109397</v>
      </c>
      <c r="AH28" s="27">
        <f>COGS!AH25-Revenue!AH26</f>
        <v>52.73818831140494</v>
      </c>
      <c r="AI28" s="27">
        <f>COGS!AI25-Revenue!AI26</f>
        <v>53.265570194519</v>
      </c>
      <c r="AJ28" s="27">
        <f>COGS!AJ25-Revenue!AJ26</f>
        <v>57.284962066144487</v>
      </c>
      <c r="AK28" s="27">
        <f>COGS!AK25-Revenue!AK26</f>
        <v>54.301340793731981</v>
      </c>
      <c r="AL28" s="27">
        <f>COGS!AL25-Revenue!AL26</f>
        <v>54.844354201669319</v>
      </c>
      <c r="AM28" s="157">
        <f>COGS!AM25-Revenue!AM26</f>
        <v>51.800762141681332</v>
      </c>
    </row>
    <row r="29" spans="2:40" s="8" customFormat="1" ht="14.4" thickBot="1" x14ac:dyDescent="0.3">
      <c r="B29" s="161" t="s">
        <v>134</v>
      </c>
      <c r="C29" s="162">
        <f>SUM(C26:C28)</f>
        <v>51</v>
      </c>
      <c r="D29" s="162">
        <f t="shared" ref="D29:AM29" si="44">SUM(D26:D28)</f>
        <v>51</v>
      </c>
      <c r="E29" s="162">
        <f t="shared" si="44"/>
        <v>61.460000000000008</v>
      </c>
      <c r="F29" s="162">
        <f t="shared" si="44"/>
        <v>51.925599999999974</v>
      </c>
      <c r="G29" s="162">
        <f t="shared" si="44"/>
        <v>42.295855999999958</v>
      </c>
      <c r="H29" s="162">
        <f t="shared" si="44"/>
        <v>32.569814559999941</v>
      </c>
      <c r="I29" s="162">
        <f t="shared" si="44"/>
        <v>22.746512705599969</v>
      </c>
      <c r="J29" s="162">
        <f t="shared" si="44"/>
        <v>12.824977832655975</v>
      </c>
      <c r="K29" s="162">
        <f t="shared" si="44"/>
        <v>12.953227610982509</v>
      </c>
      <c r="L29" s="162">
        <f t="shared" si="44"/>
        <v>13.082759887092323</v>
      </c>
      <c r="M29" s="162">
        <f t="shared" si="44"/>
        <v>23.566582385963272</v>
      </c>
      <c r="N29" s="162">
        <f t="shared" si="44"/>
        <v>23.802248209822864</v>
      </c>
      <c r="O29" s="162">
        <f t="shared" si="44"/>
        <v>24.040270691921052</v>
      </c>
      <c r="P29" s="162">
        <f t="shared" si="44"/>
        <v>24.280673398840264</v>
      </c>
      <c r="Q29" s="162">
        <f t="shared" si="44"/>
        <v>24.523480132828638</v>
      </c>
      <c r="R29" s="162">
        <f t="shared" si="44"/>
        <v>35.757550302775456</v>
      </c>
      <c r="S29" s="162">
        <f t="shared" si="44"/>
        <v>36.115125805803217</v>
      </c>
      <c r="T29" s="162">
        <f t="shared" si="44"/>
        <v>36.476277063861318</v>
      </c>
      <c r="U29" s="162">
        <f t="shared" si="44"/>
        <v>36.841039834499838</v>
      </c>
      <c r="V29" s="162">
        <f t="shared" si="44"/>
        <v>37.209450232844802</v>
      </c>
      <c r="W29" s="162">
        <f t="shared" si="44"/>
        <v>37.581544735173168</v>
      </c>
      <c r="X29" s="162">
        <f t="shared" si="44"/>
        <v>49.737724122063526</v>
      </c>
      <c r="Y29" s="162">
        <f t="shared" si="44"/>
        <v>62.251072581613641</v>
      </c>
      <c r="Z29" s="162">
        <f t="shared" si="44"/>
        <v>75.129873950125784</v>
      </c>
      <c r="AA29" s="162">
        <f t="shared" si="44"/>
        <v>88.382589145177008</v>
      </c>
      <c r="AB29" s="162">
        <f t="shared" si="44"/>
        <v>102.01785982128968</v>
      </c>
      <c r="AC29" s="162">
        <f t="shared" si="44"/>
        <v>129.05098578021085</v>
      </c>
      <c r="AD29" s="162">
        <f t="shared" si="44"/>
        <v>157.13483141954254</v>
      </c>
      <c r="AE29" s="162">
        <f t="shared" si="44"/>
        <v>186.30331558871342</v>
      </c>
      <c r="AF29" s="162">
        <f t="shared" si="44"/>
        <v>202.37887370991285</v>
      </c>
      <c r="AG29" s="162">
        <f t="shared" si="44"/>
        <v>218.89943791163063</v>
      </c>
      <c r="AH29" s="162">
        <f t="shared" si="44"/>
        <v>221.08843229074694</v>
      </c>
      <c r="AI29" s="162">
        <f t="shared" si="44"/>
        <v>223.29931661365441</v>
      </c>
      <c r="AJ29" s="162">
        <f t="shared" si="44"/>
        <v>240.61623364427749</v>
      </c>
      <c r="AK29" s="162">
        <f t="shared" si="44"/>
        <v>227.63679363894391</v>
      </c>
      <c r="AL29" s="162">
        <f t="shared" si="44"/>
        <v>229.91316157533345</v>
      </c>
      <c r="AM29" s="163">
        <f t="shared" si="44"/>
        <v>216.67283482589266</v>
      </c>
    </row>
    <row r="30" spans="2:40" s="8" customFormat="1" ht="15" thickTop="1" thickBot="1" x14ac:dyDescent="0.3">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row>
    <row r="31" spans="2:40" x14ac:dyDescent="0.25">
      <c r="B31" s="146" t="s">
        <v>200</v>
      </c>
      <c r="C31" s="147" t="s">
        <v>108</v>
      </c>
      <c r="D31" s="147"/>
      <c r="E31" s="147" t="s">
        <v>114</v>
      </c>
      <c r="F31" s="147" t="s">
        <v>114</v>
      </c>
      <c r="G31" s="147" t="s">
        <v>114</v>
      </c>
      <c r="H31" s="147" t="s">
        <v>114</v>
      </c>
      <c r="I31" s="147" t="s">
        <v>114</v>
      </c>
      <c r="J31" s="147" t="s">
        <v>114</v>
      </c>
      <c r="K31" s="147" t="s">
        <v>114</v>
      </c>
      <c r="L31" s="147" t="s">
        <v>114</v>
      </c>
      <c r="M31" s="147" t="s">
        <v>114</v>
      </c>
      <c r="N31" s="147" t="s">
        <v>114</v>
      </c>
      <c r="O31" s="147" t="s">
        <v>114</v>
      </c>
      <c r="P31" s="147" t="s">
        <v>114</v>
      </c>
      <c r="Q31" s="147" t="s">
        <v>114</v>
      </c>
      <c r="R31" s="147" t="s">
        <v>114</v>
      </c>
      <c r="S31" s="147" t="s">
        <v>114</v>
      </c>
      <c r="T31" s="147" t="s">
        <v>114</v>
      </c>
      <c r="U31" s="147" t="s">
        <v>114</v>
      </c>
      <c r="V31" s="147" t="s">
        <v>114</v>
      </c>
      <c r="W31" s="147" t="s">
        <v>114</v>
      </c>
      <c r="X31" s="147" t="s">
        <v>114</v>
      </c>
      <c r="Y31" s="147" t="s">
        <v>114</v>
      </c>
      <c r="Z31" s="147" t="s">
        <v>114</v>
      </c>
      <c r="AA31" s="147" t="s">
        <v>114</v>
      </c>
      <c r="AB31" s="147" t="s">
        <v>114</v>
      </c>
      <c r="AC31" s="147" t="s">
        <v>114</v>
      </c>
      <c r="AD31" s="147" t="s">
        <v>114</v>
      </c>
      <c r="AE31" s="147" t="s">
        <v>114</v>
      </c>
      <c r="AF31" s="147" t="s">
        <v>114</v>
      </c>
      <c r="AG31" s="147" t="s">
        <v>114</v>
      </c>
      <c r="AH31" s="147" t="s">
        <v>114</v>
      </c>
      <c r="AI31" s="147" t="s">
        <v>114</v>
      </c>
      <c r="AJ31" s="147" t="s">
        <v>114</v>
      </c>
      <c r="AK31" s="147" t="s">
        <v>114</v>
      </c>
      <c r="AL31" s="147" t="s">
        <v>114</v>
      </c>
      <c r="AM31" s="147" t="s">
        <v>114</v>
      </c>
      <c r="AN31" s="148" t="s">
        <v>114</v>
      </c>
    </row>
    <row r="32" spans="2:40" x14ac:dyDescent="0.25">
      <c r="B32" s="149" t="s">
        <v>133</v>
      </c>
      <c r="C32" s="150" t="s">
        <v>38</v>
      </c>
      <c r="D32" s="271" t="s">
        <v>199</v>
      </c>
      <c r="E32" s="151" t="s">
        <v>70</v>
      </c>
      <c r="F32" s="151" t="s">
        <v>71</v>
      </c>
      <c r="G32" s="151" t="s">
        <v>72</v>
      </c>
      <c r="H32" s="152" t="s">
        <v>78</v>
      </c>
      <c r="I32" s="151" t="s">
        <v>79</v>
      </c>
      <c r="J32" s="151" t="s">
        <v>80</v>
      </c>
      <c r="K32" s="151" t="s">
        <v>81</v>
      </c>
      <c r="L32" s="151" t="s">
        <v>76</v>
      </c>
      <c r="M32" s="151" t="s">
        <v>82</v>
      </c>
      <c r="N32" s="151" t="s">
        <v>83</v>
      </c>
      <c r="O32" s="151" t="s">
        <v>77</v>
      </c>
      <c r="P32" s="151" t="s">
        <v>84</v>
      </c>
      <c r="Q32" s="151" t="s">
        <v>73</v>
      </c>
      <c r="R32" s="151" t="s">
        <v>74</v>
      </c>
      <c r="S32" s="151" t="s">
        <v>75</v>
      </c>
      <c r="T32" s="152" t="s">
        <v>85</v>
      </c>
      <c r="U32" s="151" t="s">
        <v>86</v>
      </c>
      <c r="V32" s="151" t="s">
        <v>87</v>
      </c>
      <c r="W32" s="151" t="s">
        <v>88</v>
      </c>
      <c r="X32" s="151" t="s">
        <v>89</v>
      </c>
      <c r="Y32" s="151" t="s">
        <v>90</v>
      </c>
      <c r="Z32" s="151" t="s">
        <v>91</v>
      </c>
      <c r="AA32" s="151" t="s">
        <v>92</v>
      </c>
      <c r="AB32" s="151" t="s">
        <v>93</v>
      </c>
      <c r="AC32" s="151" t="s">
        <v>94</v>
      </c>
      <c r="AD32" s="151" t="s">
        <v>95</v>
      </c>
      <c r="AE32" s="151" t="s">
        <v>96</v>
      </c>
      <c r="AF32" s="152" t="s">
        <v>97</v>
      </c>
      <c r="AG32" s="151" t="s">
        <v>98</v>
      </c>
      <c r="AH32" s="151" t="s">
        <v>99</v>
      </c>
      <c r="AI32" s="151" t="s">
        <v>100</v>
      </c>
      <c r="AJ32" s="151" t="s">
        <v>101</v>
      </c>
      <c r="AK32" s="151" t="s">
        <v>102</v>
      </c>
      <c r="AL32" s="151" t="s">
        <v>103</v>
      </c>
      <c r="AM32" s="151" t="s">
        <v>104</v>
      </c>
      <c r="AN32" s="153" t="s">
        <v>105</v>
      </c>
    </row>
    <row r="33" spans="2:40" x14ac:dyDescent="0.25">
      <c r="B33" s="154" t="s">
        <v>167</v>
      </c>
      <c r="C33" s="27">
        <f>BS!M15</f>
        <v>11305.729676872994</v>
      </c>
      <c r="D33" s="272">
        <v>0.1</v>
      </c>
      <c r="E33" s="27">
        <f>C33-E41</f>
        <v>11211.515262899053</v>
      </c>
      <c r="F33" s="27">
        <f t="shared" ref="F33:AN33" si="45">E33-F41</f>
        <v>11118.08596904156</v>
      </c>
      <c r="G33" s="27">
        <f t="shared" si="45"/>
        <v>11025.43525263288</v>
      </c>
      <c r="H33" s="27">
        <f t="shared" si="45"/>
        <v>10933.556625527606</v>
      </c>
      <c r="I33" s="27">
        <f t="shared" si="45"/>
        <v>10842.44365364821</v>
      </c>
      <c r="J33" s="27">
        <f t="shared" si="45"/>
        <v>10752.089956534475</v>
      </c>
      <c r="K33" s="27">
        <f t="shared" si="45"/>
        <v>10662.489206896687</v>
      </c>
      <c r="L33" s="27">
        <f t="shared" si="45"/>
        <v>10573.635130172548</v>
      </c>
      <c r="M33" s="27">
        <f t="shared" si="45"/>
        <v>10485.521504087777</v>
      </c>
      <c r="N33" s="27">
        <f t="shared" si="45"/>
        <v>10398.142158220378</v>
      </c>
      <c r="O33" s="27">
        <f t="shared" si="45"/>
        <v>10311.490973568541</v>
      </c>
      <c r="P33" s="27">
        <f t="shared" si="45"/>
        <v>10225.561882122138</v>
      </c>
      <c r="Q33" s="27">
        <f t="shared" si="45"/>
        <v>10140.348866437787</v>
      </c>
      <c r="R33" s="27">
        <f t="shared" si="45"/>
        <v>10055.845959217473</v>
      </c>
      <c r="S33" s="27">
        <f t="shared" si="45"/>
        <v>9972.0472428906614</v>
      </c>
      <c r="T33" s="27">
        <f t="shared" si="45"/>
        <v>9888.946849199905</v>
      </c>
      <c r="U33" s="27">
        <f t="shared" si="45"/>
        <v>9806.5389587899062</v>
      </c>
      <c r="V33" s="27">
        <f t="shared" si="45"/>
        <v>9724.8178007999904</v>
      </c>
      <c r="W33" s="27">
        <f t="shared" si="45"/>
        <v>9643.7776524599903</v>
      </c>
      <c r="X33" s="27">
        <f t="shared" si="45"/>
        <v>9563.4128386894899</v>
      </c>
      <c r="Y33" s="27">
        <f t="shared" si="45"/>
        <v>9483.7177317004116</v>
      </c>
      <c r="Z33" s="27">
        <f t="shared" si="45"/>
        <v>9404.6867506029084</v>
      </c>
      <c r="AA33" s="27">
        <f t="shared" si="45"/>
        <v>9326.3143610145507</v>
      </c>
      <c r="AB33" s="27">
        <f t="shared" si="45"/>
        <v>9248.5950746727631</v>
      </c>
      <c r="AC33" s="27">
        <f t="shared" si="45"/>
        <v>9171.5234490504899</v>
      </c>
      <c r="AD33" s="27">
        <f t="shared" si="45"/>
        <v>9095.0940869750684</v>
      </c>
      <c r="AE33" s="27">
        <f t="shared" si="45"/>
        <v>9019.3016362502767</v>
      </c>
      <c r="AF33" s="27">
        <f t="shared" si="45"/>
        <v>8944.1407892815241</v>
      </c>
      <c r="AG33" s="27">
        <f t="shared" si="45"/>
        <v>8869.6062827041787</v>
      </c>
      <c r="AH33" s="27">
        <f t="shared" si="45"/>
        <v>8795.6928970149766</v>
      </c>
      <c r="AI33" s="27">
        <f t="shared" si="45"/>
        <v>8722.3954562065192</v>
      </c>
      <c r="AJ33" s="27">
        <f t="shared" si="45"/>
        <v>8649.7088274047983</v>
      </c>
      <c r="AK33" s="27">
        <f t="shared" si="45"/>
        <v>8577.627920509758</v>
      </c>
      <c r="AL33" s="27">
        <f t="shared" si="45"/>
        <v>8506.1476878388439</v>
      </c>
      <c r="AM33" s="27">
        <f t="shared" si="45"/>
        <v>8435.2631237735204</v>
      </c>
      <c r="AN33" s="157">
        <f t="shared" si="45"/>
        <v>8364.9692644087409</v>
      </c>
    </row>
    <row r="34" spans="2:40" x14ac:dyDescent="0.25">
      <c r="B34" s="154" t="s">
        <v>23</v>
      </c>
      <c r="C34" s="27">
        <f>BS!M16</f>
        <v>35667.377519576272</v>
      </c>
      <c r="D34" s="272">
        <v>0.05</v>
      </c>
      <c r="E34" s="27">
        <f>C34-E42</f>
        <v>35518.763446578036</v>
      </c>
      <c r="F34" s="27">
        <f t="shared" ref="F34:AN34" si="46">E34-F42</f>
        <v>35370.768598883958</v>
      </c>
      <c r="G34" s="27">
        <f t="shared" si="46"/>
        <v>35223.390396388611</v>
      </c>
      <c r="H34" s="27">
        <f t="shared" si="46"/>
        <v>35076.626269736989</v>
      </c>
      <c r="I34" s="27">
        <f t="shared" si="46"/>
        <v>34930.473660279749</v>
      </c>
      <c r="J34" s="27">
        <f t="shared" si="46"/>
        <v>34784.930020028587</v>
      </c>
      <c r="K34" s="27">
        <f t="shared" si="46"/>
        <v>34639.992811611803</v>
      </c>
      <c r="L34" s="27">
        <f t="shared" si="46"/>
        <v>34495.659508230085</v>
      </c>
      <c r="M34" s="27">
        <f t="shared" si="46"/>
        <v>34351.927593612461</v>
      </c>
      <c r="N34" s="27">
        <f t="shared" si="46"/>
        <v>34208.794561972412</v>
      </c>
      <c r="O34" s="27">
        <f t="shared" si="46"/>
        <v>34066.257917964191</v>
      </c>
      <c r="P34" s="27">
        <f t="shared" si="46"/>
        <v>33924.315176639342</v>
      </c>
      <c r="Q34" s="27">
        <f t="shared" si="46"/>
        <v>33782.963863403347</v>
      </c>
      <c r="R34" s="27">
        <f t="shared" si="46"/>
        <v>33642.201513972497</v>
      </c>
      <c r="S34" s="27">
        <f t="shared" si="46"/>
        <v>33502.025674330944</v>
      </c>
      <c r="T34" s="27">
        <f t="shared" si="46"/>
        <v>33362.433900687902</v>
      </c>
      <c r="U34" s="27">
        <f t="shared" si="46"/>
        <v>33223.423759435034</v>
      </c>
      <c r="V34" s="27">
        <f t="shared" si="46"/>
        <v>33084.992827104055</v>
      </c>
      <c r="W34" s="27">
        <f t="shared" si="46"/>
        <v>32947.138690324457</v>
      </c>
      <c r="X34" s="27">
        <f t="shared" si="46"/>
        <v>32809.858945781438</v>
      </c>
      <c r="Y34" s="27">
        <f t="shared" si="46"/>
        <v>32673.151200174016</v>
      </c>
      <c r="Z34" s="27">
        <f t="shared" si="46"/>
        <v>32537.013070173292</v>
      </c>
      <c r="AA34" s="27">
        <f t="shared" si="46"/>
        <v>32401.442182380903</v>
      </c>
      <c r="AB34" s="27">
        <f t="shared" si="46"/>
        <v>32266.43617328765</v>
      </c>
      <c r="AC34" s="27">
        <f t="shared" si="46"/>
        <v>32131.992689232284</v>
      </c>
      <c r="AD34" s="27">
        <f t="shared" si="46"/>
        <v>31998.109386360484</v>
      </c>
      <c r="AE34" s="27">
        <f t="shared" si="46"/>
        <v>31864.783930583981</v>
      </c>
      <c r="AF34" s="27">
        <f t="shared" si="46"/>
        <v>31732.013997539882</v>
      </c>
      <c r="AG34" s="27">
        <f t="shared" si="46"/>
        <v>31599.797272550131</v>
      </c>
      <c r="AH34" s="27">
        <f t="shared" si="46"/>
        <v>31468.131450581172</v>
      </c>
      <c r="AI34" s="27">
        <f t="shared" si="46"/>
        <v>31337.014236203751</v>
      </c>
      <c r="AJ34" s="27">
        <f t="shared" si="46"/>
        <v>31206.443343552903</v>
      </c>
      <c r="AK34" s="27">
        <f t="shared" si="46"/>
        <v>31076.4164962881</v>
      </c>
      <c r="AL34" s="27">
        <f t="shared" si="46"/>
        <v>30946.931427553565</v>
      </c>
      <c r="AM34" s="27">
        <f t="shared" si="46"/>
        <v>30817.985879938758</v>
      </c>
      <c r="AN34" s="157">
        <f t="shared" si="46"/>
        <v>30689.577605439015</v>
      </c>
    </row>
    <row r="35" spans="2:40" x14ac:dyDescent="0.25">
      <c r="B35" s="154" t="s">
        <v>24</v>
      </c>
      <c r="C35" s="27">
        <f>BS!M17</f>
        <v>65390.192119223182</v>
      </c>
      <c r="D35" s="272">
        <v>0.05</v>
      </c>
      <c r="E35" s="27">
        <f>C35-E43</f>
        <v>65117.732985393086</v>
      </c>
      <c r="F35" s="27">
        <f t="shared" ref="F35:AN35" si="47">E35-F43</f>
        <v>64846.409097953947</v>
      </c>
      <c r="G35" s="27">
        <f t="shared" si="47"/>
        <v>64576.215726712471</v>
      </c>
      <c r="H35" s="27">
        <f t="shared" si="47"/>
        <v>64307.148161184501</v>
      </c>
      <c r="I35" s="27">
        <f t="shared" si="47"/>
        <v>64039.201710512898</v>
      </c>
      <c r="J35" s="27">
        <f t="shared" si="47"/>
        <v>63772.371703385761</v>
      </c>
      <c r="K35" s="27">
        <f t="shared" si="47"/>
        <v>63506.653487954987</v>
      </c>
      <c r="L35" s="27">
        <f t="shared" si="47"/>
        <v>63242.042431755173</v>
      </c>
      <c r="M35" s="27">
        <f t="shared" si="47"/>
        <v>62978.53392162286</v>
      </c>
      <c r="N35" s="27">
        <f t="shared" si="47"/>
        <v>62716.123363616098</v>
      </c>
      <c r="O35" s="27">
        <f t="shared" si="47"/>
        <v>62454.806182934364</v>
      </c>
      <c r="P35" s="27">
        <f t="shared" si="47"/>
        <v>62194.577823838801</v>
      </c>
      <c r="Q35" s="27">
        <f t="shared" si="47"/>
        <v>61935.433749572803</v>
      </c>
      <c r="R35" s="27">
        <f t="shared" si="47"/>
        <v>61677.369442282914</v>
      </c>
      <c r="S35" s="27">
        <f t="shared" si="47"/>
        <v>61420.380402940071</v>
      </c>
      <c r="T35" s="27">
        <f t="shared" si="47"/>
        <v>61164.462151261156</v>
      </c>
      <c r="U35" s="27">
        <f t="shared" si="47"/>
        <v>60909.610225630902</v>
      </c>
      <c r="V35" s="27">
        <f t="shared" si="47"/>
        <v>60655.820183024109</v>
      </c>
      <c r="W35" s="27">
        <f t="shared" si="47"/>
        <v>60403.087598928178</v>
      </c>
      <c r="X35" s="27">
        <f t="shared" si="47"/>
        <v>60151.408067265977</v>
      </c>
      <c r="Y35" s="27">
        <f t="shared" si="47"/>
        <v>59900.777200319033</v>
      </c>
      <c r="Z35" s="27">
        <f t="shared" si="47"/>
        <v>59651.190628651035</v>
      </c>
      <c r="AA35" s="27">
        <f t="shared" si="47"/>
        <v>59402.644001031658</v>
      </c>
      <c r="AB35" s="27">
        <f t="shared" si="47"/>
        <v>59155.132984360695</v>
      </c>
      <c r="AC35" s="27">
        <f t="shared" si="47"/>
        <v>58908.653263592525</v>
      </c>
      <c r="AD35" s="27">
        <f t="shared" si="47"/>
        <v>58663.200541660888</v>
      </c>
      <c r="AE35" s="27">
        <f t="shared" si="47"/>
        <v>58418.770539403966</v>
      </c>
      <c r="AF35" s="27">
        <f t="shared" si="47"/>
        <v>58175.358995489783</v>
      </c>
      <c r="AG35" s="27">
        <f t="shared" si="47"/>
        <v>57932.961666341907</v>
      </c>
      <c r="AH35" s="27">
        <f t="shared" si="47"/>
        <v>57691.574326065485</v>
      </c>
      <c r="AI35" s="27">
        <f t="shared" si="47"/>
        <v>57451.192766373548</v>
      </c>
      <c r="AJ35" s="27">
        <f t="shared" si="47"/>
        <v>57211.812796513659</v>
      </c>
      <c r="AK35" s="27">
        <f t="shared" si="47"/>
        <v>56973.430243194853</v>
      </c>
      <c r="AL35" s="27">
        <f t="shared" si="47"/>
        <v>56736.040950514871</v>
      </c>
      <c r="AM35" s="27">
        <f t="shared" si="47"/>
        <v>56499.640779887726</v>
      </c>
      <c r="AN35" s="157">
        <f t="shared" si="47"/>
        <v>56264.225609971531</v>
      </c>
    </row>
    <row r="36" spans="2:40" x14ac:dyDescent="0.25">
      <c r="B36" s="154" t="s">
        <v>25</v>
      </c>
      <c r="C36" s="27">
        <f>BS!M18</f>
        <v>31090.756611400731</v>
      </c>
      <c r="D36" s="272">
        <v>0.1</v>
      </c>
      <c r="E36" s="27">
        <f>C36-E44</f>
        <v>30831.666972972391</v>
      </c>
      <c r="F36" s="27">
        <f t="shared" ref="F36:AN36" si="48">E36-F44</f>
        <v>30574.736414864288</v>
      </c>
      <c r="G36" s="27">
        <f t="shared" si="48"/>
        <v>30319.946944740419</v>
      </c>
      <c r="H36" s="27">
        <f t="shared" si="48"/>
        <v>30067.280720200917</v>
      </c>
      <c r="I36" s="27">
        <f t="shared" si="48"/>
        <v>29816.720047532577</v>
      </c>
      <c r="J36" s="27">
        <f t="shared" si="48"/>
        <v>29568.247380469806</v>
      </c>
      <c r="K36" s="27">
        <f t="shared" si="48"/>
        <v>29321.84531896589</v>
      </c>
      <c r="L36" s="27">
        <f t="shared" si="48"/>
        <v>29077.496607974506</v>
      </c>
      <c r="M36" s="27">
        <f t="shared" si="48"/>
        <v>28835.184136241387</v>
      </c>
      <c r="N36" s="27">
        <f t="shared" si="48"/>
        <v>28594.890935106043</v>
      </c>
      <c r="O36" s="27">
        <f t="shared" si="48"/>
        <v>28356.600177313492</v>
      </c>
      <c r="P36" s="27">
        <f t="shared" si="48"/>
        <v>28120.295175835879</v>
      </c>
      <c r="Q36" s="27">
        <f t="shared" si="48"/>
        <v>27885.959382703913</v>
      </c>
      <c r="R36" s="27">
        <f t="shared" si="48"/>
        <v>27653.576387848047</v>
      </c>
      <c r="S36" s="27">
        <f t="shared" si="48"/>
        <v>27423.129917949314</v>
      </c>
      <c r="T36" s="27">
        <f t="shared" si="48"/>
        <v>27194.603835299738</v>
      </c>
      <c r="U36" s="27">
        <f t="shared" si="48"/>
        <v>26967.982136672239</v>
      </c>
      <c r="V36" s="27">
        <f t="shared" si="48"/>
        <v>26743.248952199971</v>
      </c>
      <c r="W36" s="27">
        <f t="shared" si="48"/>
        <v>26520.38854426497</v>
      </c>
      <c r="X36" s="27">
        <f t="shared" si="48"/>
        <v>26299.385306396096</v>
      </c>
      <c r="Y36" s="27">
        <f t="shared" si="48"/>
        <v>26080.223762176127</v>
      </c>
      <c r="Z36" s="27">
        <f t="shared" si="48"/>
        <v>25862.888564157991</v>
      </c>
      <c r="AA36" s="27">
        <f t="shared" si="48"/>
        <v>25647.364492790006</v>
      </c>
      <c r="AB36" s="27">
        <f t="shared" si="48"/>
        <v>25433.63645535009</v>
      </c>
      <c r="AC36" s="27">
        <f t="shared" si="48"/>
        <v>25221.689484888841</v>
      </c>
      <c r="AD36" s="27">
        <f t="shared" si="48"/>
        <v>25011.508739181434</v>
      </c>
      <c r="AE36" s="27">
        <f t="shared" si="48"/>
        <v>24803.079499688254</v>
      </c>
      <c r="AF36" s="27">
        <f t="shared" si="48"/>
        <v>24596.387170524184</v>
      </c>
      <c r="AG36" s="27">
        <f t="shared" si="48"/>
        <v>24391.417277436482</v>
      </c>
      <c r="AH36" s="27">
        <f t="shared" si="48"/>
        <v>24188.155466791177</v>
      </c>
      <c r="AI36" s="27">
        <f t="shared" si="48"/>
        <v>23986.587504567917</v>
      </c>
      <c r="AJ36" s="27">
        <f t="shared" si="48"/>
        <v>23786.699275363186</v>
      </c>
      <c r="AK36" s="27">
        <f t="shared" si="48"/>
        <v>23588.476781401827</v>
      </c>
      <c r="AL36" s="27">
        <f t="shared" si="48"/>
        <v>23391.90614155681</v>
      </c>
      <c r="AM36" s="27">
        <f t="shared" si="48"/>
        <v>23196.973590377169</v>
      </c>
      <c r="AN36" s="157">
        <f t="shared" si="48"/>
        <v>23003.665477124025</v>
      </c>
    </row>
    <row r="37" spans="2:40" x14ac:dyDescent="0.25">
      <c r="B37" s="154" t="s">
        <v>132</v>
      </c>
      <c r="C37" s="27">
        <f>BS!M19</f>
        <v>994.90421156482319</v>
      </c>
      <c r="D37" s="272">
        <v>0.1</v>
      </c>
      <c r="E37" s="27">
        <f>C37-E45</f>
        <v>986.61334313511634</v>
      </c>
      <c r="F37" s="27">
        <f t="shared" ref="F37:AN37" si="49">E37-F45</f>
        <v>978.39156527565706</v>
      </c>
      <c r="G37" s="27">
        <f t="shared" si="49"/>
        <v>970.2383022316933</v>
      </c>
      <c r="H37" s="27">
        <f t="shared" si="49"/>
        <v>962.1529830464292</v>
      </c>
      <c r="I37" s="27">
        <f t="shared" si="49"/>
        <v>954.13504152104224</v>
      </c>
      <c r="J37" s="27">
        <f t="shared" si="49"/>
        <v>946.18391617503357</v>
      </c>
      <c r="K37" s="27">
        <f t="shared" si="49"/>
        <v>938.2990502069083</v>
      </c>
      <c r="L37" s="27">
        <f t="shared" si="49"/>
        <v>930.47989145518409</v>
      </c>
      <c r="M37" s="27">
        <f t="shared" si="49"/>
        <v>922.72589235972418</v>
      </c>
      <c r="N37" s="27">
        <f t="shared" si="49"/>
        <v>915.03650992339317</v>
      </c>
      <c r="O37" s="27">
        <f t="shared" si="49"/>
        <v>907.41120567403152</v>
      </c>
      <c r="P37" s="27">
        <f t="shared" si="49"/>
        <v>899.84944562674798</v>
      </c>
      <c r="Q37" s="27">
        <f t="shared" si="49"/>
        <v>892.35070024652509</v>
      </c>
      <c r="R37" s="27">
        <f t="shared" si="49"/>
        <v>884.91444441113742</v>
      </c>
      <c r="S37" s="27">
        <f t="shared" si="49"/>
        <v>877.54015737437794</v>
      </c>
      <c r="T37" s="27">
        <f t="shared" si="49"/>
        <v>870.22732272959149</v>
      </c>
      <c r="U37" s="27">
        <f t="shared" si="49"/>
        <v>862.97542837351159</v>
      </c>
      <c r="V37" s="27">
        <f t="shared" si="49"/>
        <v>855.78396647039904</v>
      </c>
      <c r="W37" s="27">
        <f t="shared" si="49"/>
        <v>848.65243341647908</v>
      </c>
      <c r="X37" s="27">
        <f t="shared" si="49"/>
        <v>841.5803298046751</v>
      </c>
      <c r="Y37" s="27">
        <f t="shared" si="49"/>
        <v>834.56716038963611</v>
      </c>
      <c r="Z37" s="27">
        <f t="shared" si="49"/>
        <v>827.61243405305584</v>
      </c>
      <c r="AA37" s="27">
        <f t="shared" si="49"/>
        <v>820.71566376928035</v>
      </c>
      <c r="AB37" s="27">
        <f t="shared" si="49"/>
        <v>813.87636657120299</v>
      </c>
      <c r="AC37" s="27">
        <f t="shared" si="49"/>
        <v>807.09406351644293</v>
      </c>
      <c r="AD37" s="27">
        <f t="shared" si="49"/>
        <v>800.36827965380587</v>
      </c>
      <c r="AE37" s="27">
        <f t="shared" si="49"/>
        <v>793.69854399002418</v>
      </c>
      <c r="AF37" s="27">
        <f t="shared" si="49"/>
        <v>787.08438945677392</v>
      </c>
      <c r="AG37" s="27">
        <f t="shared" si="49"/>
        <v>780.52535287796752</v>
      </c>
      <c r="AH37" s="27">
        <f t="shared" si="49"/>
        <v>774.02097493731776</v>
      </c>
      <c r="AI37" s="27">
        <f t="shared" si="49"/>
        <v>767.5708001461735</v>
      </c>
      <c r="AJ37" s="27">
        <f t="shared" si="49"/>
        <v>761.1743768116221</v>
      </c>
      <c r="AK37" s="27">
        <f t="shared" si="49"/>
        <v>754.83125700485857</v>
      </c>
      <c r="AL37" s="27">
        <f t="shared" si="49"/>
        <v>748.54099652981813</v>
      </c>
      <c r="AM37" s="27">
        <f t="shared" si="49"/>
        <v>742.30315489206964</v>
      </c>
      <c r="AN37" s="157">
        <f t="shared" si="49"/>
        <v>736.1172952679691</v>
      </c>
    </row>
    <row r="38" spans="2:40" ht="14.4" thickBot="1" x14ac:dyDescent="0.3">
      <c r="B38" s="161" t="s">
        <v>134</v>
      </c>
      <c r="C38" s="162">
        <f>SUM(C33:C37)</f>
        <v>144448.96013863801</v>
      </c>
      <c r="D38" s="197"/>
      <c r="E38" s="162">
        <f t="shared" ref="E38:AN38" si="50">SUM(E33:E37)</f>
        <v>143666.29201097766</v>
      </c>
      <c r="F38" s="162">
        <f t="shared" si="50"/>
        <v>142888.39164601942</v>
      </c>
      <c r="G38" s="162">
        <f t="shared" si="50"/>
        <v>142115.22662270608</v>
      </c>
      <c r="H38" s="162">
        <f t="shared" si="50"/>
        <v>141346.76475969644</v>
      </c>
      <c r="I38" s="162">
        <f t="shared" si="50"/>
        <v>140582.97411349448</v>
      </c>
      <c r="J38" s="162">
        <f t="shared" si="50"/>
        <v>139823.82297659366</v>
      </c>
      <c r="K38" s="162">
        <f t="shared" si="50"/>
        <v>139069.27987563628</v>
      </c>
      <c r="L38" s="162">
        <f t="shared" si="50"/>
        <v>138319.31356958751</v>
      </c>
      <c r="M38" s="162">
        <f t="shared" si="50"/>
        <v>137573.89304792421</v>
      </c>
      <c r="N38" s="162">
        <f t="shared" si="50"/>
        <v>136832.98752883833</v>
      </c>
      <c r="O38" s="162">
        <f t="shared" si="50"/>
        <v>136096.56645745461</v>
      </c>
      <c r="P38" s="162">
        <f t="shared" si="50"/>
        <v>135364.59950406291</v>
      </c>
      <c r="Q38" s="162">
        <f t="shared" si="50"/>
        <v>134637.05656236436</v>
      </c>
      <c r="R38" s="162">
        <f t="shared" si="50"/>
        <v>133913.90774773207</v>
      </c>
      <c r="S38" s="162">
        <f t="shared" si="50"/>
        <v>133195.12339548537</v>
      </c>
      <c r="T38" s="162">
        <f t="shared" si="50"/>
        <v>132480.6740591783</v>
      </c>
      <c r="U38" s="162">
        <f t="shared" si="50"/>
        <v>131770.5305089016</v>
      </c>
      <c r="V38" s="162">
        <f t="shared" si="50"/>
        <v>131064.66372959851</v>
      </c>
      <c r="W38" s="162">
        <f t="shared" si="50"/>
        <v>130363.04491939407</v>
      </c>
      <c r="X38" s="162">
        <f t="shared" si="50"/>
        <v>129665.64548793768</v>
      </c>
      <c r="Y38" s="162">
        <f t="shared" si="50"/>
        <v>128972.43705475923</v>
      </c>
      <c r="Z38" s="162">
        <f t="shared" si="50"/>
        <v>128283.39144763829</v>
      </c>
      <c r="AA38" s="162">
        <f t="shared" si="50"/>
        <v>127598.48070098639</v>
      </c>
      <c r="AB38" s="162">
        <f t="shared" si="50"/>
        <v>126917.67705424241</v>
      </c>
      <c r="AC38" s="162">
        <f t="shared" si="50"/>
        <v>126240.95295028057</v>
      </c>
      <c r="AD38" s="162">
        <f t="shared" si="50"/>
        <v>125568.28103383168</v>
      </c>
      <c r="AE38" s="162">
        <f t="shared" si="50"/>
        <v>124899.6341499165</v>
      </c>
      <c r="AF38" s="162">
        <f t="shared" si="50"/>
        <v>124234.98534229214</v>
      </c>
      <c r="AG38" s="162">
        <f t="shared" si="50"/>
        <v>123574.30785191066</v>
      </c>
      <c r="AH38" s="162">
        <f t="shared" si="50"/>
        <v>122917.57511539014</v>
      </c>
      <c r="AI38" s="162">
        <f t="shared" si="50"/>
        <v>122264.76076349791</v>
      </c>
      <c r="AJ38" s="162">
        <f t="shared" si="50"/>
        <v>121615.83861964618</v>
      </c>
      <c r="AK38" s="162">
        <f t="shared" si="50"/>
        <v>120970.78269839939</v>
      </c>
      <c r="AL38" s="162">
        <f t="shared" si="50"/>
        <v>120329.56720399391</v>
      </c>
      <c r="AM38" s="162">
        <f t="shared" si="50"/>
        <v>119692.16652886923</v>
      </c>
      <c r="AN38" s="163">
        <f t="shared" si="50"/>
        <v>119058.55525221127</v>
      </c>
    </row>
    <row r="39" spans="2:40" ht="14.4" thickTop="1" x14ac:dyDescent="0.25">
      <c r="B39" s="154"/>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157"/>
    </row>
    <row r="40" spans="2:40" x14ac:dyDescent="0.25">
      <c r="B40" s="149" t="s">
        <v>157</v>
      </c>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157"/>
    </row>
    <row r="41" spans="2:40" x14ac:dyDescent="0.25">
      <c r="B41" s="154" t="str">
        <f>B33</f>
        <v>Land &amp; Buildings</v>
      </c>
      <c r="C41" s="166"/>
      <c r="D41" s="166"/>
      <c r="E41" s="27">
        <f>(C33*$D$33)/12</f>
        <v>94.214413973941632</v>
      </c>
      <c r="F41" s="27">
        <f t="shared" ref="F41:AN41" si="51">(E33*$D$33)/12</f>
        <v>93.429293857492112</v>
      </c>
      <c r="G41" s="27">
        <f t="shared" si="51"/>
        <v>92.650716408679671</v>
      </c>
      <c r="H41" s="27">
        <f t="shared" si="51"/>
        <v>91.878627105274006</v>
      </c>
      <c r="I41" s="27">
        <f t="shared" si="51"/>
        <v>91.11297187939671</v>
      </c>
      <c r="J41" s="27">
        <f t="shared" si="51"/>
        <v>90.353697113735095</v>
      </c>
      <c r="K41" s="27">
        <f t="shared" si="51"/>
        <v>89.600749637787303</v>
      </c>
      <c r="L41" s="27">
        <f t="shared" si="51"/>
        <v>88.854076724139063</v>
      </c>
      <c r="M41" s="27">
        <f t="shared" si="51"/>
        <v>88.113626084771241</v>
      </c>
      <c r="N41" s="27">
        <f t="shared" si="51"/>
        <v>87.379345867398158</v>
      </c>
      <c r="O41" s="27">
        <f t="shared" si="51"/>
        <v>86.651184651836488</v>
      </c>
      <c r="P41" s="27">
        <f t="shared" si="51"/>
        <v>85.929091446404513</v>
      </c>
      <c r="Q41" s="27">
        <f t="shared" si="51"/>
        <v>85.213015684351149</v>
      </c>
      <c r="R41" s="27">
        <f t="shared" si="51"/>
        <v>84.502907220314896</v>
      </c>
      <c r="S41" s="27">
        <f t="shared" si="51"/>
        <v>83.798716326812283</v>
      </c>
      <c r="T41" s="27">
        <f t="shared" si="51"/>
        <v>83.100393690755524</v>
      </c>
      <c r="U41" s="27">
        <f t="shared" si="51"/>
        <v>82.407890409999212</v>
      </c>
      <c r="V41" s="27">
        <f t="shared" si="51"/>
        <v>81.721157989915881</v>
      </c>
      <c r="W41" s="27">
        <f t="shared" si="51"/>
        <v>81.040148339999931</v>
      </c>
      <c r="X41" s="27">
        <f t="shared" si="51"/>
        <v>80.364813770499921</v>
      </c>
      <c r="Y41" s="27">
        <f t="shared" si="51"/>
        <v>79.695106989079093</v>
      </c>
      <c r="Z41" s="27">
        <f t="shared" si="51"/>
        <v>79.030981097503442</v>
      </c>
      <c r="AA41" s="27">
        <f t="shared" si="51"/>
        <v>78.372389588357578</v>
      </c>
      <c r="AB41" s="27">
        <f t="shared" si="51"/>
        <v>77.719286341787935</v>
      </c>
      <c r="AC41" s="27">
        <f t="shared" si="51"/>
        <v>77.071625622273032</v>
      </c>
      <c r="AD41" s="27">
        <f t="shared" si="51"/>
        <v>76.429362075420755</v>
      </c>
      <c r="AE41" s="27">
        <f t="shared" si="51"/>
        <v>75.792450724792232</v>
      </c>
      <c r="AF41" s="27">
        <f t="shared" si="51"/>
        <v>75.16084696875231</v>
      </c>
      <c r="AG41" s="27">
        <f t="shared" si="51"/>
        <v>74.534506577346036</v>
      </c>
      <c r="AH41" s="27">
        <f t="shared" si="51"/>
        <v>73.91338568920149</v>
      </c>
      <c r="AI41" s="27">
        <f t="shared" si="51"/>
        <v>73.297440808458148</v>
      </c>
      <c r="AJ41" s="27">
        <f t="shared" si="51"/>
        <v>72.686628801721</v>
      </c>
      <c r="AK41" s="27">
        <f t="shared" si="51"/>
        <v>72.080906895039988</v>
      </c>
      <c r="AL41" s="27">
        <f t="shared" si="51"/>
        <v>71.480232670914646</v>
      </c>
      <c r="AM41" s="27">
        <f t="shared" si="51"/>
        <v>70.884564065323701</v>
      </c>
      <c r="AN41" s="157">
        <f t="shared" si="51"/>
        <v>70.293859364779337</v>
      </c>
    </row>
    <row r="42" spans="2:40" x14ac:dyDescent="0.25">
      <c r="B42" s="154" t="str">
        <f t="shared" ref="B42:B45" si="52">B34</f>
        <v>Plant &amp; Machinery</v>
      </c>
      <c r="E42" s="27">
        <f>(C34*$D$34)/12</f>
        <v>148.61407299823449</v>
      </c>
      <c r="F42" s="27">
        <f t="shared" ref="F42:AN42" si="53">(E34*$D$34)/12</f>
        <v>147.99484769407516</v>
      </c>
      <c r="G42" s="27">
        <f t="shared" si="53"/>
        <v>147.37820249534983</v>
      </c>
      <c r="H42" s="27">
        <f t="shared" si="53"/>
        <v>146.76412665161922</v>
      </c>
      <c r="I42" s="27">
        <f t="shared" si="53"/>
        <v>146.15260945723745</v>
      </c>
      <c r="J42" s="27">
        <f t="shared" si="53"/>
        <v>145.54364025116561</v>
      </c>
      <c r="K42" s="27">
        <f t="shared" si="53"/>
        <v>144.93720841678578</v>
      </c>
      <c r="L42" s="27">
        <f t="shared" si="53"/>
        <v>144.33330338171587</v>
      </c>
      <c r="M42" s="27">
        <f t="shared" si="53"/>
        <v>143.73191461762536</v>
      </c>
      <c r="N42" s="27">
        <f t="shared" si="53"/>
        <v>143.13303164005194</v>
      </c>
      <c r="O42" s="27">
        <f t="shared" si="53"/>
        <v>142.53664400821839</v>
      </c>
      <c r="P42" s="27">
        <f t="shared" si="53"/>
        <v>141.9427413248508</v>
      </c>
      <c r="Q42" s="27">
        <f t="shared" si="53"/>
        <v>141.35131323599725</v>
      </c>
      <c r="R42" s="27">
        <f t="shared" si="53"/>
        <v>140.76234943084728</v>
      </c>
      <c r="S42" s="27">
        <f t="shared" si="53"/>
        <v>140.17583964155207</v>
      </c>
      <c r="T42" s="27">
        <f t="shared" si="53"/>
        <v>139.5917736430456</v>
      </c>
      <c r="U42" s="27">
        <f t="shared" si="53"/>
        <v>139.01014125286625</v>
      </c>
      <c r="V42" s="27">
        <f t="shared" si="53"/>
        <v>138.43093233097932</v>
      </c>
      <c r="W42" s="27">
        <f t="shared" si="53"/>
        <v>137.85413677960022</v>
      </c>
      <c r="X42" s="27">
        <f t="shared" si="53"/>
        <v>137.27974454301858</v>
      </c>
      <c r="Y42" s="27">
        <f t="shared" si="53"/>
        <v>136.70774560742265</v>
      </c>
      <c r="Z42" s="27">
        <f t="shared" si="53"/>
        <v>136.13813000072506</v>
      </c>
      <c r="AA42" s="27">
        <f t="shared" si="53"/>
        <v>135.57088779238873</v>
      </c>
      <c r="AB42" s="27">
        <f t="shared" si="53"/>
        <v>135.00600909325377</v>
      </c>
      <c r="AC42" s="27">
        <f t="shared" si="53"/>
        <v>134.44348405536522</v>
      </c>
      <c r="AD42" s="27">
        <f t="shared" si="53"/>
        <v>133.88330287180119</v>
      </c>
      <c r="AE42" s="27">
        <f t="shared" si="53"/>
        <v>133.32545577650203</v>
      </c>
      <c r="AF42" s="27">
        <f t="shared" si="53"/>
        <v>132.76993304409993</v>
      </c>
      <c r="AG42" s="27">
        <f t="shared" si="53"/>
        <v>132.21672498974951</v>
      </c>
      <c r="AH42" s="27">
        <f t="shared" si="53"/>
        <v>131.66582196895888</v>
      </c>
      <c r="AI42" s="27">
        <f t="shared" si="53"/>
        <v>131.11721437742156</v>
      </c>
      <c r="AJ42" s="27">
        <f t="shared" si="53"/>
        <v>130.57089265084898</v>
      </c>
      <c r="AK42" s="27">
        <f t="shared" si="53"/>
        <v>130.02684726480376</v>
      </c>
      <c r="AL42" s="27">
        <f t="shared" si="53"/>
        <v>129.48506873453377</v>
      </c>
      <c r="AM42" s="27">
        <f t="shared" si="53"/>
        <v>128.94554761480654</v>
      </c>
      <c r="AN42" s="157">
        <f t="shared" si="53"/>
        <v>128.40827449974483</v>
      </c>
    </row>
    <row r="43" spans="2:40" x14ac:dyDescent="0.25">
      <c r="B43" s="154" t="str">
        <f t="shared" si="52"/>
        <v>Vehicles</v>
      </c>
      <c r="E43" s="27">
        <f>(C35*$D$35)/12</f>
        <v>272.45913383009662</v>
      </c>
      <c r="F43" s="27">
        <f t="shared" ref="F43:AN43" si="54">(E35*$D$35)/12</f>
        <v>271.32388743913788</v>
      </c>
      <c r="G43" s="27">
        <f t="shared" si="54"/>
        <v>270.19337124147478</v>
      </c>
      <c r="H43" s="27">
        <f t="shared" si="54"/>
        <v>269.06756552796861</v>
      </c>
      <c r="I43" s="27">
        <f t="shared" si="54"/>
        <v>267.94645067160212</v>
      </c>
      <c r="J43" s="27">
        <f t="shared" si="54"/>
        <v>266.83000712713709</v>
      </c>
      <c r="K43" s="27">
        <f t="shared" si="54"/>
        <v>265.71821543077402</v>
      </c>
      <c r="L43" s="27">
        <f t="shared" si="54"/>
        <v>264.61105619981248</v>
      </c>
      <c r="M43" s="27">
        <f t="shared" si="54"/>
        <v>263.50851013231323</v>
      </c>
      <c r="N43" s="27">
        <f t="shared" si="54"/>
        <v>262.41055800676196</v>
      </c>
      <c r="O43" s="27">
        <f t="shared" si="54"/>
        <v>261.31718068173376</v>
      </c>
      <c r="P43" s="27">
        <f t="shared" si="54"/>
        <v>260.22835909555988</v>
      </c>
      <c r="Q43" s="27">
        <f t="shared" si="54"/>
        <v>259.14407426599502</v>
      </c>
      <c r="R43" s="27">
        <f t="shared" si="54"/>
        <v>258.0643072898867</v>
      </c>
      <c r="S43" s="27">
        <f t="shared" si="54"/>
        <v>256.9890393428455</v>
      </c>
      <c r="T43" s="27">
        <f t="shared" si="54"/>
        <v>255.91825167891696</v>
      </c>
      <c r="U43" s="27">
        <f t="shared" si="54"/>
        <v>254.85192563025484</v>
      </c>
      <c r="V43" s="27">
        <f t="shared" si="54"/>
        <v>253.79004260679542</v>
      </c>
      <c r="W43" s="27">
        <f t="shared" si="54"/>
        <v>252.73258409593382</v>
      </c>
      <c r="X43" s="27">
        <f t="shared" si="54"/>
        <v>251.67953166220073</v>
      </c>
      <c r="Y43" s="27">
        <f t="shared" si="54"/>
        <v>250.63086694694161</v>
      </c>
      <c r="Z43" s="27">
        <f t="shared" si="54"/>
        <v>249.58657166799597</v>
      </c>
      <c r="AA43" s="27">
        <f t="shared" si="54"/>
        <v>248.54662761937934</v>
      </c>
      <c r="AB43" s="27">
        <f t="shared" si="54"/>
        <v>247.51101667096523</v>
      </c>
      <c r="AC43" s="27">
        <f t="shared" si="54"/>
        <v>246.47972076816959</v>
      </c>
      <c r="AD43" s="27">
        <f t="shared" si="54"/>
        <v>245.45272193163555</v>
      </c>
      <c r="AE43" s="27">
        <f t="shared" si="54"/>
        <v>244.43000225692037</v>
      </c>
      <c r="AF43" s="27">
        <f t="shared" si="54"/>
        <v>243.4115439141832</v>
      </c>
      <c r="AG43" s="27">
        <f t="shared" si="54"/>
        <v>242.3973291478741</v>
      </c>
      <c r="AH43" s="27">
        <f t="shared" si="54"/>
        <v>241.38734027642462</v>
      </c>
      <c r="AI43" s="27">
        <f t="shared" si="54"/>
        <v>240.38155969193954</v>
      </c>
      <c r="AJ43" s="27">
        <f t="shared" si="54"/>
        <v>239.3799698598898</v>
      </c>
      <c r="AK43" s="27">
        <f t="shared" si="54"/>
        <v>238.38255331880691</v>
      </c>
      <c r="AL43" s="27">
        <f t="shared" si="54"/>
        <v>237.38929267997855</v>
      </c>
      <c r="AM43" s="27">
        <f t="shared" si="54"/>
        <v>236.40017062714529</v>
      </c>
      <c r="AN43" s="157">
        <f t="shared" si="54"/>
        <v>235.41516991619889</v>
      </c>
    </row>
    <row r="44" spans="2:40" x14ac:dyDescent="0.25">
      <c r="B44" s="154" t="str">
        <f t="shared" si="52"/>
        <v>Furniture, fixtures &amp; office appliances</v>
      </c>
      <c r="E44" s="27">
        <f>(C36*$D$36)/12</f>
        <v>259.08963842833947</v>
      </c>
      <c r="F44" s="27">
        <f t="shared" ref="F44:AN44" si="55">(E36*$D$36)/12</f>
        <v>256.9305581081033</v>
      </c>
      <c r="G44" s="27">
        <f t="shared" si="55"/>
        <v>254.78947012386911</v>
      </c>
      <c r="H44" s="27">
        <f t="shared" si="55"/>
        <v>252.66622453950353</v>
      </c>
      <c r="I44" s="27">
        <f t="shared" si="55"/>
        <v>250.560672668341</v>
      </c>
      <c r="J44" s="27">
        <f t="shared" si="55"/>
        <v>248.47266706277151</v>
      </c>
      <c r="K44" s="27">
        <f t="shared" si="55"/>
        <v>246.40206150391506</v>
      </c>
      <c r="L44" s="27">
        <f t="shared" si="55"/>
        <v>244.34871099138243</v>
      </c>
      <c r="M44" s="27">
        <f t="shared" si="55"/>
        <v>242.3124717331209</v>
      </c>
      <c r="N44" s="27">
        <f t="shared" si="55"/>
        <v>240.2932011353449</v>
      </c>
      <c r="O44" s="27">
        <f t="shared" si="55"/>
        <v>238.29075779255038</v>
      </c>
      <c r="P44" s="27">
        <f t="shared" si="55"/>
        <v>236.30500147761245</v>
      </c>
      <c r="Q44" s="27">
        <f t="shared" si="55"/>
        <v>234.33579313196569</v>
      </c>
      <c r="R44" s="27">
        <f t="shared" si="55"/>
        <v>232.38299485586595</v>
      </c>
      <c r="S44" s="27">
        <f t="shared" si="55"/>
        <v>230.44646989873374</v>
      </c>
      <c r="T44" s="27">
        <f t="shared" si="55"/>
        <v>228.52608264957766</v>
      </c>
      <c r="U44" s="27">
        <f t="shared" si="55"/>
        <v>226.62169862749784</v>
      </c>
      <c r="V44" s="27">
        <f t="shared" si="55"/>
        <v>224.73318447226868</v>
      </c>
      <c r="W44" s="27">
        <f t="shared" si="55"/>
        <v>222.86040793499978</v>
      </c>
      <c r="X44" s="27">
        <f t="shared" si="55"/>
        <v>221.00323786887475</v>
      </c>
      <c r="Y44" s="27">
        <f t="shared" si="55"/>
        <v>219.16154421996748</v>
      </c>
      <c r="Z44" s="27">
        <f t="shared" si="55"/>
        <v>217.33519801813441</v>
      </c>
      <c r="AA44" s="27">
        <f t="shared" si="55"/>
        <v>215.52407136798328</v>
      </c>
      <c r="AB44" s="27">
        <f t="shared" si="55"/>
        <v>213.72803743991673</v>
      </c>
      <c r="AC44" s="27">
        <f t="shared" si="55"/>
        <v>211.94697046125077</v>
      </c>
      <c r="AD44" s="27">
        <f t="shared" si="55"/>
        <v>210.18074570740703</v>
      </c>
      <c r="AE44" s="27">
        <f t="shared" si="55"/>
        <v>208.42923949317864</v>
      </c>
      <c r="AF44" s="27">
        <f t="shared" si="55"/>
        <v>206.69232916406881</v>
      </c>
      <c r="AG44" s="27">
        <f t="shared" si="55"/>
        <v>204.96989308770154</v>
      </c>
      <c r="AH44" s="27">
        <f t="shared" si="55"/>
        <v>203.261810645304</v>
      </c>
      <c r="AI44" s="27">
        <f t="shared" si="55"/>
        <v>201.5679622232598</v>
      </c>
      <c r="AJ44" s="27">
        <f t="shared" si="55"/>
        <v>199.88822920473265</v>
      </c>
      <c r="AK44" s="27">
        <f t="shared" si="55"/>
        <v>198.22249396135987</v>
      </c>
      <c r="AL44" s="27">
        <f t="shared" si="55"/>
        <v>196.57063984501522</v>
      </c>
      <c r="AM44" s="27">
        <f t="shared" si="55"/>
        <v>194.93255117964009</v>
      </c>
      <c r="AN44" s="157">
        <f t="shared" si="55"/>
        <v>193.30811325314309</v>
      </c>
    </row>
    <row r="45" spans="2:40" x14ac:dyDescent="0.25">
      <c r="B45" s="154" t="str">
        <f t="shared" si="52"/>
        <v>Other</v>
      </c>
      <c r="E45" s="27">
        <f>(C37*$D$37)/12</f>
        <v>8.29086842970686</v>
      </c>
      <c r="F45" s="27">
        <f t="shared" ref="F45:AN45" si="56">(E37*$D$37)/12</f>
        <v>8.2217778594593032</v>
      </c>
      <c r="G45" s="27">
        <f t="shared" si="56"/>
        <v>8.1532630439638094</v>
      </c>
      <c r="H45" s="27">
        <f t="shared" si="56"/>
        <v>8.0853191852641118</v>
      </c>
      <c r="I45" s="27">
        <f t="shared" si="56"/>
        <v>8.0179415253869113</v>
      </c>
      <c r="J45" s="27">
        <f t="shared" si="56"/>
        <v>7.951125346008685</v>
      </c>
      <c r="K45" s="27">
        <f t="shared" si="56"/>
        <v>7.88486596812528</v>
      </c>
      <c r="L45" s="27">
        <f t="shared" si="56"/>
        <v>7.8191587517242356</v>
      </c>
      <c r="M45" s="27">
        <f t="shared" si="56"/>
        <v>7.7539990954598679</v>
      </c>
      <c r="N45" s="27">
        <f t="shared" si="56"/>
        <v>7.6893824363310346</v>
      </c>
      <c r="O45" s="27">
        <f t="shared" si="56"/>
        <v>7.6253042493616094</v>
      </c>
      <c r="P45" s="27">
        <f t="shared" si="56"/>
        <v>7.5617600472835962</v>
      </c>
      <c r="Q45" s="27">
        <f t="shared" si="56"/>
        <v>7.4987453802228998</v>
      </c>
      <c r="R45" s="27">
        <f t="shared" si="56"/>
        <v>7.4362558353877093</v>
      </c>
      <c r="S45" s="27">
        <f t="shared" si="56"/>
        <v>7.3742870367594788</v>
      </c>
      <c r="T45" s="27">
        <f t="shared" si="56"/>
        <v>7.3128346447864834</v>
      </c>
      <c r="U45" s="27">
        <f t="shared" si="56"/>
        <v>7.25189435607993</v>
      </c>
      <c r="V45" s="27">
        <f t="shared" si="56"/>
        <v>7.1914619031125966</v>
      </c>
      <c r="W45" s="27">
        <f t="shared" si="56"/>
        <v>7.1315330539199921</v>
      </c>
      <c r="X45" s="27">
        <f t="shared" si="56"/>
        <v>7.0721036118039926</v>
      </c>
      <c r="Y45" s="27">
        <f t="shared" si="56"/>
        <v>7.0131694150389592</v>
      </c>
      <c r="Z45" s="27">
        <f t="shared" si="56"/>
        <v>6.9547263365803014</v>
      </c>
      <c r="AA45" s="27">
        <f t="shared" si="56"/>
        <v>6.8967702837754663</v>
      </c>
      <c r="AB45" s="27">
        <f t="shared" si="56"/>
        <v>6.8392971980773369</v>
      </c>
      <c r="AC45" s="27">
        <f t="shared" si="56"/>
        <v>6.7823030547600256</v>
      </c>
      <c r="AD45" s="27">
        <f t="shared" si="56"/>
        <v>6.7257838626370257</v>
      </c>
      <c r="AE45" s="27">
        <f t="shared" si="56"/>
        <v>6.669735663781716</v>
      </c>
      <c r="AF45" s="27">
        <f t="shared" si="56"/>
        <v>6.6141545332502014</v>
      </c>
      <c r="AG45" s="27">
        <f t="shared" si="56"/>
        <v>6.5590365788064497</v>
      </c>
      <c r="AH45" s="27">
        <f t="shared" si="56"/>
        <v>6.5043779406497295</v>
      </c>
      <c r="AI45" s="27">
        <f t="shared" si="56"/>
        <v>6.4501747911443159</v>
      </c>
      <c r="AJ45" s="27">
        <f t="shared" si="56"/>
        <v>6.3964233345514465</v>
      </c>
      <c r="AK45" s="27">
        <f t="shared" si="56"/>
        <v>6.3431198067635179</v>
      </c>
      <c r="AL45" s="27">
        <f t="shared" si="56"/>
        <v>6.2902604750404878</v>
      </c>
      <c r="AM45" s="27">
        <f t="shared" si="56"/>
        <v>6.2378416377484847</v>
      </c>
      <c r="AN45" s="157">
        <f t="shared" si="56"/>
        <v>6.1858596241005808</v>
      </c>
    </row>
    <row r="46" spans="2:40" ht="14.4" thickBot="1" x14ac:dyDescent="0.3">
      <c r="B46" s="161" t="s">
        <v>134</v>
      </c>
      <c r="C46" s="198"/>
      <c r="D46" s="198"/>
      <c r="E46" s="162">
        <f t="shared" ref="E46:AN46" si="57">SUM(E41:E45)</f>
        <v>782.6681276603191</v>
      </c>
      <c r="F46" s="162">
        <f t="shared" si="57"/>
        <v>777.9003649582678</v>
      </c>
      <c r="G46" s="162">
        <f t="shared" si="57"/>
        <v>773.1650233133372</v>
      </c>
      <c r="H46" s="162">
        <f t="shared" si="57"/>
        <v>768.4618630096295</v>
      </c>
      <c r="I46" s="162">
        <f t="shared" si="57"/>
        <v>763.79064620196425</v>
      </c>
      <c r="J46" s="162">
        <f t="shared" si="57"/>
        <v>759.15113690081796</v>
      </c>
      <c r="K46" s="162">
        <f t="shared" si="57"/>
        <v>754.54310095738742</v>
      </c>
      <c r="L46" s="162">
        <f t="shared" si="57"/>
        <v>749.96630604877407</v>
      </c>
      <c r="M46" s="162">
        <f t="shared" si="57"/>
        <v>745.42052166329063</v>
      </c>
      <c r="N46" s="162">
        <f t="shared" si="57"/>
        <v>740.90551908588793</v>
      </c>
      <c r="O46" s="162">
        <f t="shared" si="57"/>
        <v>736.42107138370068</v>
      </c>
      <c r="P46" s="162">
        <f t="shared" si="57"/>
        <v>731.96695339171117</v>
      </c>
      <c r="Q46" s="162">
        <f t="shared" si="57"/>
        <v>727.54294169853199</v>
      </c>
      <c r="R46" s="162">
        <f t="shared" si="57"/>
        <v>723.14881463230256</v>
      </c>
      <c r="S46" s="162">
        <f t="shared" si="57"/>
        <v>718.78435224670307</v>
      </c>
      <c r="T46" s="162">
        <f t="shared" si="57"/>
        <v>714.44933630708226</v>
      </c>
      <c r="U46" s="162">
        <f t="shared" si="57"/>
        <v>710.14355027669808</v>
      </c>
      <c r="V46" s="162">
        <f t="shared" si="57"/>
        <v>705.86677930307189</v>
      </c>
      <c r="W46" s="162">
        <f t="shared" si="57"/>
        <v>701.61881020445378</v>
      </c>
      <c r="X46" s="162">
        <f t="shared" si="57"/>
        <v>697.39943145639802</v>
      </c>
      <c r="Y46" s="162">
        <f t="shared" si="57"/>
        <v>693.20843317844981</v>
      </c>
      <c r="Z46" s="162">
        <f t="shared" si="57"/>
        <v>689.04560712093917</v>
      </c>
      <c r="AA46" s="162">
        <f t="shared" si="57"/>
        <v>684.91074665188444</v>
      </c>
      <c r="AB46" s="162">
        <f t="shared" si="57"/>
        <v>680.80364674400107</v>
      </c>
      <c r="AC46" s="162">
        <f t="shared" si="57"/>
        <v>676.72410396181863</v>
      </c>
      <c r="AD46" s="162">
        <f t="shared" si="57"/>
        <v>672.67191644890158</v>
      </c>
      <c r="AE46" s="162">
        <f t="shared" si="57"/>
        <v>668.64688391517495</v>
      </c>
      <c r="AF46" s="162">
        <f t="shared" si="57"/>
        <v>664.6488076243545</v>
      </c>
      <c r="AG46" s="162">
        <f t="shared" si="57"/>
        <v>660.67749038147758</v>
      </c>
      <c r="AH46" s="162">
        <f t="shared" si="57"/>
        <v>656.73273652053877</v>
      </c>
      <c r="AI46" s="162">
        <f t="shared" si="57"/>
        <v>652.81435189222327</v>
      </c>
      <c r="AJ46" s="162">
        <f t="shared" si="57"/>
        <v>648.92214385174384</v>
      </c>
      <c r="AK46" s="162">
        <f t="shared" si="57"/>
        <v>645.05592124677401</v>
      </c>
      <c r="AL46" s="162">
        <f t="shared" si="57"/>
        <v>641.21549440548267</v>
      </c>
      <c r="AM46" s="162">
        <f t="shared" si="57"/>
        <v>637.40067512466408</v>
      </c>
      <c r="AN46" s="163">
        <f t="shared" si="57"/>
        <v>633.61127665796676</v>
      </c>
    </row>
    <row r="47" spans="2:40" ht="14.4" thickTop="1" x14ac:dyDescent="0.25"/>
    <row r="48" spans="2:40" ht="14.4" thickBot="1" x14ac:dyDescent="0.3"/>
    <row r="49" spans="2:40" x14ac:dyDescent="0.25">
      <c r="B49" s="146" t="s">
        <v>14</v>
      </c>
      <c r="C49" s="188" t="s">
        <v>38</v>
      </c>
      <c r="D49" s="273" t="s">
        <v>139</v>
      </c>
      <c r="E49" s="189" t="s">
        <v>70</v>
      </c>
      <c r="F49" s="189" t="s">
        <v>71</v>
      </c>
      <c r="G49" s="189" t="s">
        <v>72</v>
      </c>
      <c r="H49" s="190" t="s">
        <v>78</v>
      </c>
      <c r="I49" s="189" t="s">
        <v>79</v>
      </c>
      <c r="J49" s="189" t="s">
        <v>80</v>
      </c>
      <c r="K49" s="189" t="s">
        <v>81</v>
      </c>
      <c r="L49" s="189" t="s">
        <v>76</v>
      </c>
      <c r="M49" s="189" t="s">
        <v>82</v>
      </c>
      <c r="N49" s="189" t="s">
        <v>83</v>
      </c>
      <c r="O49" s="189" t="s">
        <v>77</v>
      </c>
      <c r="P49" s="189" t="s">
        <v>84</v>
      </c>
      <c r="Q49" s="189" t="s">
        <v>73</v>
      </c>
      <c r="R49" s="189" t="s">
        <v>74</v>
      </c>
      <c r="S49" s="189" t="s">
        <v>75</v>
      </c>
      <c r="T49" s="190" t="s">
        <v>85</v>
      </c>
      <c r="U49" s="189" t="s">
        <v>86</v>
      </c>
      <c r="V49" s="189" t="s">
        <v>87</v>
      </c>
      <c r="W49" s="189" t="s">
        <v>88</v>
      </c>
      <c r="X49" s="189" t="s">
        <v>89</v>
      </c>
      <c r="Y49" s="189" t="s">
        <v>90</v>
      </c>
      <c r="Z49" s="189" t="s">
        <v>91</v>
      </c>
      <c r="AA49" s="189" t="s">
        <v>92</v>
      </c>
      <c r="AB49" s="189" t="s">
        <v>93</v>
      </c>
      <c r="AC49" s="189" t="s">
        <v>94</v>
      </c>
      <c r="AD49" s="189" t="s">
        <v>95</v>
      </c>
      <c r="AE49" s="189" t="s">
        <v>96</v>
      </c>
      <c r="AF49" s="190" t="s">
        <v>97</v>
      </c>
      <c r="AG49" s="189" t="s">
        <v>98</v>
      </c>
      <c r="AH49" s="189" t="s">
        <v>99</v>
      </c>
      <c r="AI49" s="189" t="s">
        <v>100</v>
      </c>
      <c r="AJ49" s="189" t="s">
        <v>101</v>
      </c>
      <c r="AK49" s="189" t="s">
        <v>102</v>
      </c>
      <c r="AL49" s="189" t="s">
        <v>103</v>
      </c>
      <c r="AM49" s="189" t="s">
        <v>104</v>
      </c>
      <c r="AN49" s="191" t="s">
        <v>105</v>
      </c>
    </row>
    <row r="50" spans="2:40" x14ac:dyDescent="0.25">
      <c r="B50" s="154" t="s">
        <v>136</v>
      </c>
      <c r="C50" s="192">
        <v>40000</v>
      </c>
      <c r="D50" s="272">
        <v>0.1</v>
      </c>
      <c r="E50" s="199">
        <f t="shared" ref="E50:N52" si="58">($C50*$D50)/12</f>
        <v>333.33333333333331</v>
      </c>
      <c r="F50" s="199">
        <f t="shared" si="58"/>
        <v>333.33333333333331</v>
      </c>
      <c r="G50" s="199">
        <f t="shared" si="58"/>
        <v>333.33333333333331</v>
      </c>
      <c r="H50" s="199">
        <f t="shared" si="58"/>
        <v>333.33333333333331</v>
      </c>
      <c r="I50" s="199">
        <f t="shared" si="58"/>
        <v>333.33333333333331</v>
      </c>
      <c r="J50" s="199">
        <f t="shared" si="58"/>
        <v>333.33333333333331</v>
      </c>
      <c r="K50" s="199">
        <f t="shared" si="58"/>
        <v>333.33333333333331</v>
      </c>
      <c r="L50" s="199">
        <f t="shared" si="58"/>
        <v>333.33333333333331</v>
      </c>
      <c r="M50" s="199">
        <f t="shared" si="58"/>
        <v>333.33333333333331</v>
      </c>
      <c r="N50" s="199">
        <f t="shared" si="58"/>
        <v>333.33333333333331</v>
      </c>
      <c r="O50" s="199">
        <f t="shared" ref="O50:X52" si="59">($C50*$D50)/12</f>
        <v>333.33333333333331</v>
      </c>
      <c r="P50" s="199">
        <f t="shared" si="59"/>
        <v>333.33333333333331</v>
      </c>
      <c r="Q50" s="199">
        <f t="shared" si="59"/>
        <v>333.33333333333331</v>
      </c>
      <c r="R50" s="199">
        <f t="shared" si="59"/>
        <v>333.33333333333331</v>
      </c>
      <c r="S50" s="199">
        <f t="shared" si="59"/>
        <v>333.33333333333331</v>
      </c>
      <c r="T50" s="199">
        <f t="shared" si="59"/>
        <v>333.33333333333331</v>
      </c>
      <c r="U50" s="199">
        <f t="shared" si="59"/>
        <v>333.33333333333331</v>
      </c>
      <c r="V50" s="199">
        <f t="shared" si="59"/>
        <v>333.33333333333331</v>
      </c>
      <c r="W50" s="199">
        <f t="shared" si="59"/>
        <v>333.33333333333331</v>
      </c>
      <c r="X50" s="199">
        <f t="shared" si="59"/>
        <v>333.33333333333331</v>
      </c>
      <c r="Y50" s="199">
        <f t="shared" ref="Y50:AH52" si="60">($C50*$D50)/12</f>
        <v>333.33333333333331</v>
      </c>
      <c r="Z50" s="199">
        <f t="shared" si="60"/>
        <v>333.33333333333331</v>
      </c>
      <c r="AA50" s="199">
        <f t="shared" si="60"/>
        <v>333.33333333333331</v>
      </c>
      <c r="AB50" s="199">
        <f t="shared" si="60"/>
        <v>333.33333333333331</v>
      </c>
      <c r="AC50" s="199">
        <f t="shared" si="60"/>
        <v>333.33333333333331</v>
      </c>
      <c r="AD50" s="199">
        <f t="shared" si="60"/>
        <v>333.33333333333331</v>
      </c>
      <c r="AE50" s="199">
        <f t="shared" si="60"/>
        <v>333.33333333333331</v>
      </c>
      <c r="AF50" s="199">
        <f t="shared" si="60"/>
        <v>333.33333333333331</v>
      </c>
      <c r="AG50" s="199">
        <f t="shared" si="60"/>
        <v>333.33333333333331</v>
      </c>
      <c r="AH50" s="199">
        <f t="shared" si="60"/>
        <v>333.33333333333331</v>
      </c>
      <c r="AI50" s="199">
        <f t="shared" ref="AI50:AN52" si="61">($C50*$D50)/12</f>
        <v>333.33333333333331</v>
      </c>
      <c r="AJ50" s="199">
        <f t="shared" si="61"/>
        <v>333.33333333333331</v>
      </c>
      <c r="AK50" s="199">
        <f t="shared" si="61"/>
        <v>333.33333333333331</v>
      </c>
      <c r="AL50" s="199">
        <f t="shared" si="61"/>
        <v>333.33333333333331</v>
      </c>
      <c r="AM50" s="199">
        <f t="shared" si="61"/>
        <v>333.33333333333331</v>
      </c>
      <c r="AN50" s="200">
        <f t="shared" si="61"/>
        <v>333.33333333333331</v>
      </c>
    </row>
    <row r="51" spans="2:40" x14ac:dyDescent="0.25">
      <c r="B51" s="154" t="s">
        <v>137</v>
      </c>
      <c r="C51" s="7">
        <v>50000</v>
      </c>
      <c r="D51" s="272">
        <v>0.1</v>
      </c>
      <c r="E51" s="199">
        <f t="shared" si="58"/>
        <v>416.66666666666669</v>
      </c>
      <c r="F51" s="199">
        <f t="shared" si="58"/>
        <v>416.66666666666669</v>
      </c>
      <c r="G51" s="199">
        <f t="shared" si="58"/>
        <v>416.66666666666669</v>
      </c>
      <c r="H51" s="199">
        <f t="shared" si="58"/>
        <v>416.66666666666669</v>
      </c>
      <c r="I51" s="199">
        <f t="shared" si="58"/>
        <v>416.66666666666669</v>
      </c>
      <c r="J51" s="199">
        <f t="shared" si="58"/>
        <v>416.66666666666669</v>
      </c>
      <c r="K51" s="199">
        <f t="shared" si="58"/>
        <v>416.66666666666669</v>
      </c>
      <c r="L51" s="199">
        <f t="shared" si="58"/>
        <v>416.66666666666669</v>
      </c>
      <c r="M51" s="199">
        <f t="shared" si="58"/>
        <v>416.66666666666669</v>
      </c>
      <c r="N51" s="199">
        <f t="shared" si="58"/>
        <v>416.66666666666669</v>
      </c>
      <c r="O51" s="199">
        <f t="shared" si="59"/>
        <v>416.66666666666669</v>
      </c>
      <c r="P51" s="199">
        <f t="shared" si="59"/>
        <v>416.66666666666669</v>
      </c>
      <c r="Q51" s="199">
        <f t="shared" si="59"/>
        <v>416.66666666666669</v>
      </c>
      <c r="R51" s="199">
        <f t="shared" si="59"/>
        <v>416.66666666666669</v>
      </c>
      <c r="S51" s="199">
        <f t="shared" si="59"/>
        <v>416.66666666666669</v>
      </c>
      <c r="T51" s="199">
        <f t="shared" si="59"/>
        <v>416.66666666666669</v>
      </c>
      <c r="U51" s="199">
        <f t="shared" si="59"/>
        <v>416.66666666666669</v>
      </c>
      <c r="V51" s="199">
        <f t="shared" si="59"/>
        <v>416.66666666666669</v>
      </c>
      <c r="W51" s="199">
        <f t="shared" si="59"/>
        <v>416.66666666666669</v>
      </c>
      <c r="X51" s="199">
        <f t="shared" si="59"/>
        <v>416.66666666666669</v>
      </c>
      <c r="Y51" s="199">
        <f t="shared" si="60"/>
        <v>416.66666666666669</v>
      </c>
      <c r="Z51" s="199">
        <f t="shared" si="60"/>
        <v>416.66666666666669</v>
      </c>
      <c r="AA51" s="199">
        <f t="shared" si="60"/>
        <v>416.66666666666669</v>
      </c>
      <c r="AB51" s="199">
        <f t="shared" si="60"/>
        <v>416.66666666666669</v>
      </c>
      <c r="AC51" s="199">
        <f t="shared" si="60"/>
        <v>416.66666666666669</v>
      </c>
      <c r="AD51" s="199">
        <f t="shared" si="60"/>
        <v>416.66666666666669</v>
      </c>
      <c r="AE51" s="199">
        <f t="shared" si="60"/>
        <v>416.66666666666669</v>
      </c>
      <c r="AF51" s="199">
        <f t="shared" si="60"/>
        <v>416.66666666666669</v>
      </c>
      <c r="AG51" s="199">
        <f t="shared" si="60"/>
        <v>416.66666666666669</v>
      </c>
      <c r="AH51" s="199">
        <f t="shared" si="60"/>
        <v>416.66666666666669</v>
      </c>
      <c r="AI51" s="199">
        <f t="shared" si="61"/>
        <v>416.66666666666669</v>
      </c>
      <c r="AJ51" s="199">
        <f t="shared" si="61"/>
        <v>416.66666666666669</v>
      </c>
      <c r="AK51" s="199">
        <f t="shared" si="61"/>
        <v>416.66666666666669</v>
      </c>
      <c r="AL51" s="199">
        <f t="shared" si="61"/>
        <v>416.66666666666669</v>
      </c>
      <c r="AM51" s="199">
        <f t="shared" si="61"/>
        <v>416.66666666666669</v>
      </c>
      <c r="AN51" s="200">
        <f t="shared" si="61"/>
        <v>416.66666666666669</v>
      </c>
    </row>
    <row r="52" spans="2:40" x14ac:dyDescent="0.25">
      <c r="B52" s="154" t="s">
        <v>138</v>
      </c>
      <c r="C52" s="7">
        <v>115000</v>
      </c>
      <c r="D52" s="272">
        <v>0.1</v>
      </c>
      <c r="E52" s="199">
        <f t="shared" si="58"/>
        <v>958.33333333333337</v>
      </c>
      <c r="F52" s="199">
        <f t="shared" si="58"/>
        <v>958.33333333333337</v>
      </c>
      <c r="G52" s="199">
        <f t="shared" si="58"/>
        <v>958.33333333333337</v>
      </c>
      <c r="H52" s="199">
        <f t="shared" si="58"/>
        <v>958.33333333333337</v>
      </c>
      <c r="I52" s="199">
        <f t="shared" si="58"/>
        <v>958.33333333333337</v>
      </c>
      <c r="J52" s="199">
        <f t="shared" si="58"/>
        <v>958.33333333333337</v>
      </c>
      <c r="K52" s="199">
        <f t="shared" si="58"/>
        <v>958.33333333333337</v>
      </c>
      <c r="L52" s="199">
        <f t="shared" si="58"/>
        <v>958.33333333333337</v>
      </c>
      <c r="M52" s="199">
        <f t="shared" si="58"/>
        <v>958.33333333333337</v>
      </c>
      <c r="N52" s="199">
        <f t="shared" si="58"/>
        <v>958.33333333333337</v>
      </c>
      <c r="O52" s="199">
        <f t="shared" si="59"/>
        <v>958.33333333333337</v>
      </c>
      <c r="P52" s="199">
        <f t="shared" si="59"/>
        <v>958.33333333333337</v>
      </c>
      <c r="Q52" s="199">
        <f t="shared" si="59"/>
        <v>958.33333333333337</v>
      </c>
      <c r="R52" s="199">
        <f t="shared" si="59"/>
        <v>958.33333333333337</v>
      </c>
      <c r="S52" s="199">
        <f t="shared" si="59"/>
        <v>958.33333333333337</v>
      </c>
      <c r="T52" s="199">
        <f t="shared" si="59"/>
        <v>958.33333333333337</v>
      </c>
      <c r="U52" s="199">
        <f t="shared" si="59"/>
        <v>958.33333333333337</v>
      </c>
      <c r="V52" s="199">
        <f t="shared" si="59"/>
        <v>958.33333333333337</v>
      </c>
      <c r="W52" s="199">
        <f t="shared" si="59"/>
        <v>958.33333333333337</v>
      </c>
      <c r="X52" s="199">
        <f t="shared" si="59"/>
        <v>958.33333333333337</v>
      </c>
      <c r="Y52" s="199">
        <f t="shared" si="60"/>
        <v>958.33333333333337</v>
      </c>
      <c r="Z52" s="199">
        <f t="shared" si="60"/>
        <v>958.33333333333337</v>
      </c>
      <c r="AA52" s="199">
        <f t="shared" si="60"/>
        <v>958.33333333333337</v>
      </c>
      <c r="AB52" s="199">
        <f t="shared" si="60"/>
        <v>958.33333333333337</v>
      </c>
      <c r="AC52" s="199">
        <f t="shared" si="60"/>
        <v>958.33333333333337</v>
      </c>
      <c r="AD52" s="199">
        <f t="shared" si="60"/>
        <v>958.33333333333337</v>
      </c>
      <c r="AE52" s="199">
        <f t="shared" si="60"/>
        <v>958.33333333333337</v>
      </c>
      <c r="AF52" s="199">
        <f t="shared" si="60"/>
        <v>958.33333333333337</v>
      </c>
      <c r="AG52" s="199">
        <f t="shared" si="60"/>
        <v>958.33333333333337</v>
      </c>
      <c r="AH52" s="199">
        <f t="shared" si="60"/>
        <v>958.33333333333337</v>
      </c>
      <c r="AI52" s="199">
        <f t="shared" si="61"/>
        <v>958.33333333333337</v>
      </c>
      <c r="AJ52" s="199">
        <f t="shared" si="61"/>
        <v>958.33333333333337</v>
      </c>
      <c r="AK52" s="199">
        <f t="shared" si="61"/>
        <v>958.33333333333337</v>
      </c>
      <c r="AL52" s="199">
        <f t="shared" si="61"/>
        <v>958.33333333333337</v>
      </c>
      <c r="AM52" s="199">
        <f t="shared" si="61"/>
        <v>958.33333333333337</v>
      </c>
      <c r="AN52" s="200">
        <f t="shared" si="61"/>
        <v>958.33333333333337</v>
      </c>
    </row>
    <row r="53" spans="2:40" ht="14.4" thickBot="1" x14ac:dyDescent="0.3">
      <c r="B53" s="161" t="s">
        <v>134</v>
      </c>
      <c r="C53" s="198">
        <f>SUM(C50:C52)</f>
        <v>205000</v>
      </c>
      <c r="D53" s="198"/>
      <c r="E53" s="201">
        <f t="shared" ref="E53:AN53" si="62">SUM(E50:E52)</f>
        <v>1708.3333333333335</v>
      </c>
      <c r="F53" s="201">
        <f t="shared" si="62"/>
        <v>1708.3333333333335</v>
      </c>
      <c r="G53" s="201">
        <f t="shared" si="62"/>
        <v>1708.3333333333335</v>
      </c>
      <c r="H53" s="201">
        <f t="shared" si="62"/>
        <v>1708.3333333333335</v>
      </c>
      <c r="I53" s="201">
        <f t="shared" si="62"/>
        <v>1708.3333333333335</v>
      </c>
      <c r="J53" s="201">
        <f t="shared" si="62"/>
        <v>1708.3333333333335</v>
      </c>
      <c r="K53" s="201">
        <f t="shared" si="62"/>
        <v>1708.3333333333335</v>
      </c>
      <c r="L53" s="201">
        <f t="shared" si="62"/>
        <v>1708.3333333333335</v>
      </c>
      <c r="M53" s="201">
        <f t="shared" si="62"/>
        <v>1708.3333333333335</v>
      </c>
      <c r="N53" s="201">
        <f t="shared" si="62"/>
        <v>1708.3333333333335</v>
      </c>
      <c r="O53" s="201">
        <f t="shared" si="62"/>
        <v>1708.3333333333335</v>
      </c>
      <c r="P53" s="201">
        <f t="shared" si="62"/>
        <v>1708.3333333333335</v>
      </c>
      <c r="Q53" s="201">
        <f t="shared" si="62"/>
        <v>1708.3333333333335</v>
      </c>
      <c r="R53" s="201">
        <f t="shared" si="62"/>
        <v>1708.3333333333335</v>
      </c>
      <c r="S53" s="201">
        <f t="shared" si="62"/>
        <v>1708.3333333333335</v>
      </c>
      <c r="T53" s="201">
        <f t="shared" si="62"/>
        <v>1708.3333333333335</v>
      </c>
      <c r="U53" s="201">
        <f t="shared" si="62"/>
        <v>1708.3333333333335</v>
      </c>
      <c r="V53" s="201">
        <f t="shared" si="62"/>
        <v>1708.3333333333335</v>
      </c>
      <c r="W53" s="201">
        <f t="shared" si="62"/>
        <v>1708.3333333333335</v>
      </c>
      <c r="X53" s="201">
        <f t="shared" si="62"/>
        <v>1708.3333333333335</v>
      </c>
      <c r="Y53" s="201">
        <f t="shared" si="62"/>
        <v>1708.3333333333335</v>
      </c>
      <c r="Z53" s="201">
        <f t="shared" si="62"/>
        <v>1708.3333333333335</v>
      </c>
      <c r="AA53" s="201">
        <f t="shared" si="62"/>
        <v>1708.3333333333335</v>
      </c>
      <c r="AB53" s="201">
        <f t="shared" si="62"/>
        <v>1708.3333333333335</v>
      </c>
      <c r="AC53" s="201">
        <f t="shared" si="62"/>
        <v>1708.3333333333335</v>
      </c>
      <c r="AD53" s="201">
        <f t="shared" si="62"/>
        <v>1708.3333333333335</v>
      </c>
      <c r="AE53" s="201">
        <f t="shared" si="62"/>
        <v>1708.3333333333335</v>
      </c>
      <c r="AF53" s="201">
        <f t="shared" si="62"/>
        <v>1708.3333333333335</v>
      </c>
      <c r="AG53" s="201">
        <f t="shared" si="62"/>
        <v>1708.3333333333335</v>
      </c>
      <c r="AH53" s="201">
        <f t="shared" si="62"/>
        <v>1708.3333333333335</v>
      </c>
      <c r="AI53" s="201">
        <f t="shared" si="62"/>
        <v>1708.3333333333335</v>
      </c>
      <c r="AJ53" s="201">
        <f t="shared" si="62"/>
        <v>1708.3333333333335</v>
      </c>
      <c r="AK53" s="201">
        <f t="shared" si="62"/>
        <v>1708.3333333333335</v>
      </c>
      <c r="AL53" s="201">
        <f t="shared" si="62"/>
        <v>1708.3333333333335</v>
      </c>
      <c r="AM53" s="201">
        <f t="shared" si="62"/>
        <v>1708.3333333333335</v>
      </c>
      <c r="AN53" s="202">
        <f t="shared" si="62"/>
        <v>1708.3333333333335</v>
      </c>
    </row>
    <row r="54" spans="2:40" ht="14.4" thickTop="1" x14ac:dyDescent="0.25"/>
    <row r="55" spans="2:40" s="186" customFormat="1" ht="14.4" thickBot="1" x14ac:dyDescent="0.3"/>
    <row r="56" spans="2:40" x14ac:dyDescent="0.25">
      <c r="B56" s="146"/>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81"/>
    </row>
    <row r="57" spans="2:40" x14ac:dyDescent="0.25">
      <c r="B57" s="149" t="s">
        <v>131</v>
      </c>
      <c r="C57" s="203" t="s">
        <v>108</v>
      </c>
      <c r="D57" s="203" t="s">
        <v>114</v>
      </c>
      <c r="E57" s="203" t="s">
        <v>114</v>
      </c>
      <c r="F57" s="203" t="s">
        <v>114</v>
      </c>
      <c r="G57" s="203" t="s">
        <v>114</v>
      </c>
      <c r="H57" s="203" t="s">
        <v>114</v>
      </c>
      <c r="I57" s="203" t="s">
        <v>114</v>
      </c>
      <c r="J57" s="203" t="s">
        <v>114</v>
      </c>
      <c r="K57" s="203" t="s">
        <v>114</v>
      </c>
      <c r="L57" s="203" t="s">
        <v>114</v>
      </c>
      <c r="M57" s="203" t="s">
        <v>114</v>
      </c>
      <c r="N57" s="203" t="s">
        <v>114</v>
      </c>
      <c r="O57" s="203" t="s">
        <v>114</v>
      </c>
      <c r="P57" s="203" t="s">
        <v>114</v>
      </c>
      <c r="Q57" s="203" t="s">
        <v>114</v>
      </c>
      <c r="R57" s="203" t="s">
        <v>114</v>
      </c>
      <c r="S57" s="203" t="s">
        <v>114</v>
      </c>
      <c r="T57" s="203" t="s">
        <v>114</v>
      </c>
      <c r="U57" s="203" t="s">
        <v>114</v>
      </c>
      <c r="V57" s="203" t="s">
        <v>114</v>
      </c>
      <c r="W57" s="203" t="s">
        <v>114</v>
      </c>
      <c r="X57" s="203" t="s">
        <v>114</v>
      </c>
      <c r="Y57" s="203" t="s">
        <v>114</v>
      </c>
      <c r="Z57" s="203" t="s">
        <v>114</v>
      </c>
      <c r="AA57" s="203" t="s">
        <v>114</v>
      </c>
      <c r="AB57" s="203" t="s">
        <v>114</v>
      </c>
      <c r="AC57" s="203" t="s">
        <v>114</v>
      </c>
      <c r="AD57" s="203" t="s">
        <v>114</v>
      </c>
      <c r="AE57" s="203" t="s">
        <v>114</v>
      </c>
      <c r="AF57" s="203" t="s">
        <v>114</v>
      </c>
      <c r="AG57" s="203" t="s">
        <v>114</v>
      </c>
      <c r="AH57" s="203" t="s">
        <v>114</v>
      </c>
      <c r="AI57" s="203" t="s">
        <v>114</v>
      </c>
      <c r="AJ57" s="203" t="s">
        <v>114</v>
      </c>
      <c r="AK57" s="203" t="s">
        <v>114</v>
      </c>
      <c r="AL57" s="203" t="s">
        <v>114</v>
      </c>
      <c r="AM57" s="203" t="s">
        <v>114</v>
      </c>
      <c r="AN57" s="155"/>
    </row>
    <row r="58" spans="2:40" x14ac:dyDescent="0.25">
      <c r="B58" s="154"/>
      <c r="C58" s="150" t="s">
        <v>38</v>
      </c>
      <c r="D58" s="151" t="s">
        <v>70</v>
      </c>
      <c r="E58" s="151" t="s">
        <v>71</v>
      </c>
      <c r="F58" s="151" t="s">
        <v>72</v>
      </c>
      <c r="G58" s="152" t="s">
        <v>78</v>
      </c>
      <c r="H58" s="151" t="s">
        <v>79</v>
      </c>
      <c r="I58" s="151" t="s">
        <v>80</v>
      </c>
      <c r="J58" s="151" t="s">
        <v>81</v>
      </c>
      <c r="K58" s="151" t="s">
        <v>76</v>
      </c>
      <c r="L58" s="151" t="s">
        <v>82</v>
      </c>
      <c r="M58" s="151" t="s">
        <v>83</v>
      </c>
      <c r="N58" s="151" t="s">
        <v>77</v>
      </c>
      <c r="O58" s="151" t="s">
        <v>84</v>
      </c>
      <c r="P58" s="151" t="s">
        <v>73</v>
      </c>
      <c r="Q58" s="151" t="s">
        <v>74</v>
      </c>
      <c r="R58" s="151" t="s">
        <v>75</v>
      </c>
      <c r="S58" s="152" t="s">
        <v>85</v>
      </c>
      <c r="T58" s="151" t="s">
        <v>86</v>
      </c>
      <c r="U58" s="151" t="s">
        <v>87</v>
      </c>
      <c r="V58" s="151" t="s">
        <v>88</v>
      </c>
      <c r="W58" s="151" t="s">
        <v>89</v>
      </c>
      <c r="X58" s="151" t="s">
        <v>90</v>
      </c>
      <c r="Y58" s="151" t="s">
        <v>91</v>
      </c>
      <c r="Z58" s="151" t="s">
        <v>92</v>
      </c>
      <c r="AA58" s="151" t="s">
        <v>93</v>
      </c>
      <c r="AB58" s="151" t="s">
        <v>94</v>
      </c>
      <c r="AC58" s="151" t="s">
        <v>95</v>
      </c>
      <c r="AD58" s="151" t="s">
        <v>96</v>
      </c>
      <c r="AE58" s="152" t="s">
        <v>97</v>
      </c>
      <c r="AF58" s="151" t="s">
        <v>98</v>
      </c>
      <c r="AG58" s="151" t="s">
        <v>99</v>
      </c>
      <c r="AH58" s="151" t="s">
        <v>100</v>
      </c>
      <c r="AI58" s="151" t="s">
        <v>101</v>
      </c>
      <c r="AJ58" s="151" t="s">
        <v>102</v>
      </c>
      <c r="AK58" s="151" t="s">
        <v>103</v>
      </c>
      <c r="AL58" s="151" t="s">
        <v>104</v>
      </c>
      <c r="AM58" s="151" t="s">
        <v>105</v>
      </c>
      <c r="AN58" s="155"/>
    </row>
    <row r="59" spans="2:40" x14ac:dyDescent="0.25">
      <c r="B59" s="154" t="s">
        <v>7</v>
      </c>
      <c r="C59" s="27">
        <f>IS!M27</f>
        <v>1890</v>
      </c>
      <c r="D59" s="173">
        <f t="shared" ref="D59:AM59" si="63">C59*(1+D74)</f>
        <v>1890</v>
      </c>
      <c r="E59" s="173">
        <f t="shared" si="63"/>
        <v>1890</v>
      </c>
      <c r="F59" s="173">
        <f t="shared" si="63"/>
        <v>1890</v>
      </c>
      <c r="G59" s="173">
        <f t="shared" si="63"/>
        <v>1890</v>
      </c>
      <c r="H59" s="173">
        <f t="shared" si="63"/>
        <v>1946.7</v>
      </c>
      <c r="I59" s="173">
        <f t="shared" si="63"/>
        <v>1946.7</v>
      </c>
      <c r="J59" s="173">
        <f t="shared" si="63"/>
        <v>1946.7</v>
      </c>
      <c r="K59" s="173">
        <f t="shared" si="63"/>
        <v>1985.634</v>
      </c>
      <c r="L59" s="173">
        <f t="shared" si="63"/>
        <v>1985.634</v>
      </c>
      <c r="M59" s="173">
        <f t="shared" si="63"/>
        <v>1985.634</v>
      </c>
      <c r="N59" s="173">
        <f t="shared" si="63"/>
        <v>1985.634</v>
      </c>
      <c r="O59" s="173">
        <f t="shared" si="63"/>
        <v>1985.634</v>
      </c>
      <c r="P59" s="173">
        <f t="shared" si="63"/>
        <v>1985.634</v>
      </c>
      <c r="Q59" s="173">
        <f t="shared" si="63"/>
        <v>2005.4903400000001</v>
      </c>
      <c r="R59" s="173">
        <f t="shared" si="63"/>
        <v>2105.7648570000001</v>
      </c>
      <c r="S59" s="173">
        <f t="shared" si="63"/>
        <v>2105.7648570000001</v>
      </c>
      <c r="T59" s="173">
        <f t="shared" si="63"/>
        <v>2105.7648570000001</v>
      </c>
      <c r="U59" s="173">
        <f t="shared" si="63"/>
        <v>2105.7648570000001</v>
      </c>
      <c r="V59" s="173">
        <f t="shared" si="63"/>
        <v>2105.7648570000001</v>
      </c>
      <c r="W59" s="173">
        <f t="shared" si="63"/>
        <v>2168.9378027100001</v>
      </c>
      <c r="X59" s="173">
        <f t="shared" si="63"/>
        <v>2168.9378027100001</v>
      </c>
      <c r="Y59" s="173">
        <f t="shared" si="63"/>
        <v>2168.9378027100001</v>
      </c>
      <c r="Z59" s="173">
        <f t="shared" si="63"/>
        <v>2255.6953148184002</v>
      </c>
      <c r="AA59" s="173">
        <f t="shared" si="63"/>
        <v>2255.6953148184002</v>
      </c>
      <c r="AB59" s="173">
        <f t="shared" si="63"/>
        <v>2255.6953148184002</v>
      </c>
      <c r="AC59" s="173">
        <f t="shared" si="63"/>
        <v>2255.6953148184002</v>
      </c>
      <c r="AD59" s="173">
        <f t="shared" si="63"/>
        <v>2255.6953148184002</v>
      </c>
      <c r="AE59" s="173">
        <f t="shared" si="63"/>
        <v>2255.6953148184002</v>
      </c>
      <c r="AF59" s="173">
        <f t="shared" si="63"/>
        <v>2255.6953148184002</v>
      </c>
      <c r="AG59" s="173">
        <f t="shared" si="63"/>
        <v>2368.4800805593204</v>
      </c>
      <c r="AH59" s="173">
        <f t="shared" si="63"/>
        <v>2368.4800805593204</v>
      </c>
      <c r="AI59" s="173">
        <f t="shared" si="63"/>
        <v>2368.4800805593204</v>
      </c>
      <c r="AJ59" s="173">
        <f t="shared" si="63"/>
        <v>2368.4800805593204</v>
      </c>
      <c r="AK59" s="173">
        <f t="shared" si="63"/>
        <v>2368.4800805593204</v>
      </c>
      <c r="AL59" s="173">
        <f t="shared" si="63"/>
        <v>2368.4800805593204</v>
      </c>
      <c r="AM59" s="173">
        <f t="shared" si="63"/>
        <v>2368.4800805593204</v>
      </c>
      <c r="AN59" s="155"/>
    </row>
    <row r="60" spans="2:40" x14ac:dyDescent="0.25">
      <c r="B60" s="154" t="s">
        <v>119</v>
      </c>
      <c r="C60" s="27">
        <f>IS!M28</f>
        <v>2992</v>
      </c>
      <c r="D60" s="173">
        <f t="shared" ref="D60:AM60" si="64">C60*(1+D75)</f>
        <v>2992</v>
      </c>
      <c r="E60" s="173">
        <f t="shared" si="64"/>
        <v>2992</v>
      </c>
      <c r="F60" s="173">
        <f t="shared" si="64"/>
        <v>2992</v>
      </c>
      <c r="G60" s="173">
        <f t="shared" si="64"/>
        <v>2992</v>
      </c>
      <c r="H60" s="173">
        <f t="shared" si="64"/>
        <v>3081.76</v>
      </c>
      <c r="I60" s="173">
        <f t="shared" si="64"/>
        <v>3081.76</v>
      </c>
      <c r="J60" s="173">
        <f t="shared" si="64"/>
        <v>3081.76</v>
      </c>
      <c r="K60" s="173">
        <f t="shared" si="64"/>
        <v>3143.3952000000004</v>
      </c>
      <c r="L60" s="173">
        <f t="shared" si="64"/>
        <v>3143.3952000000004</v>
      </c>
      <c r="M60" s="173">
        <f t="shared" si="64"/>
        <v>3143.3952000000004</v>
      </c>
      <c r="N60" s="173">
        <f t="shared" si="64"/>
        <v>3143.3952000000004</v>
      </c>
      <c r="O60" s="173">
        <f t="shared" si="64"/>
        <v>3143.3952000000004</v>
      </c>
      <c r="P60" s="173">
        <f t="shared" si="64"/>
        <v>3143.3952000000004</v>
      </c>
      <c r="Q60" s="173">
        <f t="shared" si="64"/>
        <v>3174.8291520000002</v>
      </c>
      <c r="R60" s="173">
        <f t="shared" si="64"/>
        <v>3333.5706096000004</v>
      </c>
      <c r="S60" s="173">
        <f t="shared" si="64"/>
        <v>3333.5706096000004</v>
      </c>
      <c r="T60" s="173">
        <f t="shared" si="64"/>
        <v>3433.5777278880005</v>
      </c>
      <c r="U60" s="173">
        <f t="shared" si="64"/>
        <v>3433.5777278880005</v>
      </c>
      <c r="V60" s="173">
        <f t="shared" si="64"/>
        <v>3433.5777278880005</v>
      </c>
      <c r="W60" s="173">
        <f t="shared" si="64"/>
        <v>3536.5850597246408</v>
      </c>
      <c r="X60" s="173">
        <f t="shared" si="64"/>
        <v>3536.5850597246408</v>
      </c>
      <c r="Y60" s="173">
        <f t="shared" si="64"/>
        <v>3536.5850597246408</v>
      </c>
      <c r="Z60" s="173">
        <f t="shared" si="64"/>
        <v>3678.0484621136266</v>
      </c>
      <c r="AA60" s="173">
        <f t="shared" si="64"/>
        <v>3678.0484621136266</v>
      </c>
      <c r="AB60" s="173">
        <f t="shared" si="64"/>
        <v>3678.0484621136266</v>
      </c>
      <c r="AC60" s="173">
        <f t="shared" si="64"/>
        <v>3678.0484621136266</v>
      </c>
      <c r="AD60" s="173">
        <f t="shared" si="64"/>
        <v>3678.0484621136266</v>
      </c>
      <c r="AE60" s="173">
        <f t="shared" si="64"/>
        <v>3678.0484621136266</v>
      </c>
      <c r="AF60" s="173">
        <f t="shared" si="64"/>
        <v>3678.0484621136266</v>
      </c>
      <c r="AG60" s="173">
        <f t="shared" si="64"/>
        <v>3861.950885219308</v>
      </c>
      <c r="AH60" s="173">
        <f t="shared" si="64"/>
        <v>3861.950885219308</v>
      </c>
      <c r="AI60" s="173">
        <f t="shared" si="64"/>
        <v>3861.950885219308</v>
      </c>
      <c r="AJ60" s="173">
        <f t="shared" si="64"/>
        <v>3861.950885219308</v>
      </c>
      <c r="AK60" s="173">
        <f t="shared" si="64"/>
        <v>3861.950885219308</v>
      </c>
      <c r="AL60" s="173">
        <f t="shared" si="64"/>
        <v>3939.1899029236943</v>
      </c>
      <c r="AM60" s="173">
        <f t="shared" si="64"/>
        <v>3939.1899029236943</v>
      </c>
      <c r="AN60" s="155"/>
    </row>
    <row r="61" spans="2:40" x14ac:dyDescent="0.25">
      <c r="B61" s="154" t="s">
        <v>8</v>
      </c>
      <c r="C61" s="27">
        <f>IS!M29</f>
        <v>4437</v>
      </c>
      <c r="D61" s="173">
        <f t="shared" ref="D61:AM61" si="65">C61*(1+D76)</f>
        <v>4437</v>
      </c>
      <c r="E61" s="173">
        <f t="shared" si="65"/>
        <v>4437</v>
      </c>
      <c r="F61" s="173">
        <f t="shared" si="65"/>
        <v>4437</v>
      </c>
      <c r="G61" s="173">
        <f t="shared" si="65"/>
        <v>4437</v>
      </c>
      <c r="H61" s="173">
        <f t="shared" si="65"/>
        <v>4570.1099999999997</v>
      </c>
      <c r="I61" s="173">
        <f t="shared" si="65"/>
        <v>4570.1099999999997</v>
      </c>
      <c r="J61" s="173">
        <f t="shared" si="65"/>
        <v>4570.1099999999997</v>
      </c>
      <c r="K61" s="173">
        <f t="shared" si="65"/>
        <v>4661.5122000000001</v>
      </c>
      <c r="L61" s="173">
        <f t="shared" si="65"/>
        <v>4661.5122000000001</v>
      </c>
      <c r="M61" s="173">
        <f t="shared" si="65"/>
        <v>4661.5122000000001</v>
      </c>
      <c r="N61" s="173">
        <f t="shared" si="65"/>
        <v>4661.5122000000001</v>
      </c>
      <c r="O61" s="173">
        <f t="shared" si="65"/>
        <v>4661.5122000000001</v>
      </c>
      <c r="P61" s="173">
        <f t="shared" si="65"/>
        <v>4801.3575660000006</v>
      </c>
      <c r="Q61" s="173">
        <f t="shared" si="65"/>
        <v>4849.3711416600008</v>
      </c>
      <c r="R61" s="173">
        <f t="shared" si="65"/>
        <v>5091.8396987430015</v>
      </c>
      <c r="S61" s="173">
        <f t="shared" si="65"/>
        <v>5091.8396987430015</v>
      </c>
      <c r="T61" s="173">
        <f t="shared" si="65"/>
        <v>5091.8396987430015</v>
      </c>
      <c r="U61" s="173">
        <f t="shared" si="65"/>
        <v>5091.8396987430015</v>
      </c>
      <c r="V61" s="173">
        <f t="shared" si="65"/>
        <v>5091.8396987430015</v>
      </c>
      <c r="W61" s="173">
        <f t="shared" si="65"/>
        <v>5244.5948897052913</v>
      </c>
      <c r="X61" s="173">
        <f t="shared" si="65"/>
        <v>5244.5948897052913</v>
      </c>
      <c r="Y61" s="173">
        <f t="shared" si="65"/>
        <v>5244.5948897052913</v>
      </c>
      <c r="Z61" s="173">
        <f t="shared" si="65"/>
        <v>5454.3786852935027</v>
      </c>
      <c r="AA61" s="173">
        <f t="shared" si="65"/>
        <v>5454.3786852935027</v>
      </c>
      <c r="AB61" s="173">
        <f t="shared" si="65"/>
        <v>5454.3786852935027</v>
      </c>
      <c r="AC61" s="173">
        <f t="shared" si="65"/>
        <v>5454.3786852935027</v>
      </c>
      <c r="AD61" s="173">
        <f t="shared" si="65"/>
        <v>5454.3786852935027</v>
      </c>
      <c r="AE61" s="173">
        <f t="shared" si="65"/>
        <v>5454.3786852935027</v>
      </c>
      <c r="AF61" s="173">
        <f t="shared" si="65"/>
        <v>5454.3786852935027</v>
      </c>
      <c r="AG61" s="173">
        <f t="shared" si="65"/>
        <v>5727.0976195581779</v>
      </c>
      <c r="AH61" s="173">
        <f t="shared" si="65"/>
        <v>5727.0976195581779</v>
      </c>
      <c r="AI61" s="173">
        <f t="shared" si="65"/>
        <v>5727.0976195581779</v>
      </c>
      <c r="AJ61" s="173">
        <f t="shared" si="65"/>
        <v>5727.0976195581779</v>
      </c>
      <c r="AK61" s="173">
        <f t="shared" si="65"/>
        <v>5727.0976195581779</v>
      </c>
      <c r="AL61" s="173">
        <f t="shared" si="65"/>
        <v>5784.36859575376</v>
      </c>
      <c r="AM61" s="173">
        <f t="shared" si="65"/>
        <v>6073.5870255414484</v>
      </c>
      <c r="AN61" s="155"/>
    </row>
    <row r="62" spans="2:40" x14ac:dyDescent="0.25">
      <c r="B62" s="154" t="s">
        <v>45</v>
      </c>
      <c r="C62" s="27">
        <f>IS!M30</f>
        <v>1402</v>
      </c>
      <c r="D62" s="173">
        <f t="shared" ref="D62:AM62" si="66">C62*(1+D77)</f>
        <v>1402</v>
      </c>
      <c r="E62" s="173">
        <f t="shared" si="66"/>
        <v>1402</v>
      </c>
      <c r="F62" s="173">
        <f t="shared" si="66"/>
        <v>1402</v>
      </c>
      <c r="G62" s="173">
        <f t="shared" si="66"/>
        <v>1402</v>
      </c>
      <c r="H62" s="173">
        <f t="shared" si="66"/>
        <v>1444.06</v>
      </c>
      <c r="I62" s="173">
        <f t="shared" si="66"/>
        <v>1444.06</v>
      </c>
      <c r="J62" s="173">
        <f t="shared" si="66"/>
        <v>1444.06</v>
      </c>
      <c r="K62" s="173">
        <f t="shared" si="66"/>
        <v>1472.9412</v>
      </c>
      <c r="L62" s="173">
        <f t="shared" si="66"/>
        <v>1472.9412</v>
      </c>
      <c r="M62" s="173">
        <f t="shared" si="66"/>
        <v>1472.9412</v>
      </c>
      <c r="N62" s="173">
        <f t="shared" si="66"/>
        <v>1472.9412</v>
      </c>
      <c r="O62" s="173">
        <f t="shared" si="66"/>
        <v>1472.9412</v>
      </c>
      <c r="P62" s="173">
        <f t="shared" si="66"/>
        <v>1472.9412</v>
      </c>
      <c r="Q62" s="173">
        <f t="shared" si="66"/>
        <v>1487.6706119999999</v>
      </c>
      <c r="R62" s="173">
        <f t="shared" si="66"/>
        <v>1517.4240242399999</v>
      </c>
      <c r="S62" s="173">
        <f t="shared" si="66"/>
        <v>1517.4240242399999</v>
      </c>
      <c r="T62" s="173">
        <f t="shared" si="66"/>
        <v>1517.4240242399999</v>
      </c>
      <c r="U62" s="173">
        <f t="shared" si="66"/>
        <v>1517.4240242399999</v>
      </c>
      <c r="V62" s="173">
        <f t="shared" si="66"/>
        <v>1517.4240242399999</v>
      </c>
      <c r="W62" s="173">
        <f t="shared" si="66"/>
        <v>1562.9467449671999</v>
      </c>
      <c r="X62" s="173">
        <f t="shared" si="66"/>
        <v>1562.9467449671999</v>
      </c>
      <c r="Y62" s="173">
        <f t="shared" si="66"/>
        <v>1562.9467449671999</v>
      </c>
      <c r="Z62" s="173">
        <f t="shared" si="66"/>
        <v>1625.464614765888</v>
      </c>
      <c r="AA62" s="173">
        <f t="shared" si="66"/>
        <v>1625.464614765888</v>
      </c>
      <c r="AB62" s="173">
        <f t="shared" si="66"/>
        <v>1625.464614765888</v>
      </c>
      <c r="AC62" s="173">
        <f t="shared" si="66"/>
        <v>1625.464614765888</v>
      </c>
      <c r="AD62" s="173">
        <f t="shared" si="66"/>
        <v>1625.464614765888</v>
      </c>
      <c r="AE62" s="173">
        <f t="shared" si="66"/>
        <v>1657.9739070612059</v>
      </c>
      <c r="AF62" s="173">
        <f t="shared" si="66"/>
        <v>1657.9739070612059</v>
      </c>
      <c r="AG62" s="173">
        <f t="shared" si="66"/>
        <v>1740.8726024142663</v>
      </c>
      <c r="AH62" s="173">
        <f t="shared" si="66"/>
        <v>1740.8726024142663</v>
      </c>
      <c r="AI62" s="173">
        <f t="shared" si="66"/>
        <v>1740.8726024142663</v>
      </c>
      <c r="AJ62" s="173">
        <f t="shared" si="66"/>
        <v>1775.6900544625516</v>
      </c>
      <c r="AK62" s="173">
        <f t="shared" si="66"/>
        <v>1775.6900544625516</v>
      </c>
      <c r="AL62" s="173">
        <f t="shared" si="66"/>
        <v>1811.2038555518027</v>
      </c>
      <c r="AM62" s="173">
        <f t="shared" si="66"/>
        <v>1811.2038555518027</v>
      </c>
      <c r="AN62" s="155"/>
    </row>
    <row r="63" spans="2:40" x14ac:dyDescent="0.25">
      <c r="B63" s="154" t="s">
        <v>9</v>
      </c>
      <c r="C63" s="27">
        <f>IS!M31</f>
        <v>168</v>
      </c>
      <c r="D63" s="173">
        <f t="shared" ref="D63:AM63" si="67">C63*(1+D78)</f>
        <v>168</v>
      </c>
      <c r="E63" s="173">
        <f t="shared" si="67"/>
        <v>168</v>
      </c>
      <c r="F63" s="173">
        <f t="shared" si="67"/>
        <v>168</v>
      </c>
      <c r="G63" s="173">
        <f t="shared" si="67"/>
        <v>168</v>
      </c>
      <c r="H63" s="173">
        <f t="shared" si="67"/>
        <v>173.04</v>
      </c>
      <c r="I63" s="173">
        <f t="shared" si="67"/>
        <v>173.04</v>
      </c>
      <c r="J63" s="173">
        <f t="shared" si="67"/>
        <v>173.04</v>
      </c>
      <c r="K63" s="173">
        <f t="shared" si="67"/>
        <v>176.5008</v>
      </c>
      <c r="L63" s="173">
        <f t="shared" si="67"/>
        <v>176.5008</v>
      </c>
      <c r="M63" s="173">
        <f t="shared" si="67"/>
        <v>176.5008</v>
      </c>
      <c r="N63" s="173">
        <f t="shared" si="67"/>
        <v>176.5008</v>
      </c>
      <c r="O63" s="173">
        <f t="shared" si="67"/>
        <v>176.5008</v>
      </c>
      <c r="P63" s="173">
        <f t="shared" si="67"/>
        <v>176.5008</v>
      </c>
      <c r="Q63" s="173">
        <f t="shared" si="67"/>
        <v>178.26580799999999</v>
      </c>
      <c r="R63" s="173">
        <f t="shared" si="67"/>
        <v>187.17909839999999</v>
      </c>
      <c r="S63" s="173">
        <f t="shared" si="67"/>
        <v>187.17909839999999</v>
      </c>
      <c r="T63" s="173">
        <f t="shared" si="67"/>
        <v>194.66626233599999</v>
      </c>
      <c r="U63" s="173">
        <f t="shared" si="67"/>
        <v>194.66626233599999</v>
      </c>
      <c r="V63" s="173">
        <f t="shared" si="67"/>
        <v>194.66626233599999</v>
      </c>
      <c r="W63" s="173">
        <f t="shared" si="67"/>
        <v>200.50625020607998</v>
      </c>
      <c r="X63" s="173">
        <f t="shared" si="67"/>
        <v>200.50625020607998</v>
      </c>
      <c r="Y63" s="173">
        <f t="shared" si="67"/>
        <v>200.50625020607998</v>
      </c>
      <c r="Z63" s="173">
        <f t="shared" si="67"/>
        <v>202.51131270814079</v>
      </c>
      <c r="AA63" s="173">
        <f t="shared" si="67"/>
        <v>202.51131270814079</v>
      </c>
      <c r="AB63" s="173">
        <f t="shared" si="67"/>
        <v>202.51131270814079</v>
      </c>
      <c r="AC63" s="173">
        <f t="shared" si="67"/>
        <v>202.51131270814079</v>
      </c>
      <c r="AD63" s="173">
        <f t="shared" si="67"/>
        <v>202.51131270814079</v>
      </c>
      <c r="AE63" s="173">
        <f t="shared" si="67"/>
        <v>202.51131270814079</v>
      </c>
      <c r="AF63" s="173">
        <f t="shared" si="67"/>
        <v>202.51131270814079</v>
      </c>
      <c r="AG63" s="173">
        <f t="shared" si="67"/>
        <v>212.63687834354783</v>
      </c>
      <c r="AH63" s="173">
        <f t="shared" si="67"/>
        <v>212.63687834354783</v>
      </c>
      <c r="AI63" s="173">
        <f t="shared" si="67"/>
        <v>212.63687834354783</v>
      </c>
      <c r="AJ63" s="173">
        <f t="shared" si="67"/>
        <v>212.63687834354783</v>
      </c>
      <c r="AK63" s="173">
        <f t="shared" si="67"/>
        <v>212.63687834354783</v>
      </c>
      <c r="AL63" s="173">
        <f t="shared" si="67"/>
        <v>219.01598469385428</v>
      </c>
      <c r="AM63" s="173">
        <f t="shared" si="67"/>
        <v>219.01598469385428</v>
      </c>
      <c r="AN63" s="155"/>
    </row>
    <row r="64" spans="2:40" x14ac:dyDescent="0.25">
      <c r="B64" s="154" t="s">
        <v>10</v>
      </c>
      <c r="C64" s="27">
        <f>IS!M32</f>
        <v>166</v>
      </c>
      <c r="D64" s="173">
        <f t="shared" ref="D64:AM64" si="68">C64*(1+D79)</f>
        <v>169.32</v>
      </c>
      <c r="E64" s="173">
        <f t="shared" si="68"/>
        <v>169.32</v>
      </c>
      <c r="F64" s="173">
        <f t="shared" si="68"/>
        <v>169.32</v>
      </c>
      <c r="G64" s="173">
        <f t="shared" si="68"/>
        <v>169.32</v>
      </c>
      <c r="H64" s="173">
        <f t="shared" si="68"/>
        <v>174.39959999999999</v>
      </c>
      <c r="I64" s="173">
        <f t="shared" si="68"/>
        <v>174.39959999999999</v>
      </c>
      <c r="J64" s="173">
        <f t="shared" si="68"/>
        <v>183.11958000000001</v>
      </c>
      <c r="K64" s="173">
        <f t="shared" si="68"/>
        <v>186.78197160000002</v>
      </c>
      <c r="L64" s="173">
        <f t="shared" si="68"/>
        <v>186.78197160000002</v>
      </c>
      <c r="M64" s="173">
        <f t="shared" si="68"/>
        <v>186.78197160000002</v>
      </c>
      <c r="N64" s="173">
        <f t="shared" si="68"/>
        <v>186.78197160000002</v>
      </c>
      <c r="O64" s="173">
        <f t="shared" si="68"/>
        <v>186.78197160000002</v>
      </c>
      <c r="P64" s="173">
        <f t="shared" si="68"/>
        <v>192.38543074800003</v>
      </c>
      <c r="Q64" s="173">
        <f t="shared" si="68"/>
        <v>194.30928505548005</v>
      </c>
      <c r="R64" s="173">
        <f t="shared" si="68"/>
        <v>204.02474930825406</v>
      </c>
      <c r="S64" s="173">
        <f t="shared" si="68"/>
        <v>204.02474930825406</v>
      </c>
      <c r="T64" s="173">
        <f t="shared" si="68"/>
        <v>204.02474930825406</v>
      </c>
      <c r="U64" s="173">
        <f t="shared" si="68"/>
        <v>204.02474930825406</v>
      </c>
      <c r="V64" s="173">
        <f t="shared" si="68"/>
        <v>204.02474930825406</v>
      </c>
      <c r="W64" s="173">
        <f t="shared" si="68"/>
        <v>210.1454917875017</v>
      </c>
      <c r="X64" s="173">
        <f t="shared" si="68"/>
        <v>210.1454917875017</v>
      </c>
      <c r="Y64" s="173">
        <f t="shared" si="68"/>
        <v>210.1454917875017</v>
      </c>
      <c r="Z64" s="173">
        <f t="shared" si="68"/>
        <v>218.55131145900177</v>
      </c>
      <c r="AA64" s="173">
        <f t="shared" si="68"/>
        <v>218.55131145900177</v>
      </c>
      <c r="AB64" s="173">
        <f t="shared" si="68"/>
        <v>218.55131145900177</v>
      </c>
      <c r="AC64" s="173">
        <f t="shared" si="68"/>
        <v>218.55131145900177</v>
      </c>
      <c r="AD64" s="173">
        <f t="shared" si="68"/>
        <v>218.55131145900177</v>
      </c>
      <c r="AE64" s="173">
        <f t="shared" si="68"/>
        <v>218.55131145900177</v>
      </c>
      <c r="AF64" s="173">
        <f t="shared" si="68"/>
        <v>218.55131145900177</v>
      </c>
      <c r="AG64" s="173">
        <f t="shared" si="68"/>
        <v>229.47887703195187</v>
      </c>
      <c r="AH64" s="173">
        <f t="shared" si="68"/>
        <v>229.47887703195187</v>
      </c>
      <c r="AI64" s="173">
        <f t="shared" si="68"/>
        <v>229.47887703195187</v>
      </c>
      <c r="AJ64" s="173">
        <f t="shared" si="68"/>
        <v>229.47887703195187</v>
      </c>
      <c r="AK64" s="173">
        <f t="shared" si="68"/>
        <v>229.47887703195187</v>
      </c>
      <c r="AL64" s="173">
        <f t="shared" si="68"/>
        <v>234.06845457259092</v>
      </c>
      <c r="AM64" s="173">
        <f t="shared" si="68"/>
        <v>234.06845457259092</v>
      </c>
      <c r="AN64" s="155"/>
    </row>
    <row r="65" spans="2:41" x14ac:dyDescent="0.25">
      <c r="B65" s="154" t="s">
        <v>11</v>
      </c>
      <c r="C65" s="27">
        <f>IS!M33</f>
        <v>1100</v>
      </c>
      <c r="D65" s="173">
        <f t="shared" ref="D65:AM65" si="69">C65*(1+D80)</f>
        <v>1100</v>
      </c>
      <c r="E65" s="173">
        <f t="shared" si="69"/>
        <v>1100</v>
      </c>
      <c r="F65" s="173">
        <f t="shared" si="69"/>
        <v>1100</v>
      </c>
      <c r="G65" s="173">
        <f t="shared" si="69"/>
        <v>1100</v>
      </c>
      <c r="H65" s="173">
        <f t="shared" si="69"/>
        <v>1133</v>
      </c>
      <c r="I65" s="173">
        <f t="shared" si="69"/>
        <v>1133</v>
      </c>
      <c r="J65" s="173">
        <f t="shared" si="69"/>
        <v>1133</v>
      </c>
      <c r="K65" s="173">
        <f t="shared" si="69"/>
        <v>1155.6600000000001</v>
      </c>
      <c r="L65" s="173">
        <f t="shared" si="69"/>
        <v>1155.6600000000001</v>
      </c>
      <c r="M65" s="173">
        <f t="shared" si="69"/>
        <v>1155.6600000000001</v>
      </c>
      <c r="N65" s="173">
        <f t="shared" si="69"/>
        <v>1178.7732000000001</v>
      </c>
      <c r="O65" s="173">
        <f t="shared" si="69"/>
        <v>1178.7732000000001</v>
      </c>
      <c r="P65" s="173">
        <f t="shared" si="69"/>
        <v>1178.7732000000001</v>
      </c>
      <c r="Q65" s="173">
        <f t="shared" si="69"/>
        <v>1225.9241280000001</v>
      </c>
      <c r="R65" s="173">
        <f t="shared" si="69"/>
        <v>1287.2203344000002</v>
      </c>
      <c r="S65" s="173">
        <f t="shared" si="69"/>
        <v>1287.2203344000002</v>
      </c>
      <c r="T65" s="173">
        <f t="shared" si="69"/>
        <v>1287.2203344000002</v>
      </c>
      <c r="U65" s="173">
        <f t="shared" si="69"/>
        <v>1287.2203344000002</v>
      </c>
      <c r="V65" s="173">
        <f t="shared" si="69"/>
        <v>1287.2203344000002</v>
      </c>
      <c r="W65" s="173">
        <f t="shared" si="69"/>
        <v>1325.8369444320003</v>
      </c>
      <c r="X65" s="173">
        <f t="shared" si="69"/>
        <v>1325.8369444320003</v>
      </c>
      <c r="Y65" s="173">
        <f t="shared" si="69"/>
        <v>1325.8369444320003</v>
      </c>
      <c r="Z65" s="173">
        <f t="shared" si="69"/>
        <v>1378.8704222092804</v>
      </c>
      <c r="AA65" s="173">
        <f t="shared" si="69"/>
        <v>1420.2365348755588</v>
      </c>
      <c r="AB65" s="173">
        <f t="shared" si="69"/>
        <v>1420.2365348755588</v>
      </c>
      <c r="AC65" s="173">
        <f t="shared" si="69"/>
        <v>1420.2365348755588</v>
      </c>
      <c r="AD65" s="173">
        <f t="shared" si="69"/>
        <v>1420.2365348755588</v>
      </c>
      <c r="AE65" s="173">
        <f t="shared" si="69"/>
        <v>1420.2365348755588</v>
      </c>
      <c r="AF65" s="173">
        <f t="shared" si="69"/>
        <v>1420.2365348755588</v>
      </c>
      <c r="AG65" s="173">
        <f t="shared" si="69"/>
        <v>1491.2483616193369</v>
      </c>
      <c r="AH65" s="173">
        <f t="shared" si="69"/>
        <v>1521.0733288517238</v>
      </c>
      <c r="AI65" s="173">
        <f t="shared" si="69"/>
        <v>1521.0733288517238</v>
      </c>
      <c r="AJ65" s="173">
        <f t="shared" si="69"/>
        <v>1521.0733288517238</v>
      </c>
      <c r="AK65" s="173">
        <f t="shared" si="69"/>
        <v>1551.4947954287584</v>
      </c>
      <c r="AL65" s="173">
        <f t="shared" si="69"/>
        <v>1582.5246913373335</v>
      </c>
      <c r="AM65" s="173">
        <f t="shared" si="69"/>
        <v>1614.1751851640802</v>
      </c>
      <c r="AN65" s="155"/>
    </row>
    <row r="66" spans="2:41" x14ac:dyDescent="0.25">
      <c r="B66" s="154" t="s">
        <v>12</v>
      </c>
      <c r="C66" s="27">
        <f>IS!M34</f>
        <v>14</v>
      </c>
      <c r="D66" s="173">
        <f t="shared" ref="D66:AM66" si="70">C66*(1+D81)</f>
        <v>14</v>
      </c>
      <c r="E66" s="173">
        <f t="shared" si="70"/>
        <v>14</v>
      </c>
      <c r="F66" s="173">
        <f t="shared" si="70"/>
        <v>14</v>
      </c>
      <c r="G66" s="173">
        <f t="shared" si="70"/>
        <v>14.42</v>
      </c>
      <c r="H66" s="173">
        <f t="shared" si="70"/>
        <v>14.852600000000001</v>
      </c>
      <c r="I66" s="173">
        <f t="shared" si="70"/>
        <v>14.852600000000001</v>
      </c>
      <c r="J66" s="173">
        <f t="shared" si="70"/>
        <v>14.852600000000001</v>
      </c>
      <c r="K66" s="173">
        <f t="shared" si="70"/>
        <v>15.149652000000001</v>
      </c>
      <c r="L66" s="173">
        <f t="shared" si="70"/>
        <v>15.149652000000001</v>
      </c>
      <c r="M66" s="173">
        <f t="shared" si="70"/>
        <v>15.149652000000001</v>
      </c>
      <c r="N66" s="173">
        <f t="shared" si="70"/>
        <v>15.149652000000001</v>
      </c>
      <c r="O66" s="173">
        <f t="shared" si="70"/>
        <v>15.149652000000001</v>
      </c>
      <c r="P66" s="173">
        <f t="shared" si="70"/>
        <v>15.149652000000001</v>
      </c>
      <c r="Q66" s="173">
        <f t="shared" si="70"/>
        <v>15.301148520000002</v>
      </c>
      <c r="R66" s="173">
        <f t="shared" si="70"/>
        <v>15.607171490400003</v>
      </c>
      <c r="S66" s="173">
        <f t="shared" si="70"/>
        <v>15.607171490400003</v>
      </c>
      <c r="T66" s="173">
        <f t="shared" si="70"/>
        <v>15.607171490400003</v>
      </c>
      <c r="U66" s="173">
        <f t="shared" si="70"/>
        <v>15.607171490400003</v>
      </c>
      <c r="V66" s="173">
        <f t="shared" si="70"/>
        <v>16.231458350016002</v>
      </c>
      <c r="W66" s="173">
        <f t="shared" si="70"/>
        <v>16.718402100516482</v>
      </c>
      <c r="X66" s="173">
        <f t="shared" si="70"/>
        <v>16.718402100516482</v>
      </c>
      <c r="Y66" s="173">
        <f t="shared" si="70"/>
        <v>17.052770142526811</v>
      </c>
      <c r="Z66" s="173">
        <f t="shared" si="70"/>
        <v>17.734880948227882</v>
      </c>
      <c r="AA66" s="173">
        <f t="shared" si="70"/>
        <v>17.734880948227882</v>
      </c>
      <c r="AB66" s="173">
        <f t="shared" si="70"/>
        <v>17.734880948227882</v>
      </c>
      <c r="AC66" s="173">
        <f t="shared" si="70"/>
        <v>17.734880948227882</v>
      </c>
      <c r="AD66" s="173">
        <f t="shared" si="70"/>
        <v>17.734880948227882</v>
      </c>
      <c r="AE66" s="173">
        <f t="shared" si="70"/>
        <v>17.734880948227882</v>
      </c>
      <c r="AF66" s="173">
        <f t="shared" si="70"/>
        <v>17.734880948227882</v>
      </c>
      <c r="AG66" s="173">
        <f t="shared" si="70"/>
        <v>18.621624995639277</v>
      </c>
      <c r="AH66" s="173">
        <f t="shared" si="70"/>
        <v>18.621624995639277</v>
      </c>
      <c r="AI66" s="173">
        <f t="shared" si="70"/>
        <v>18.621624995639277</v>
      </c>
      <c r="AJ66" s="173">
        <f t="shared" si="70"/>
        <v>18.621624995639277</v>
      </c>
      <c r="AK66" s="173">
        <f t="shared" si="70"/>
        <v>18.621624995639277</v>
      </c>
      <c r="AL66" s="173">
        <f t="shared" si="70"/>
        <v>18.621624995639277</v>
      </c>
      <c r="AM66" s="173">
        <f t="shared" si="70"/>
        <v>18.621624995639277</v>
      </c>
      <c r="AN66" s="155"/>
    </row>
    <row r="67" spans="2:41" x14ac:dyDescent="0.25">
      <c r="B67" s="154" t="s">
        <v>46</v>
      </c>
      <c r="C67" s="27">
        <f>IS!M35</f>
        <v>1035</v>
      </c>
      <c r="D67" s="173">
        <f t="shared" ref="D67:AM67" si="71">C67*(1+D82)</f>
        <v>1035</v>
      </c>
      <c r="E67" s="173">
        <f t="shared" si="71"/>
        <v>1035</v>
      </c>
      <c r="F67" s="173">
        <f t="shared" si="71"/>
        <v>1035</v>
      </c>
      <c r="G67" s="173">
        <f t="shared" si="71"/>
        <v>1035</v>
      </c>
      <c r="H67" s="173">
        <f t="shared" si="71"/>
        <v>1066.05</v>
      </c>
      <c r="I67" s="173">
        <f t="shared" si="71"/>
        <v>1066.05</v>
      </c>
      <c r="J67" s="173">
        <f t="shared" si="71"/>
        <v>1066.05</v>
      </c>
      <c r="K67" s="173">
        <f t="shared" si="71"/>
        <v>1087.3709999999999</v>
      </c>
      <c r="L67" s="173">
        <f t="shared" si="71"/>
        <v>1087.3709999999999</v>
      </c>
      <c r="M67" s="173">
        <f t="shared" si="71"/>
        <v>1087.3709999999999</v>
      </c>
      <c r="N67" s="173">
        <f t="shared" si="71"/>
        <v>1087.3709999999999</v>
      </c>
      <c r="O67" s="173">
        <f t="shared" si="71"/>
        <v>1087.3709999999999</v>
      </c>
      <c r="P67" s="173">
        <f t="shared" si="71"/>
        <v>1087.3709999999999</v>
      </c>
      <c r="Q67" s="173">
        <f t="shared" si="71"/>
        <v>1098.2447099999999</v>
      </c>
      <c r="R67" s="173">
        <f t="shared" si="71"/>
        <v>1153.1569454999999</v>
      </c>
      <c r="S67" s="173">
        <f t="shared" si="71"/>
        <v>1153.1569454999999</v>
      </c>
      <c r="T67" s="173">
        <f t="shared" si="71"/>
        <v>1153.1569454999999</v>
      </c>
      <c r="U67" s="173">
        <f t="shared" si="71"/>
        <v>1153.1569454999999</v>
      </c>
      <c r="V67" s="173">
        <f t="shared" si="71"/>
        <v>1153.1569454999999</v>
      </c>
      <c r="W67" s="173">
        <f t="shared" si="71"/>
        <v>1187.751653865</v>
      </c>
      <c r="X67" s="173">
        <f t="shared" si="71"/>
        <v>1187.751653865</v>
      </c>
      <c r="Y67" s="173">
        <f t="shared" si="71"/>
        <v>1187.751653865</v>
      </c>
      <c r="Z67" s="173">
        <f t="shared" si="71"/>
        <v>1235.2617200196</v>
      </c>
      <c r="AA67" s="173">
        <f t="shared" si="71"/>
        <v>1235.2617200196</v>
      </c>
      <c r="AB67" s="173">
        <f t="shared" si="71"/>
        <v>1235.2617200196</v>
      </c>
      <c r="AC67" s="173">
        <f t="shared" si="71"/>
        <v>1259.9669544199921</v>
      </c>
      <c r="AD67" s="173">
        <f t="shared" si="71"/>
        <v>1259.9669544199921</v>
      </c>
      <c r="AE67" s="173">
        <f t="shared" si="71"/>
        <v>1259.9669544199921</v>
      </c>
      <c r="AF67" s="173">
        <f t="shared" si="71"/>
        <v>1259.9669544199921</v>
      </c>
      <c r="AG67" s="173">
        <f t="shared" si="71"/>
        <v>1322.9653021409918</v>
      </c>
      <c r="AH67" s="173">
        <f t="shared" si="71"/>
        <v>1322.9653021409918</v>
      </c>
      <c r="AI67" s="173">
        <f t="shared" si="71"/>
        <v>1322.9653021409918</v>
      </c>
      <c r="AJ67" s="173">
        <f t="shared" si="71"/>
        <v>1322.9653021409918</v>
      </c>
      <c r="AK67" s="173">
        <f t="shared" si="71"/>
        <v>1322.9653021409918</v>
      </c>
      <c r="AL67" s="173">
        <f t="shared" si="71"/>
        <v>1349.4246081838116</v>
      </c>
      <c r="AM67" s="173">
        <f t="shared" si="71"/>
        <v>1349.4246081838116</v>
      </c>
      <c r="AN67" s="155"/>
    </row>
    <row r="68" spans="2:41" x14ac:dyDescent="0.25">
      <c r="B68" s="154" t="s">
        <v>237</v>
      </c>
      <c r="C68" s="27">
        <f>IS!M36</f>
        <v>976</v>
      </c>
      <c r="D68" s="173">
        <f t="shared" ref="D68:S69" si="72">C68*(1+D83)</f>
        <v>995.52</v>
      </c>
      <c r="E68" s="173">
        <f t="shared" si="72"/>
        <v>995.52</v>
      </c>
      <c r="F68" s="173">
        <f t="shared" si="72"/>
        <v>995.52</v>
      </c>
      <c r="G68" s="173">
        <f t="shared" si="72"/>
        <v>995.52</v>
      </c>
      <c r="H68" s="173">
        <f t="shared" si="72"/>
        <v>1025.3856000000001</v>
      </c>
      <c r="I68" s="173">
        <f t="shared" si="72"/>
        <v>1025.3856000000001</v>
      </c>
      <c r="J68" s="173">
        <f t="shared" si="72"/>
        <v>1076.65488</v>
      </c>
      <c r="K68" s="173">
        <f t="shared" si="72"/>
        <v>1098.1879776000001</v>
      </c>
      <c r="L68" s="173">
        <f t="shared" si="72"/>
        <v>1098.1879776000001</v>
      </c>
      <c r="M68" s="173">
        <f t="shared" si="72"/>
        <v>1098.1879776000001</v>
      </c>
      <c r="N68" s="173">
        <f t="shared" si="72"/>
        <v>1098.1879776000001</v>
      </c>
      <c r="O68" s="173">
        <f t="shared" si="72"/>
        <v>1098.1879776000001</v>
      </c>
      <c r="P68" s="173">
        <f t="shared" si="72"/>
        <v>1131.133616928</v>
      </c>
      <c r="Q68" s="173">
        <f t="shared" si="72"/>
        <v>1142.4449530972799</v>
      </c>
      <c r="R68" s="173">
        <f t="shared" si="72"/>
        <v>1199.5672007521439</v>
      </c>
      <c r="S68" s="173">
        <f t="shared" si="72"/>
        <v>1199.5672007521439</v>
      </c>
      <c r="T68" s="173">
        <f t="shared" ref="E68:AM69" si="73">S68*(1+T83)</f>
        <v>1199.5672007521439</v>
      </c>
      <c r="U68" s="173">
        <f t="shared" si="73"/>
        <v>1199.5672007521439</v>
      </c>
      <c r="V68" s="173">
        <f t="shared" si="73"/>
        <v>1199.5672007521439</v>
      </c>
      <c r="W68" s="173">
        <f t="shared" si="73"/>
        <v>1235.5542167747083</v>
      </c>
      <c r="X68" s="173">
        <f t="shared" si="73"/>
        <v>1235.5542167747083</v>
      </c>
      <c r="Y68" s="173">
        <f t="shared" si="73"/>
        <v>1235.5542167747083</v>
      </c>
      <c r="Z68" s="173">
        <f t="shared" si="73"/>
        <v>1284.9763854456967</v>
      </c>
      <c r="AA68" s="173">
        <f t="shared" si="73"/>
        <v>1284.9763854456967</v>
      </c>
      <c r="AB68" s="173">
        <f t="shared" si="73"/>
        <v>1284.9763854456967</v>
      </c>
      <c r="AC68" s="173">
        <f t="shared" si="73"/>
        <v>1284.9763854456967</v>
      </c>
      <c r="AD68" s="173">
        <f t="shared" si="73"/>
        <v>1284.9763854456967</v>
      </c>
      <c r="AE68" s="173">
        <f t="shared" si="73"/>
        <v>1284.9763854456967</v>
      </c>
      <c r="AF68" s="173">
        <f t="shared" si="73"/>
        <v>1284.9763854456967</v>
      </c>
      <c r="AG68" s="173">
        <f t="shared" si="73"/>
        <v>1349.2252047179816</v>
      </c>
      <c r="AH68" s="173">
        <f t="shared" si="73"/>
        <v>1349.2252047179816</v>
      </c>
      <c r="AI68" s="173">
        <f t="shared" si="73"/>
        <v>1349.2252047179816</v>
      </c>
      <c r="AJ68" s="173">
        <f t="shared" si="73"/>
        <v>1349.2252047179816</v>
      </c>
      <c r="AK68" s="173">
        <f t="shared" si="73"/>
        <v>1349.2252047179816</v>
      </c>
      <c r="AL68" s="173">
        <f t="shared" si="73"/>
        <v>1376.2097088123412</v>
      </c>
      <c r="AM68" s="173">
        <f t="shared" si="73"/>
        <v>1376.2097088123412</v>
      </c>
      <c r="AN68" s="155"/>
    </row>
    <row r="69" spans="2:41" x14ac:dyDescent="0.25">
      <c r="B69" s="154" t="s">
        <v>238</v>
      </c>
      <c r="C69" s="27">
        <f>IS!M37</f>
        <v>498</v>
      </c>
      <c r="D69" s="173">
        <f t="shared" si="72"/>
        <v>498</v>
      </c>
      <c r="E69" s="173">
        <f t="shared" si="73"/>
        <v>498</v>
      </c>
      <c r="F69" s="173">
        <f t="shared" si="73"/>
        <v>498</v>
      </c>
      <c r="G69" s="173">
        <f t="shared" si="73"/>
        <v>498</v>
      </c>
      <c r="H69" s="173">
        <f t="shared" si="73"/>
        <v>512.94000000000005</v>
      </c>
      <c r="I69" s="173">
        <f t="shared" si="73"/>
        <v>512.94000000000005</v>
      </c>
      <c r="J69" s="173">
        <f t="shared" si="73"/>
        <v>512.94000000000005</v>
      </c>
      <c r="K69" s="173">
        <f t="shared" si="73"/>
        <v>523.19880000000012</v>
      </c>
      <c r="L69" s="173">
        <f t="shared" si="73"/>
        <v>523.19880000000012</v>
      </c>
      <c r="M69" s="173">
        <f t="shared" si="73"/>
        <v>523.19880000000012</v>
      </c>
      <c r="N69" s="173">
        <f t="shared" si="73"/>
        <v>533.66277600000012</v>
      </c>
      <c r="O69" s="173">
        <f t="shared" si="73"/>
        <v>533.66277600000012</v>
      </c>
      <c r="P69" s="173">
        <f t="shared" si="73"/>
        <v>533.66277600000012</v>
      </c>
      <c r="Q69" s="173">
        <f t="shared" si="73"/>
        <v>555.00928704000012</v>
      </c>
      <c r="R69" s="173">
        <f t="shared" si="73"/>
        <v>582.75975139200011</v>
      </c>
      <c r="S69" s="173">
        <f t="shared" si="73"/>
        <v>582.75975139200011</v>
      </c>
      <c r="T69" s="173">
        <f t="shared" si="73"/>
        <v>582.75975139200011</v>
      </c>
      <c r="U69" s="173">
        <f t="shared" si="73"/>
        <v>582.75975139200011</v>
      </c>
      <c r="V69" s="173">
        <f t="shared" si="73"/>
        <v>582.75975139200011</v>
      </c>
      <c r="W69" s="173">
        <f t="shared" si="73"/>
        <v>600.24254393376009</v>
      </c>
      <c r="X69" s="173">
        <f t="shared" si="73"/>
        <v>600.24254393376009</v>
      </c>
      <c r="Y69" s="173">
        <f t="shared" si="73"/>
        <v>600.24254393376009</v>
      </c>
      <c r="Z69" s="173">
        <f t="shared" si="73"/>
        <v>624.25224569111049</v>
      </c>
      <c r="AA69" s="173">
        <f t="shared" si="73"/>
        <v>642.97981306184386</v>
      </c>
      <c r="AB69" s="173">
        <f t="shared" si="73"/>
        <v>642.97981306184386</v>
      </c>
      <c r="AC69" s="173">
        <f t="shared" si="73"/>
        <v>642.97981306184386</v>
      </c>
      <c r="AD69" s="173">
        <f t="shared" si="73"/>
        <v>642.97981306184386</v>
      </c>
      <c r="AE69" s="173">
        <f t="shared" si="73"/>
        <v>642.97981306184386</v>
      </c>
      <c r="AF69" s="173">
        <f t="shared" si="73"/>
        <v>642.97981306184386</v>
      </c>
      <c r="AG69" s="173">
        <f t="shared" si="73"/>
        <v>675.12880371493611</v>
      </c>
      <c r="AH69" s="173">
        <f t="shared" si="73"/>
        <v>688.63137978923487</v>
      </c>
      <c r="AI69" s="173">
        <f t="shared" si="73"/>
        <v>688.63137978923487</v>
      </c>
      <c r="AJ69" s="173">
        <f t="shared" si="73"/>
        <v>688.63137978923487</v>
      </c>
      <c r="AK69" s="173">
        <f t="shared" si="73"/>
        <v>702.40400738501955</v>
      </c>
      <c r="AL69" s="173">
        <f t="shared" si="73"/>
        <v>716.45208753271993</v>
      </c>
      <c r="AM69" s="173">
        <f t="shared" si="73"/>
        <v>730.7811292833743</v>
      </c>
      <c r="AN69" s="155"/>
    </row>
    <row r="70" spans="2:41" x14ac:dyDescent="0.25">
      <c r="B70" s="154" t="s">
        <v>13</v>
      </c>
      <c r="C70" s="27">
        <f>IS!M38</f>
        <v>17</v>
      </c>
      <c r="D70" s="173">
        <f t="shared" ref="D70:AM70" si="74">C70*(1+D85)</f>
        <v>17</v>
      </c>
      <c r="E70" s="173">
        <f t="shared" si="74"/>
        <v>17</v>
      </c>
      <c r="F70" s="173">
        <f t="shared" si="74"/>
        <v>17</v>
      </c>
      <c r="G70" s="173">
        <f t="shared" si="74"/>
        <v>34</v>
      </c>
      <c r="H70" s="173">
        <f t="shared" si="74"/>
        <v>34</v>
      </c>
      <c r="I70" s="173">
        <f t="shared" si="74"/>
        <v>34</v>
      </c>
      <c r="J70" s="173">
        <f t="shared" si="74"/>
        <v>34</v>
      </c>
      <c r="K70" s="173">
        <f t="shared" si="74"/>
        <v>17</v>
      </c>
      <c r="L70" s="173">
        <f t="shared" si="74"/>
        <v>17</v>
      </c>
      <c r="M70" s="173">
        <f t="shared" si="74"/>
        <v>17</v>
      </c>
      <c r="N70" s="173">
        <f t="shared" si="74"/>
        <v>17</v>
      </c>
      <c r="O70" s="173">
        <f t="shared" si="74"/>
        <v>17</v>
      </c>
      <c r="P70" s="173">
        <f t="shared" si="74"/>
        <v>17</v>
      </c>
      <c r="Q70" s="173">
        <f t="shared" si="74"/>
        <v>17.170000000000002</v>
      </c>
      <c r="R70" s="173">
        <f t="shared" si="74"/>
        <v>18.028500000000001</v>
      </c>
      <c r="S70" s="173">
        <f t="shared" si="74"/>
        <v>18.028500000000001</v>
      </c>
      <c r="T70" s="173">
        <f t="shared" si="74"/>
        <v>18.028500000000001</v>
      </c>
      <c r="U70" s="173">
        <f t="shared" si="74"/>
        <v>18.028500000000001</v>
      </c>
      <c r="V70" s="173">
        <f t="shared" si="74"/>
        <v>18.028500000000001</v>
      </c>
      <c r="W70" s="173">
        <f t="shared" si="74"/>
        <v>18.569355000000002</v>
      </c>
      <c r="X70" s="173">
        <f t="shared" si="74"/>
        <v>18.569355000000002</v>
      </c>
      <c r="Y70" s="173">
        <f t="shared" si="74"/>
        <v>18.569355000000002</v>
      </c>
      <c r="Z70" s="173">
        <f t="shared" si="74"/>
        <v>19.312129200000001</v>
      </c>
      <c r="AA70" s="173">
        <f t="shared" si="74"/>
        <v>19.312129200000001</v>
      </c>
      <c r="AB70" s="173">
        <f t="shared" si="74"/>
        <v>19.312129200000001</v>
      </c>
      <c r="AC70" s="173">
        <f t="shared" si="74"/>
        <v>19.312129200000001</v>
      </c>
      <c r="AD70" s="173">
        <f t="shared" si="74"/>
        <v>19.312129200000001</v>
      </c>
      <c r="AE70" s="173">
        <f t="shared" si="74"/>
        <v>19.312129200000001</v>
      </c>
      <c r="AF70" s="173">
        <f t="shared" si="74"/>
        <v>19.312129200000001</v>
      </c>
      <c r="AG70" s="173">
        <f t="shared" si="74"/>
        <v>20.277735660000001</v>
      </c>
      <c r="AH70" s="173">
        <f t="shared" si="74"/>
        <v>20.277735660000001</v>
      </c>
      <c r="AI70" s="173">
        <f t="shared" si="74"/>
        <v>20.277735660000001</v>
      </c>
      <c r="AJ70" s="173">
        <f t="shared" si="74"/>
        <v>20.277735660000001</v>
      </c>
      <c r="AK70" s="173">
        <f t="shared" si="74"/>
        <v>20.277735660000001</v>
      </c>
      <c r="AL70" s="173">
        <f t="shared" si="74"/>
        <v>20.277735660000001</v>
      </c>
      <c r="AM70" s="173">
        <f t="shared" si="74"/>
        <v>20.277735660000001</v>
      </c>
      <c r="AN70" s="155"/>
    </row>
    <row r="71" spans="2:41" x14ac:dyDescent="0.25">
      <c r="B71" s="154" t="s">
        <v>47</v>
      </c>
      <c r="C71" s="27">
        <f>IS!M39</f>
        <v>236</v>
      </c>
      <c r="D71" s="173">
        <f t="shared" ref="D71:AM71" si="75">C71*(1+D86)</f>
        <v>236</v>
      </c>
      <c r="E71" s="173">
        <f t="shared" si="75"/>
        <v>236</v>
      </c>
      <c r="F71" s="173">
        <f t="shared" si="75"/>
        <v>236</v>
      </c>
      <c r="G71" s="173">
        <f t="shared" si="75"/>
        <v>236</v>
      </c>
      <c r="H71" s="173">
        <f t="shared" si="75"/>
        <v>243.08</v>
      </c>
      <c r="I71" s="173">
        <f t="shared" si="75"/>
        <v>243.08</v>
      </c>
      <c r="J71" s="173">
        <f t="shared" si="75"/>
        <v>243.08</v>
      </c>
      <c r="K71" s="173">
        <f t="shared" si="75"/>
        <v>247.94160000000002</v>
      </c>
      <c r="L71" s="173">
        <f t="shared" si="75"/>
        <v>247.94160000000002</v>
      </c>
      <c r="M71" s="173">
        <f t="shared" si="75"/>
        <v>247.94160000000002</v>
      </c>
      <c r="N71" s="173">
        <f t="shared" si="75"/>
        <v>247.94160000000002</v>
      </c>
      <c r="O71" s="173">
        <f t="shared" si="75"/>
        <v>247.94160000000002</v>
      </c>
      <c r="P71" s="173">
        <f t="shared" si="75"/>
        <v>247.94160000000002</v>
      </c>
      <c r="Q71" s="173">
        <f t="shared" si="75"/>
        <v>250.42101600000004</v>
      </c>
      <c r="R71" s="173">
        <f t="shared" si="75"/>
        <v>262.94206680000008</v>
      </c>
      <c r="S71" s="173">
        <f t="shared" si="75"/>
        <v>262.94206680000008</v>
      </c>
      <c r="T71" s="173">
        <f t="shared" si="75"/>
        <v>262.94206680000008</v>
      </c>
      <c r="U71" s="173">
        <f t="shared" si="75"/>
        <v>262.94206680000008</v>
      </c>
      <c r="V71" s="173">
        <f t="shared" si="75"/>
        <v>262.94206680000008</v>
      </c>
      <c r="W71" s="173">
        <f t="shared" si="75"/>
        <v>270.83032880400009</v>
      </c>
      <c r="X71" s="173">
        <f t="shared" si="75"/>
        <v>270.83032880400009</v>
      </c>
      <c r="Y71" s="173">
        <f t="shared" si="75"/>
        <v>270.83032880400009</v>
      </c>
      <c r="Z71" s="173">
        <f t="shared" si="75"/>
        <v>281.66354195616009</v>
      </c>
      <c r="AA71" s="173">
        <f t="shared" si="75"/>
        <v>281.66354195616009</v>
      </c>
      <c r="AB71" s="173">
        <f t="shared" si="75"/>
        <v>281.66354195616009</v>
      </c>
      <c r="AC71" s="173">
        <f t="shared" si="75"/>
        <v>281.66354195616009</v>
      </c>
      <c r="AD71" s="173">
        <f t="shared" si="75"/>
        <v>281.66354195616009</v>
      </c>
      <c r="AE71" s="173">
        <f t="shared" si="75"/>
        <v>281.66354195616009</v>
      </c>
      <c r="AF71" s="173">
        <f t="shared" si="75"/>
        <v>281.66354195616009</v>
      </c>
      <c r="AG71" s="173">
        <f t="shared" si="75"/>
        <v>295.74671905396809</v>
      </c>
      <c r="AH71" s="173">
        <f t="shared" si="75"/>
        <v>295.74671905396809</v>
      </c>
      <c r="AI71" s="173">
        <f t="shared" si="75"/>
        <v>295.74671905396809</v>
      </c>
      <c r="AJ71" s="173">
        <f t="shared" si="75"/>
        <v>295.74671905396809</v>
      </c>
      <c r="AK71" s="173">
        <f t="shared" si="75"/>
        <v>295.74671905396809</v>
      </c>
      <c r="AL71" s="173">
        <f t="shared" si="75"/>
        <v>295.74671905396809</v>
      </c>
      <c r="AM71" s="173">
        <f t="shared" si="75"/>
        <v>295.74671905396809</v>
      </c>
      <c r="AN71" s="155"/>
    </row>
    <row r="72" spans="2:41" x14ac:dyDescent="0.25">
      <c r="B72" s="154"/>
      <c r="AN72" s="155"/>
    </row>
    <row r="73" spans="2:41" x14ac:dyDescent="0.25">
      <c r="B73" s="204" t="s">
        <v>125</v>
      </c>
      <c r="C73" s="205"/>
      <c r="D73" s="151" t="s">
        <v>70</v>
      </c>
      <c r="E73" s="151" t="s">
        <v>71</v>
      </c>
      <c r="F73" s="151" t="s">
        <v>72</v>
      </c>
      <c r="G73" s="152" t="s">
        <v>78</v>
      </c>
      <c r="H73" s="151" t="s">
        <v>79</v>
      </c>
      <c r="I73" s="151" t="s">
        <v>80</v>
      </c>
      <c r="J73" s="151" t="s">
        <v>81</v>
      </c>
      <c r="K73" s="151" t="s">
        <v>76</v>
      </c>
      <c r="L73" s="151" t="s">
        <v>82</v>
      </c>
      <c r="M73" s="151" t="s">
        <v>83</v>
      </c>
      <c r="N73" s="151" t="s">
        <v>77</v>
      </c>
      <c r="O73" s="151" t="s">
        <v>84</v>
      </c>
      <c r="P73" s="151" t="s">
        <v>73</v>
      </c>
      <c r="Q73" s="151" t="s">
        <v>74</v>
      </c>
      <c r="R73" s="151" t="s">
        <v>75</v>
      </c>
      <c r="S73" s="152" t="s">
        <v>85</v>
      </c>
      <c r="T73" s="151" t="s">
        <v>86</v>
      </c>
      <c r="U73" s="151" t="s">
        <v>87</v>
      </c>
      <c r="V73" s="151" t="s">
        <v>88</v>
      </c>
      <c r="W73" s="151" t="s">
        <v>89</v>
      </c>
      <c r="X73" s="151" t="s">
        <v>90</v>
      </c>
      <c r="Y73" s="151" t="s">
        <v>91</v>
      </c>
      <c r="Z73" s="151" t="s">
        <v>92</v>
      </c>
      <c r="AA73" s="151" t="s">
        <v>93</v>
      </c>
      <c r="AB73" s="151" t="s">
        <v>94</v>
      </c>
      <c r="AC73" s="151" t="s">
        <v>95</v>
      </c>
      <c r="AD73" s="151" t="s">
        <v>96</v>
      </c>
      <c r="AE73" s="152" t="s">
        <v>97</v>
      </c>
      <c r="AF73" s="151" t="s">
        <v>98</v>
      </c>
      <c r="AG73" s="151" t="s">
        <v>99</v>
      </c>
      <c r="AH73" s="151" t="s">
        <v>100</v>
      </c>
      <c r="AI73" s="151" t="s">
        <v>101</v>
      </c>
      <c r="AJ73" s="151" t="s">
        <v>102</v>
      </c>
      <c r="AK73" s="151" t="s">
        <v>103</v>
      </c>
      <c r="AL73" s="151" t="s">
        <v>104</v>
      </c>
      <c r="AM73" s="151" t="s">
        <v>105</v>
      </c>
      <c r="AN73" s="206" t="s">
        <v>202</v>
      </c>
      <c r="AO73" s="207"/>
    </row>
    <row r="74" spans="2:41" x14ac:dyDescent="0.25">
      <c r="B74" s="154" t="str">
        <f>B59</f>
        <v>Advertising &amp; Marketing</v>
      </c>
      <c r="D74" s="265">
        <v>0</v>
      </c>
      <c r="E74" s="265">
        <v>0</v>
      </c>
      <c r="F74" s="265">
        <v>0</v>
      </c>
      <c r="G74" s="265">
        <v>0</v>
      </c>
      <c r="H74" s="265">
        <v>0.03</v>
      </c>
      <c r="I74" s="265">
        <v>0</v>
      </c>
      <c r="J74" s="265">
        <v>0</v>
      </c>
      <c r="K74" s="265">
        <v>0.02</v>
      </c>
      <c r="L74" s="265">
        <v>0</v>
      </c>
      <c r="M74" s="265">
        <v>0</v>
      </c>
      <c r="N74" s="265">
        <v>0</v>
      </c>
      <c r="O74" s="265">
        <v>0</v>
      </c>
      <c r="P74" s="265">
        <v>0</v>
      </c>
      <c r="Q74" s="265">
        <v>0.01</v>
      </c>
      <c r="R74" s="265">
        <v>0.05</v>
      </c>
      <c r="S74" s="265">
        <v>0</v>
      </c>
      <c r="T74" s="265">
        <v>0</v>
      </c>
      <c r="U74" s="265">
        <v>0</v>
      </c>
      <c r="V74" s="265">
        <v>0</v>
      </c>
      <c r="W74" s="265">
        <v>0.03</v>
      </c>
      <c r="X74" s="265">
        <v>0</v>
      </c>
      <c r="Y74" s="265">
        <v>0</v>
      </c>
      <c r="Z74" s="265">
        <v>0.04</v>
      </c>
      <c r="AA74" s="265">
        <v>0</v>
      </c>
      <c r="AB74" s="265">
        <v>0</v>
      </c>
      <c r="AC74" s="265">
        <v>0</v>
      </c>
      <c r="AD74" s="265">
        <v>0</v>
      </c>
      <c r="AE74" s="265">
        <v>0</v>
      </c>
      <c r="AF74" s="265">
        <v>0</v>
      </c>
      <c r="AG74" s="265">
        <v>0.05</v>
      </c>
      <c r="AH74" s="265">
        <v>0</v>
      </c>
      <c r="AI74" s="265">
        <v>0</v>
      </c>
      <c r="AJ74" s="265">
        <v>0</v>
      </c>
      <c r="AK74" s="265">
        <v>0</v>
      </c>
      <c r="AL74" s="265">
        <v>0</v>
      </c>
      <c r="AM74" s="265">
        <v>0</v>
      </c>
      <c r="AN74" s="208">
        <f>AVERAGE(D74:AM74)</f>
        <v>6.3888888888888901E-3</v>
      </c>
    </row>
    <row r="75" spans="2:41" x14ac:dyDescent="0.25">
      <c r="B75" s="154" t="str">
        <f t="shared" ref="B75:B86" si="76">B60</f>
        <v>Salaries</v>
      </c>
      <c r="D75" s="265">
        <v>0</v>
      </c>
      <c r="E75" s="265">
        <v>0</v>
      </c>
      <c r="F75" s="265">
        <v>0</v>
      </c>
      <c r="G75" s="265">
        <v>0</v>
      </c>
      <c r="H75" s="265">
        <v>0.03</v>
      </c>
      <c r="I75" s="265">
        <v>0</v>
      </c>
      <c r="J75" s="265">
        <v>0</v>
      </c>
      <c r="K75" s="265">
        <v>0.02</v>
      </c>
      <c r="L75" s="265">
        <v>0</v>
      </c>
      <c r="M75" s="265">
        <v>0</v>
      </c>
      <c r="N75" s="265">
        <v>0</v>
      </c>
      <c r="O75" s="265">
        <v>0</v>
      </c>
      <c r="P75" s="265">
        <v>0</v>
      </c>
      <c r="Q75" s="265">
        <v>0.01</v>
      </c>
      <c r="R75" s="265">
        <v>0.05</v>
      </c>
      <c r="S75" s="265">
        <v>0</v>
      </c>
      <c r="T75" s="265">
        <v>0.03</v>
      </c>
      <c r="U75" s="265">
        <v>0</v>
      </c>
      <c r="V75" s="265">
        <v>0</v>
      </c>
      <c r="W75" s="265">
        <v>0.03</v>
      </c>
      <c r="X75" s="265">
        <v>0</v>
      </c>
      <c r="Y75" s="265">
        <v>0</v>
      </c>
      <c r="Z75" s="265">
        <v>0.04</v>
      </c>
      <c r="AA75" s="265">
        <v>0</v>
      </c>
      <c r="AB75" s="265">
        <v>0</v>
      </c>
      <c r="AC75" s="265">
        <v>0</v>
      </c>
      <c r="AD75" s="265">
        <v>0</v>
      </c>
      <c r="AE75" s="265">
        <v>0</v>
      </c>
      <c r="AF75" s="265">
        <v>0</v>
      </c>
      <c r="AG75" s="265">
        <v>0.05</v>
      </c>
      <c r="AH75" s="265">
        <v>0</v>
      </c>
      <c r="AI75" s="265">
        <v>0</v>
      </c>
      <c r="AJ75" s="265">
        <v>0</v>
      </c>
      <c r="AK75" s="265">
        <v>0</v>
      </c>
      <c r="AL75" s="265">
        <v>0.02</v>
      </c>
      <c r="AM75" s="265">
        <v>0</v>
      </c>
      <c r="AN75" s="208">
        <f t="shared" ref="AN75:AN86" si="77">AVERAGE(D75:AM75)</f>
        <v>7.7777777777777784E-3</v>
      </c>
    </row>
    <row r="76" spans="2:41" x14ac:dyDescent="0.25">
      <c r="B76" s="154" t="str">
        <f t="shared" si="76"/>
        <v>Rent &amp; Utilities</v>
      </c>
      <c r="D76" s="265">
        <v>0</v>
      </c>
      <c r="E76" s="265">
        <v>0</v>
      </c>
      <c r="F76" s="265">
        <v>0</v>
      </c>
      <c r="G76" s="265">
        <v>0</v>
      </c>
      <c r="H76" s="265">
        <v>0.03</v>
      </c>
      <c r="I76" s="265">
        <v>0</v>
      </c>
      <c r="J76" s="265">
        <v>0</v>
      </c>
      <c r="K76" s="265">
        <v>0.02</v>
      </c>
      <c r="L76" s="265">
        <v>0</v>
      </c>
      <c r="M76" s="265">
        <v>0</v>
      </c>
      <c r="N76" s="265">
        <v>0</v>
      </c>
      <c r="O76" s="265">
        <v>0</v>
      </c>
      <c r="P76" s="265">
        <v>0.03</v>
      </c>
      <c r="Q76" s="265">
        <v>0.01</v>
      </c>
      <c r="R76" s="265">
        <v>0.05</v>
      </c>
      <c r="S76" s="265">
        <v>0</v>
      </c>
      <c r="T76" s="265">
        <v>0</v>
      </c>
      <c r="U76" s="265">
        <v>0</v>
      </c>
      <c r="V76" s="265">
        <v>0</v>
      </c>
      <c r="W76" s="265">
        <v>0.03</v>
      </c>
      <c r="X76" s="265">
        <v>0</v>
      </c>
      <c r="Y76" s="265">
        <v>0</v>
      </c>
      <c r="Z76" s="265">
        <v>0.04</v>
      </c>
      <c r="AA76" s="265">
        <v>0</v>
      </c>
      <c r="AB76" s="265">
        <v>0</v>
      </c>
      <c r="AC76" s="265">
        <v>0</v>
      </c>
      <c r="AD76" s="265">
        <v>0</v>
      </c>
      <c r="AE76" s="265">
        <v>0</v>
      </c>
      <c r="AF76" s="265">
        <v>0</v>
      </c>
      <c r="AG76" s="265">
        <v>0.05</v>
      </c>
      <c r="AH76" s="265">
        <v>0</v>
      </c>
      <c r="AI76" s="265">
        <v>0</v>
      </c>
      <c r="AJ76" s="265">
        <v>0</v>
      </c>
      <c r="AK76" s="265">
        <v>0</v>
      </c>
      <c r="AL76" s="265">
        <v>0.01</v>
      </c>
      <c r="AM76" s="265">
        <v>0.05</v>
      </c>
      <c r="AN76" s="208">
        <f t="shared" si="77"/>
        <v>8.8888888888888889E-3</v>
      </c>
    </row>
    <row r="77" spans="2:41" x14ac:dyDescent="0.25">
      <c r="B77" s="154" t="str">
        <f t="shared" si="76"/>
        <v>Legal &amp; Professional Fees</v>
      </c>
      <c r="D77" s="265">
        <v>0</v>
      </c>
      <c r="E77" s="265">
        <v>0</v>
      </c>
      <c r="F77" s="265">
        <v>0</v>
      </c>
      <c r="G77" s="265">
        <v>0</v>
      </c>
      <c r="H77" s="265">
        <v>0.03</v>
      </c>
      <c r="I77" s="265">
        <v>0</v>
      </c>
      <c r="J77" s="265">
        <v>0</v>
      </c>
      <c r="K77" s="265">
        <v>0.02</v>
      </c>
      <c r="L77" s="265">
        <v>0</v>
      </c>
      <c r="M77" s="265">
        <v>0</v>
      </c>
      <c r="N77" s="265">
        <v>0</v>
      </c>
      <c r="O77" s="265">
        <v>0</v>
      </c>
      <c r="P77" s="265">
        <v>0</v>
      </c>
      <c r="Q77" s="265">
        <v>0.01</v>
      </c>
      <c r="R77" s="265">
        <v>0.02</v>
      </c>
      <c r="S77" s="265">
        <v>0</v>
      </c>
      <c r="T77" s="265">
        <v>0</v>
      </c>
      <c r="U77" s="265">
        <v>0</v>
      </c>
      <c r="V77" s="265">
        <v>0</v>
      </c>
      <c r="W77" s="265">
        <v>0.03</v>
      </c>
      <c r="X77" s="265">
        <v>0</v>
      </c>
      <c r="Y77" s="265">
        <v>0</v>
      </c>
      <c r="Z77" s="265">
        <v>0.04</v>
      </c>
      <c r="AA77" s="265">
        <v>0</v>
      </c>
      <c r="AB77" s="265">
        <v>0</v>
      </c>
      <c r="AC77" s="265">
        <v>0</v>
      </c>
      <c r="AD77" s="265">
        <v>0</v>
      </c>
      <c r="AE77" s="265">
        <v>0.02</v>
      </c>
      <c r="AF77" s="265">
        <v>0</v>
      </c>
      <c r="AG77" s="265">
        <v>0.05</v>
      </c>
      <c r="AH77" s="265">
        <v>0</v>
      </c>
      <c r="AI77" s="265">
        <v>0</v>
      </c>
      <c r="AJ77" s="265">
        <v>0.02</v>
      </c>
      <c r="AK77" s="265">
        <v>0</v>
      </c>
      <c r="AL77" s="265">
        <v>0.02</v>
      </c>
      <c r="AM77" s="265">
        <v>0</v>
      </c>
      <c r="AN77" s="208">
        <f t="shared" si="77"/>
        <v>7.222222222222221E-3</v>
      </c>
    </row>
    <row r="78" spans="2:41" x14ac:dyDescent="0.25">
      <c r="B78" s="154" t="str">
        <f t="shared" si="76"/>
        <v>Training &amp; Development</v>
      </c>
      <c r="D78" s="265">
        <v>0</v>
      </c>
      <c r="E78" s="265">
        <v>0</v>
      </c>
      <c r="F78" s="265">
        <v>0</v>
      </c>
      <c r="G78" s="265">
        <v>0</v>
      </c>
      <c r="H78" s="265">
        <v>0.03</v>
      </c>
      <c r="I78" s="265">
        <v>0</v>
      </c>
      <c r="J78" s="265">
        <v>0</v>
      </c>
      <c r="K78" s="265">
        <v>0.02</v>
      </c>
      <c r="L78" s="265">
        <v>0</v>
      </c>
      <c r="M78" s="265">
        <v>0</v>
      </c>
      <c r="N78" s="265">
        <v>0</v>
      </c>
      <c r="O78" s="265">
        <v>0</v>
      </c>
      <c r="P78" s="265">
        <v>0</v>
      </c>
      <c r="Q78" s="265">
        <v>0.01</v>
      </c>
      <c r="R78" s="265">
        <v>0.05</v>
      </c>
      <c r="S78" s="265">
        <v>0</v>
      </c>
      <c r="T78" s="265">
        <v>0.04</v>
      </c>
      <c r="U78" s="265">
        <v>0</v>
      </c>
      <c r="V78" s="265">
        <v>0</v>
      </c>
      <c r="W78" s="265">
        <v>0.03</v>
      </c>
      <c r="X78" s="265">
        <v>0</v>
      </c>
      <c r="Y78" s="265">
        <v>0</v>
      </c>
      <c r="Z78" s="265">
        <v>0.01</v>
      </c>
      <c r="AA78" s="265">
        <v>0</v>
      </c>
      <c r="AB78" s="265">
        <v>0</v>
      </c>
      <c r="AC78" s="265">
        <v>0</v>
      </c>
      <c r="AD78" s="265">
        <v>0</v>
      </c>
      <c r="AE78" s="265">
        <v>0</v>
      </c>
      <c r="AF78" s="265">
        <v>0</v>
      </c>
      <c r="AG78" s="265">
        <v>0.05</v>
      </c>
      <c r="AH78" s="265">
        <v>0</v>
      </c>
      <c r="AI78" s="265">
        <v>0</v>
      </c>
      <c r="AJ78" s="265">
        <v>0</v>
      </c>
      <c r="AK78" s="265">
        <v>0</v>
      </c>
      <c r="AL78" s="265">
        <v>0.03</v>
      </c>
      <c r="AM78" s="265">
        <v>0</v>
      </c>
      <c r="AN78" s="208">
        <f t="shared" si="77"/>
        <v>7.5000000000000006E-3</v>
      </c>
    </row>
    <row r="79" spans="2:41" x14ac:dyDescent="0.25">
      <c r="B79" s="154" t="str">
        <f t="shared" si="76"/>
        <v>Repairs &amp; Maintenance</v>
      </c>
      <c r="D79" s="265">
        <v>0.02</v>
      </c>
      <c r="E79" s="265">
        <v>0</v>
      </c>
      <c r="F79" s="265">
        <v>0</v>
      </c>
      <c r="G79" s="265">
        <v>0</v>
      </c>
      <c r="H79" s="265">
        <v>0.03</v>
      </c>
      <c r="I79" s="265">
        <v>0</v>
      </c>
      <c r="J79" s="265">
        <v>0.05</v>
      </c>
      <c r="K79" s="265">
        <v>0.02</v>
      </c>
      <c r="L79" s="265">
        <v>0</v>
      </c>
      <c r="M79" s="265">
        <v>0</v>
      </c>
      <c r="N79" s="265">
        <v>0</v>
      </c>
      <c r="O79" s="265">
        <v>0</v>
      </c>
      <c r="P79" s="265">
        <v>0.03</v>
      </c>
      <c r="Q79" s="265">
        <v>0.01</v>
      </c>
      <c r="R79" s="265">
        <v>0.05</v>
      </c>
      <c r="S79" s="265">
        <v>0</v>
      </c>
      <c r="T79" s="265">
        <v>0</v>
      </c>
      <c r="U79" s="265">
        <v>0</v>
      </c>
      <c r="V79" s="265">
        <v>0</v>
      </c>
      <c r="W79" s="265">
        <v>0.03</v>
      </c>
      <c r="X79" s="265">
        <v>0</v>
      </c>
      <c r="Y79" s="265">
        <v>0</v>
      </c>
      <c r="Z79" s="265">
        <v>0.04</v>
      </c>
      <c r="AA79" s="265">
        <v>0</v>
      </c>
      <c r="AB79" s="265">
        <v>0</v>
      </c>
      <c r="AC79" s="265">
        <v>0</v>
      </c>
      <c r="AD79" s="265">
        <v>0</v>
      </c>
      <c r="AE79" s="265">
        <v>0</v>
      </c>
      <c r="AF79" s="265">
        <v>0</v>
      </c>
      <c r="AG79" s="265">
        <v>0.05</v>
      </c>
      <c r="AH79" s="265">
        <v>0</v>
      </c>
      <c r="AI79" s="265">
        <v>0</v>
      </c>
      <c r="AJ79" s="265">
        <v>0</v>
      </c>
      <c r="AK79" s="265">
        <v>0</v>
      </c>
      <c r="AL79" s="265">
        <v>0.02</v>
      </c>
      <c r="AM79" s="265">
        <v>0</v>
      </c>
      <c r="AN79" s="208">
        <f t="shared" si="77"/>
        <v>9.7222222222222224E-3</v>
      </c>
    </row>
    <row r="80" spans="2:41" x14ac:dyDescent="0.25">
      <c r="B80" s="154" t="str">
        <f t="shared" si="76"/>
        <v>Software &amp; Website Expenses</v>
      </c>
      <c r="D80" s="265">
        <v>0</v>
      </c>
      <c r="E80" s="265">
        <v>0</v>
      </c>
      <c r="F80" s="265">
        <v>0</v>
      </c>
      <c r="G80" s="265">
        <v>0</v>
      </c>
      <c r="H80" s="265">
        <v>0.03</v>
      </c>
      <c r="I80" s="265">
        <v>0</v>
      </c>
      <c r="J80" s="265">
        <v>0</v>
      </c>
      <c r="K80" s="265">
        <v>0.02</v>
      </c>
      <c r="L80" s="265">
        <v>0</v>
      </c>
      <c r="M80" s="265">
        <v>0</v>
      </c>
      <c r="N80" s="265">
        <v>0.02</v>
      </c>
      <c r="O80" s="265">
        <v>0</v>
      </c>
      <c r="P80" s="265">
        <v>0</v>
      </c>
      <c r="Q80" s="265">
        <v>0.04</v>
      </c>
      <c r="R80" s="265">
        <v>0.05</v>
      </c>
      <c r="S80" s="265">
        <v>0</v>
      </c>
      <c r="T80" s="265">
        <v>0</v>
      </c>
      <c r="U80" s="265">
        <v>0</v>
      </c>
      <c r="V80" s="265">
        <v>0</v>
      </c>
      <c r="W80" s="265">
        <v>0.03</v>
      </c>
      <c r="X80" s="265">
        <v>0</v>
      </c>
      <c r="Y80" s="265">
        <v>0</v>
      </c>
      <c r="Z80" s="265">
        <v>0.04</v>
      </c>
      <c r="AA80" s="265">
        <v>0.03</v>
      </c>
      <c r="AB80" s="265">
        <v>0</v>
      </c>
      <c r="AC80" s="265">
        <v>0</v>
      </c>
      <c r="AD80" s="265">
        <v>0</v>
      </c>
      <c r="AE80" s="265">
        <v>0</v>
      </c>
      <c r="AF80" s="265">
        <v>0</v>
      </c>
      <c r="AG80" s="265">
        <v>0.05</v>
      </c>
      <c r="AH80" s="265">
        <v>0.02</v>
      </c>
      <c r="AI80" s="265">
        <v>0</v>
      </c>
      <c r="AJ80" s="265">
        <v>0</v>
      </c>
      <c r="AK80" s="265">
        <v>0.02</v>
      </c>
      <c r="AL80" s="265">
        <v>0.02</v>
      </c>
      <c r="AM80" s="265">
        <v>0.02</v>
      </c>
      <c r="AN80" s="208">
        <f t="shared" si="77"/>
        <v>1.0833333333333335E-2</v>
      </c>
    </row>
    <row r="81" spans="2:40" x14ac:dyDescent="0.25">
      <c r="B81" s="154" t="str">
        <f t="shared" si="76"/>
        <v>Meals &amp; Entertainment</v>
      </c>
      <c r="D81" s="265">
        <v>0</v>
      </c>
      <c r="E81" s="265">
        <v>0</v>
      </c>
      <c r="F81" s="265">
        <v>0</v>
      </c>
      <c r="G81" s="265">
        <v>0.03</v>
      </c>
      <c r="H81" s="265">
        <v>0.03</v>
      </c>
      <c r="I81" s="265">
        <v>0</v>
      </c>
      <c r="J81" s="265">
        <v>0</v>
      </c>
      <c r="K81" s="265">
        <v>0.02</v>
      </c>
      <c r="L81" s="265">
        <v>0</v>
      </c>
      <c r="M81" s="265">
        <v>0</v>
      </c>
      <c r="N81" s="265">
        <v>0</v>
      </c>
      <c r="O81" s="265">
        <v>0</v>
      </c>
      <c r="P81" s="265">
        <v>0</v>
      </c>
      <c r="Q81" s="265">
        <v>0.01</v>
      </c>
      <c r="R81" s="265">
        <v>0.02</v>
      </c>
      <c r="S81" s="265">
        <v>0</v>
      </c>
      <c r="T81" s="265">
        <v>0</v>
      </c>
      <c r="U81" s="265">
        <v>0</v>
      </c>
      <c r="V81" s="265">
        <v>0.04</v>
      </c>
      <c r="W81" s="265">
        <v>0.03</v>
      </c>
      <c r="X81" s="265">
        <v>0</v>
      </c>
      <c r="Y81" s="265">
        <v>0.02</v>
      </c>
      <c r="Z81" s="265">
        <v>0.04</v>
      </c>
      <c r="AA81" s="265">
        <v>0</v>
      </c>
      <c r="AB81" s="265">
        <v>0</v>
      </c>
      <c r="AC81" s="265">
        <v>0</v>
      </c>
      <c r="AD81" s="265">
        <v>0</v>
      </c>
      <c r="AE81" s="265">
        <v>0</v>
      </c>
      <c r="AF81" s="265">
        <v>0</v>
      </c>
      <c r="AG81" s="265">
        <v>0.05</v>
      </c>
      <c r="AH81" s="265">
        <v>0</v>
      </c>
      <c r="AI81" s="265">
        <v>0</v>
      </c>
      <c r="AJ81" s="265">
        <v>0</v>
      </c>
      <c r="AK81" s="265">
        <v>0</v>
      </c>
      <c r="AL81" s="265">
        <v>0</v>
      </c>
      <c r="AM81" s="265">
        <v>0</v>
      </c>
      <c r="AN81" s="208">
        <f t="shared" si="77"/>
        <v>8.0555555555555554E-3</v>
      </c>
    </row>
    <row r="82" spans="2:40" x14ac:dyDescent="0.25">
      <c r="B82" s="154" t="str">
        <f t="shared" si="76"/>
        <v>Insurance</v>
      </c>
      <c r="D82" s="265">
        <v>0</v>
      </c>
      <c r="E82" s="265">
        <v>0</v>
      </c>
      <c r="F82" s="265">
        <v>0</v>
      </c>
      <c r="G82" s="265">
        <v>0</v>
      </c>
      <c r="H82" s="265">
        <v>0.03</v>
      </c>
      <c r="I82" s="265">
        <v>0</v>
      </c>
      <c r="J82" s="265">
        <v>0</v>
      </c>
      <c r="K82" s="265">
        <v>0.02</v>
      </c>
      <c r="L82" s="265">
        <v>0</v>
      </c>
      <c r="M82" s="265">
        <v>0</v>
      </c>
      <c r="N82" s="265">
        <v>0</v>
      </c>
      <c r="O82" s="265">
        <v>0</v>
      </c>
      <c r="P82" s="265">
        <v>0</v>
      </c>
      <c r="Q82" s="265">
        <v>0.01</v>
      </c>
      <c r="R82" s="265">
        <v>0.05</v>
      </c>
      <c r="S82" s="265">
        <v>0</v>
      </c>
      <c r="T82" s="265">
        <v>0</v>
      </c>
      <c r="U82" s="265">
        <v>0</v>
      </c>
      <c r="V82" s="265">
        <v>0</v>
      </c>
      <c r="W82" s="265">
        <v>0.03</v>
      </c>
      <c r="X82" s="265">
        <v>0</v>
      </c>
      <c r="Y82" s="265">
        <v>0</v>
      </c>
      <c r="Z82" s="265">
        <v>0.04</v>
      </c>
      <c r="AA82" s="265">
        <v>0</v>
      </c>
      <c r="AB82" s="265">
        <v>0</v>
      </c>
      <c r="AC82" s="265">
        <v>0.02</v>
      </c>
      <c r="AD82" s="265">
        <v>0</v>
      </c>
      <c r="AE82" s="265">
        <v>0</v>
      </c>
      <c r="AF82" s="265">
        <v>0</v>
      </c>
      <c r="AG82" s="265">
        <v>0.05</v>
      </c>
      <c r="AH82" s="265">
        <v>0</v>
      </c>
      <c r="AI82" s="265">
        <v>0</v>
      </c>
      <c r="AJ82" s="265">
        <v>0</v>
      </c>
      <c r="AK82" s="265">
        <v>0</v>
      </c>
      <c r="AL82" s="265">
        <v>0.02</v>
      </c>
      <c r="AM82" s="265">
        <v>0</v>
      </c>
      <c r="AN82" s="208">
        <f t="shared" si="77"/>
        <v>7.5000000000000006E-3</v>
      </c>
    </row>
    <row r="83" spans="2:40" x14ac:dyDescent="0.25">
      <c r="B83" s="154" t="str">
        <f t="shared" si="76"/>
        <v>Permits &amp; Licenses</v>
      </c>
      <c r="D83" s="265">
        <v>0.02</v>
      </c>
      <c r="E83" s="265">
        <v>0</v>
      </c>
      <c r="F83" s="265">
        <v>0</v>
      </c>
      <c r="G83" s="265">
        <v>0</v>
      </c>
      <c r="H83" s="265">
        <v>0.03</v>
      </c>
      <c r="I83" s="265">
        <v>0</v>
      </c>
      <c r="J83" s="265">
        <v>0.05</v>
      </c>
      <c r="K83" s="265">
        <v>0.02</v>
      </c>
      <c r="L83" s="265">
        <v>0</v>
      </c>
      <c r="M83" s="265">
        <v>0</v>
      </c>
      <c r="N83" s="265">
        <v>0</v>
      </c>
      <c r="O83" s="265">
        <v>0</v>
      </c>
      <c r="P83" s="265">
        <v>0.03</v>
      </c>
      <c r="Q83" s="265">
        <v>0.01</v>
      </c>
      <c r="R83" s="265">
        <v>0.05</v>
      </c>
      <c r="S83" s="265">
        <v>0</v>
      </c>
      <c r="T83" s="265">
        <v>0</v>
      </c>
      <c r="U83" s="265">
        <v>0</v>
      </c>
      <c r="V83" s="265">
        <v>0</v>
      </c>
      <c r="W83" s="265">
        <v>0.03</v>
      </c>
      <c r="X83" s="265">
        <v>0</v>
      </c>
      <c r="Y83" s="265">
        <v>0</v>
      </c>
      <c r="Z83" s="265">
        <v>0.04</v>
      </c>
      <c r="AA83" s="265">
        <v>0</v>
      </c>
      <c r="AB83" s="265">
        <v>0</v>
      </c>
      <c r="AC83" s="265">
        <v>0</v>
      </c>
      <c r="AD83" s="265">
        <v>0</v>
      </c>
      <c r="AE83" s="265">
        <v>0</v>
      </c>
      <c r="AF83" s="265">
        <v>0</v>
      </c>
      <c r="AG83" s="265">
        <v>0.05</v>
      </c>
      <c r="AH83" s="265">
        <v>0</v>
      </c>
      <c r="AI83" s="265">
        <v>0</v>
      </c>
      <c r="AJ83" s="265">
        <v>0</v>
      </c>
      <c r="AK83" s="265">
        <v>0</v>
      </c>
      <c r="AL83" s="265">
        <v>0.02</v>
      </c>
      <c r="AM83" s="265">
        <v>0</v>
      </c>
      <c r="AN83" s="208">
        <f t="shared" si="77"/>
        <v>9.7222222222222224E-3</v>
      </c>
    </row>
    <row r="84" spans="2:40" x14ac:dyDescent="0.25">
      <c r="B84" s="154" t="str">
        <f t="shared" si="76"/>
        <v>Environmental Compliance</v>
      </c>
      <c r="D84" s="265">
        <v>0</v>
      </c>
      <c r="E84" s="265">
        <v>0</v>
      </c>
      <c r="F84" s="265">
        <v>0</v>
      </c>
      <c r="G84" s="265">
        <v>0</v>
      </c>
      <c r="H84" s="265">
        <v>0.03</v>
      </c>
      <c r="I84" s="265">
        <v>0</v>
      </c>
      <c r="J84" s="265">
        <v>0</v>
      </c>
      <c r="K84" s="265">
        <v>0.02</v>
      </c>
      <c r="L84" s="265">
        <v>0</v>
      </c>
      <c r="M84" s="265">
        <v>0</v>
      </c>
      <c r="N84" s="265">
        <v>0.02</v>
      </c>
      <c r="O84" s="265">
        <v>0</v>
      </c>
      <c r="P84" s="265">
        <v>0</v>
      </c>
      <c r="Q84" s="265">
        <v>0.04</v>
      </c>
      <c r="R84" s="265">
        <v>0.05</v>
      </c>
      <c r="S84" s="265">
        <v>0</v>
      </c>
      <c r="T84" s="265">
        <v>0</v>
      </c>
      <c r="U84" s="265">
        <v>0</v>
      </c>
      <c r="V84" s="265">
        <v>0</v>
      </c>
      <c r="W84" s="265">
        <v>0.03</v>
      </c>
      <c r="X84" s="265">
        <v>0</v>
      </c>
      <c r="Y84" s="265">
        <v>0</v>
      </c>
      <c r="Z84" s="265">
        <v>0.04</v>
      </c>
      <c r="AA84" s="265">
        <v>0.03</v>
      </c>
      <c r="AB84" s="265">
        <v>0</v>
      </c>
      <c r="AC84" s="265">
        <v>0</v>
      </c>
      <c r="AD84" s="265">
        <v>0</v>
      </c>
      <c r="AE84" s="265">
        <v>0</v>
      </c>
      <c r="AF84" s="265">
        <v>0</v>
      </c>
      <c r="AG84" s="265">
        <v>0.05</v>
      </c>
      <c r="AH84" s="265">
        <v>0.02</v>
      </c>
      <c r="AI84" s="265">
        <v>0</v>
      </c>
      <c r="AJ84" s="265">
        <v>0</v>
      </c>
      <c r="AK84" s="265">
        <v>0.02</v>
      </c>
      <c r="AL84" s="265">
        <v>0.02</v>
      </c>
      <c r="AM84" s="265">
        <v>0.02</v>
      </c>
      <c r="AN84" s="208">
        <f t="shared" si="77"/>
        <v>1.0833333333333335E-2</v>
      </c>
    </row>
    <row r="85" spans="2:40" x14ac:dyDescent="0.25">
      <c r="B85" s="154" t="str">
        <f t="shared" si="76"/>
        <v>Office Supplies</v>
      </c>
      <c r="D85" s="265">
        <v>0</v>
      </c>
      <c r="E85" s="265">
        <v>0</v>
      </c>
      <c r="F85" s="265">
        <v>0</v>
      </c>
      <c r="G85" s="265">
        <v>1</v>
      </c>
      <c r="H85" s="265">
        <v>0</v>
      </c>
      <c r="I85" s="265">
        <v>0</v>
      </c>
      <c r="J85" s="265">
        <v>0</v>
      </c>
      <c r="K85" s="265">
        <v>-0.5</v>
      </c>
      <c r="L85" s="265">
        <v>0</v>
      </c>
      <c r="M85" s="265">
        <v>0</v>
      </c>
      <c r="N85" s="265">
        <v>0</v>
      </c>
      <c r="O85" s="265">
        <v>0</v>
      </c>
      <c r="P85" s="265">
        <v>0</v>
      </c>
      <c r="Q85" s="265">
        <v>0.01</v>
      </c>
      <c r="R85" s="265">
        <v>0.05</v>
      </c>
      <c r="S85" s="265">
        <v>0</v>
      </c>
      <c r="T85" s="265">
        <v>0</v>
      </c>
      <c r="U85" s="265">
        <v>0</v>
      </c>
      <c r="V85" s="265">
        <v>0</v>
      </c>
      <c r="W85" s="265">
        <v>0.03</v>
      </c>
      <c r="X85" s="265">
        <v>0</v>
      </c>
      <c r="Y85" s="265">
        <v>0</v>
      </c>
      <c r="Z85" s="265">
        <v>0.04</v>
      </c>
      <c r="AA85" s="265">
        <v>0</v>
      </c>
      <c r="AB85" s="265">
        <v>0</v>
      </c>
      <c r="AC85" s="265">
        <v>0</v>
      </c>
      <c r="AD85" s="265">
        <v>0</v>
      </c>
      <c r="AE85" s="265">
        <v>0</v>
      </c>
      <c r="AF85" s="265">
        <v>0</v>
      </c>
      <c r="AG85" s="265">
        <v>0.05</v>
      </c>
      <c r="AH85" s="265">
        <v>0</v>
      </c>
      <c r="AI85" s="265">
        <v>0</v>
      </c>
      <c r="AJ85" s="265">
        <v>0</v>
      </c>
      <c r="AK85" s="265">
        <v>0</v>
      </c>
      <c r="AL85" s="265">
        <v>0</v>
      </c>
      <c r="AM85" s="265">
        <v>0</v>
      </c>
      <c r="AN85" s="208">
        <f t="shared" si="77"/>
        <v>1.8888888888888893E-2</v>
      </c>
    </row>
    <row r="86" spans="2:40" x14ac:dyDescent="0.25">
      <c r="B86" s="154" t="str">
        <f t="shared" si="76"/>
        <v>Miscellaneous</v>
      </c>
      <c r="D86" s="265">
        <v>0</v>
      </c>
      <c r="E86" s="265">
        <v>0</v>
      </c>
      <c r="F86" s="265">
        <v>0</v>
      </c>
      <c r="G86" s="265">
        <v>0</v>
      </c>
      <c r="H86" s="265">
        <v>0.03</v>
      </c>
      <c r="I86" s="265">
        <v>0</v>
      </c>
      <c r="J86" s="265">
        <v>0</v>
      </c>
      <c r="K86" s="265">
        <v>0.02</v>
      </c>
      <c r="L86" s="265">
        <v>0</v>
      </c>
      <c r="M86" s="265">
        <v>0</v>
      </c>
      <c r="N86" s="265">
        <v>0</v>
      </c>
      <c r="O86" s="265">
        <v>0</v>
      </c>
      <c r="P86" s="265">
        <v>0</v>
      </c>
      <c r="Q86" s="265">
        <v>0.01</v>
      </c>
      <c r="R86" s="265">
        <v>0.05</v>
      </c>
      <c r="S86" s="265">
        <v>0</v>
      </c>
      <c r="T86" s="265">
        <v>0</v>
      </c>
      <c r="U86" s="265">
        <v>0</v>
      </c>
      <c r="V86" s="265">
        <v>0</v>
      </c>
      <c r="W86" s="265">
        <v>0.03</v>
      </c>
      <c r="X86" s="265">
        <v>0</v>
      </c>
      <c r="Y86" s="265">
        <v>0</v>
      </c>
      <c r="Z86" s="265">
        <v>0.04</v>
      </c>
      <c r="AA86" s="265">
        <v>0</v>
      </c>
      <c r="AB86" s="265">
        <v>0</v>
      </c>
      <c r="AC86" s="265">
        <v>0</v>
      </c>
      <c r="AD86" s="265">
        <v>0</v>
      </c>
      <c r="AE86" s="265">
        <v>0</v>
      </c>
      <c r="AF86" s="265">
        <v>0</v>
      </c>
      <c r="AG86" s="265">
        <v>0.05</v>
      </c>
      <c r="AH86" s="265">
        <v>0</v>
      </c>
      <c r="AI86" s="265">
        <v>0</v>
      </c>
      <c r="AJ86" s="265">
        <v>0</v>
      </c>
      <c r="AK86" s="265">
        <v>0</v>
      </c>
      <c r="AL86" s="265">
        <v>0</v>
      </c>
      <c r="AM86" s="265">
        <v>0</v>
      </c>
      <c r="AN86" s="208">
        <f t="shared" si="77"/>
        <v>6.3888888888888901E-3</v>
      </c>
    </row>
    <row r="87" spans="2:40" ht="14.4" thickBot="1" x14ac:dyDescent="0.3">
      <c r="B87" s="164"/>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c r="AL87" s="179"/>
      <c r="AM87" s="179"/>
      <c r="AN87" s="180"/>
    </row>
    <row r="88" spans="2:40" ht="14.4" thickBot="1" x14ac:dyDescent="0.3"/>
    <row r="89" spans="2:40" x14ac:dyDescent="0.25">
      <c r="B89" s="209"/>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81"/>
    </row>
    <row r="90" spans="2:40" x14ac:dyDescent="0.25">
      <c r="B90" s="154"/>
      <c r="C90" s="203" t="s">
        <v>108</v>
      </c>
      <c r="D90" s="203" t="s">
        <v>114</v>
      </c>
      <c r="E90" s="203" t="s">
        <v>114</v>
      </c>
      <c r="F90" s="203" t="s">
        <v>114</v>
      </c>
      <c r="G90" s="203" t="s">
        <v>114</v>
      </c>
      <c r="H90" s="203" t="s">
        <v>114</v>
      </c>
      <c r="I90" s="203" t="s">
        <v>114</v>
      </c>
      <c r="J90" s="203" t="s">
        <v>114</v>
      </c>
      <c r="K90" s="203" t="s">
        <v>114</v>
      </c>
      <c r="L90" s="203" t="s">
        <v>114</v>
      </c>
      <c r="M90" s="203" t="s">
        <v>114</v>
      </c>
      <c r="N90" s="203" t="s">
        <v>114</v>
      </c>
      <c r="O90" s="203" t="s">
        <v>114</v>
      </c>
      <c r="P90" s="203" t="s">
        <v>114</v>
      </c>
      <c r="Q90" s="203" t="s">
        <v>114</v>
      </c>
      <c r="R90" s="203" t="s">
        <v>114</v>
      </c>
      <c r="S90" s="203" t="s">
        <v>114</v>
      </c>
      <c r="T90" s="203" t="s">
        <v>114</v>
      </c>
      <c r="U90" s="203" t="s">
        <v>114</v>
      </c>
      <c r="V90" s="203" t="s">
        <v>114</v>
      </c>
      <c r="W90" s="203" t="s">
        <v>114</v>
      </c>
      <c r="X90" s="203" t="s">
        <v>114</v>
      </c>
      <c r="Y90" s="203" t="s">
        <v>114</v>
      </c>
      <c r="Z90" s="203" t="s">
        <v>114</v>
      </c>
      <c r="AA90" s="203" t="s">
        <v>114</v>
      </c>
      <c r="AB90" s="203" t="s">
        <v>114</v>
      </c>
      <c r="AC90" s="203" t="s">
        <v>114</v>
      </c>
      <c r="AD90" s="203" t="s">
        <v>114</v>
      </c>
      <c r="AE90" s="203" t="s">
        <v>114</v>
      </c>
      <c r="AF90" s="203" t="s">
        <v>114</v>
      </c>
      <c r="AG90" s="203" t="s">
        <v>114</v>
      </c>
      <c r="AH90" s="203" t="s">
        <v>114</v>
      </c>
      <c r="AI90" s="203" t="s">
        <v>114</v>
      </c>
      <c r="AJ90" s="203" t="s">
        <v>114</v>
      </c>
      <c r="AK90" s="203" t="s">
        <v>114</v>
      </c>
      <c r="AL90" s="203" t="s">
        <v>114</v>
      </c>
      <c r="AM90" s="203" t="s">
        <v>114</v>
      </c>
      <c r="AN90" s="155"/>
    </row>
    <row r="91" spans="2:40" x14ac:dyDescent="0.25">
      <c r="B91" s="149" t="s">
        <v>212</v>
      </c>
      <c r="C91" s="150" t="s">
        <v>38</v>
      </c>
      <c r="D91" s="151" t="s">
        <v>70</v>
      </c>
      <c r="E91" s="151" t="s">
        <v>71</v>
      </c>
      <c r="F91" s="151" t="s">
        <v>72</v>
      </c>
      <c r="G91" s="152" t="s">
        <v>78</v>
      </c>
      <c r="H91" s="151" t="s">
        <v>79</v>
      </c>
      <c r="I91" s="151" t="s">
        <v>80</v>
      </c>
      <c r="J91" s="151" t="s">
        <v>81</v>
      </c>
      <c r="K91" s="151" t="s">
        <v>76</v>
      </c>
      <c r="L91" s="151" t="s">
        <v>82</v>
      </c>
      <c r="M91" s="151" t="s">
        <v>83</v>
      </c>
      <c r="N91" s="151" t="s">
        <v>77</v>
      </c>
      <c r="O91" s="151" t="s">
        <v>84</v>
      </c>
      <c r="P91" s="151" t="s">
        <v>73</v>
      </c>
      <c r="Q91" s="151" t="s">
        <v>74</v>
      </c>
      <c r="R91" s="151" t="s">
        <v>75</v>
      </c>
      <c r="S91" s="152" t="s">
        <v>85</v>
      </c>
      <c r="T91" s="151" t="s">
        <v>86</v>
      </c>
      <c r="U91" s="151" t="s">
        <v>87</v>
      </c>
      <c r="V91" s="151" t="s">
        <v>88</v>
      </c>
      <c r="W91" s="151" t="s">
        <v>89</v>
      </c>
      <c r="X91" s="151" t="s">
        <v>90</v>
      </c>
      <c r="Y91" s="151" t="s">
        <v>91</v>
      </c>
      <c r="Z91" s="151" t="s">
        <v>92</v>
      </c>
      <c r="AA91" s="151" t="s">
        <v>93</v>
      </c>
      <c r="AB91" s="151" t="s">
        <v>94</v>
      </c>
      <c r="AC91" s="151" t="s">
        <v>95</v>
      </c>
      <c r="AD91" s="151" t="s">
        <v>96</v>
      </c>
      <c r="AE91" s="152" t="s">
        <v>97</v>
      </c>
      <c r="AF91" s="151" t="s">
        <v>98</v>
      </c>
      <c r="AG91" s="151" t="s">
        <v>99</v>
      </c>
      <c r="AH91" s="151" t="s">
        <v>100</v>
      </c>
      <c r="AI91" s="151" t="s">
        <v>101</v>
      </c>
      <c r="AJ91" s="151" t="s">
        <v>102</v>
      </c>
      <c r="AK91" s="151" t="s">
        <v>103</v>
      </c>
      <c r="AL91" s="151" t="s">
        <v>104</v>
      </c>
      <c r="AM91" s="151" t="s">
        <v>105</v>
      </c>
      <c r="AN91" s="155"/>
    </row>
    <row r="92" spans="2:40" x14ac:dyDescent="0.25">
      <c r="B92" s="154" t="s">
        <v>213</v>
      </c>
      <c r="C92" s="272">
        <v>0.1</v>
      </c>
      <c r="D92" s="272">
        <v>0.1</v>
      </c>
      <c r="E92" s="272">
        <v>0.1</v>
      </c>
      <c r="F92" s="272">
        <v>0.1</v>
      </c>
      <c r="G92" s="272">
        <v>0.1</v>
      </c>
      <c r="H92" s="272">
        <v>0.1</v>
      </c>
      <c r="I92" s="272">
        <v>0.1</v>
      </c>
      <c r="J92" s="272">
        <v>0.1</v>
      </c>
      <c r="K92" s="272">
        <v>0.1</v>
      </c>
      <c r="L92" s="272">
        <v>0.1</v>
      </c>
      <c r="M92" s="272">
        <v>0.1</v>
      </c>
      <c r="N92" s="272">
        <v>0.1</v>
      </c>
      <c r="O92" s="272">
        <v>0.1</v>
      </c>
      <c r="P92" s="272">
        <v>0.1</v>
      </c>
      <c r="Q92" s="272">
        <v>0.1</v>
      </c>
      <c r="R92" s="272">
        <v>0.1</v>
      </c>
      <c r="S92" s="272">
        <v>0.1</v>
      </c>
      <c r="T92" s="272">
        <v>0.1</v>
      </c>
      <c r="U92" s="272">
        <v>0.1</v>
      </c>
      <c r="V92" s="272">
        <v>0.1</v>
      </c>
      <c r="W92" s="272">
        <v>0.1</v>
      </c>
      <c r="X92" s="272">
        <v>0.1</v>
      </c>
      <c r="Y92" s="272">
        <v>0.1</v>
      </c>
      <c r="Z92" s="272">
        <v>0.1</v>
      </c>
      <c r="AA92" s="272">
        <v>0.1</v>
      </c>
      <c r="AB92" s="272">
        <v>0.1</v>
      </c>
      <c r="AC92" s="272">
        <v>0.1</v>
      </c>
      <c r="AD92" s="272">
        <v>0.1</v>
      </c>
      <c r="AE92" s="272">
        <v>0.1</v>
      </c>
      <c r="AF92" s="272">
        <v>0.1</v>
      </c>
      <c r="AG92" s="272">
        <v>0.1</v>
      </c>
      <c r="AH92" s="272">
        <v>0.1</v>
      </c>
      <c r="AI92" s="272">
        <v>0.1</v>
      </c>
      <c r="AJ92" s="272">
        <v>0.1</v>
      </c>
      <c r="AK92" s="272">
        <v>0.1</v>
      </c>
      <c r="AL92" s="272">
        <v>0.1</v>
      </c>
      <c r="AM92" s="272">
        <v>0.1</v>
      </c>
      <c r="AN92" s="155"/>
    </row>
    <row r="93" spans="2:40" ht="14.4" thickBot="1" x14ac:dyDescent="0.3">
      <c r="B93" s="164"/>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80"/>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1DDD1-6CDC-42DF-A843-4C745AE23B11}">
  <dimension ref="B2:AN20"/>
  <sheetViews>
    <sheetView showGridLines="0" workbookViewId="0"/>
  </sheetViews>
  <sheetFormatPr defaultColWidth="8.77734375" defaultRowHeight="13.8" x14ac:dyDescent="0.25"/>
  <cols>
    <col min="1" max="2" width="5.6640625" style="7" customWidth="1"/>
    <col min="3" max="3" width="25.21875" style="7" customWidth="1"/>
    <col min="4" max="40" width="12.6640625" style="7" customWidth="1"/>
    <col min="41" max="16384" width="8.77734375" style="7"/>
  </cols>
  <sheetData>
    <row r="2" spans="2:40" ht="20.399999999999999" x14ac:dyDescent="0.35">
      <c r="B2" s="210" t="s">
        <v>221</v>
      </c>
    </row>
    <row r="3" spans="2:40" x14ac:dyDescent="0.25">
      <c r="B3" s="119">
        <v>1</v>
      </c>
      <c r="C3" s="7" t="s">
        <v>246</v>
      </c>
      <c r="D3" s="259" t="s">
        <v>249</v>
      </c>
    </row>
    <row r="4" spans="2:40" x14ac:dyDescent="0.25">
      <c r="B4" s="119">
        <v>2</v>
      </c>
      <c r="C4" s="7" t="s">
        <v>247</v>
      </c>
      <c r="D4" s="244" t="s">
        <v>248</v>
      </c>
    </row>
    <row r="5" spans="2:40" x14ac:dyDescent="0.25">
      <c r="B5" s="119">
        <v>3</v>
      </c>
      <c r="C5" s="7" t="s">
        <v>250</v>
      </c>
      <c r="D5" s="245" t="s">
        <v>114</v>
      </c>
    </row>
    <row r="6" spans="2:40" x14ac:dyDescent="0.25">
      <c r="B6" s="119">
        <v>4</v>
      </c>
      <c r="C6" s="7" t="s">
        <v>240</v>
      </c>
    </row>
    <row r="7" spans="2:40" x14ac:dyDescent="0.25">
      <c r="B7" s="119">
        <v>5</v>
      </c>
      <c r="C7" s="246" t="s">
        <v>222</v>
      </c>
    </row>
    <row r="9" spans="2:40" ht="20.399999999999999" x14ac:dyDescent="0.35">
      <c r="B9" s="210" t="s">
        <v>223</v>
      </c>
    </row>
    <row r="10" spans="2:40" x14ac:dyDescent="0.25">
      <c r="B10" s="119">
        <v>1</v>
      </c>
      <c r="C10" s="7" t="s">
        <v>251</v>
      </c>
    </row>
    <row r="11" spans="2:40" x14ac:dyDescent="0.25">
      <c r="B11" s="211">
        <v>2</v>
      </c>
      <c r="C11" s="7" t="s">
        <v>252</v>
      </c>
    </row>
    <row r="12" spans="2:40" x14ac:dyDescent="0.25">
      <c r="B12" s="119">
        <v>3</v>
      </c>
      <c r="C12" s="7" t="s">
        <v>239</v>
      </c>
    </row>
    <row r="13" spans="2:40" ht="14.4" thickBot="1" x14ac:dyDescent="0.3"/>
    <row r="14" spans="2:40" x14ac:dyDescent="0.25">
      <c r="C14" s="146" t="s">
        <v>4</v>
      </c>
      <c r="D14" s="188" t="s">
        <v>38</v>
      </c>
      <c r="E14" s="189" t="s">
        <v>70</v>
      </c>
      <c r="F14" s="189" t="s">
        <v>71</v>
      </c>
      <c r="G14" s="189" t="s">
        <v>72</v>
      </c>
      <c r="H14" s="190" t="s">
        <v>78</v>
      </c>
      <c r="I14" s="189" t="s">
        <v>79</v>
      </c>
      <c r="J14" s="189" t="s">
        <v>80</v>
      </c>
      <c r="K14" s="189" t="s">
        <v>81</v>
      </c>
      <c r="L14" s="189" t="s">
        <v>76</v>
      </c>
      <c r="M14" s="189" t="s">
        <v>82</v>
      </c>
      <c r="N14" s="189" t="s">
        <v>83</v>
      </c>
      <c r="O14" s="189" t="s">
        <v>77</v>
      </c>
      <c r="P14" s="189" t="s">
        <v>84</v>
      </c>
      <c r="Q14" s="189" t="s">
        <v>73</v>
      </c>
      <c r="R14" s="189" t="s">
        <v>74</v>
      </c>
      <c r="S14" s="189" t="s">
        <v>75</v>
      </c>
      <c r="T14" s="190" t="s">
        <v>85</v>
      </c>
      <c r="U14" s="189" t="s">
        <v>86</v>
      </c>
      <c r="V14" s="189" t="s">
        <v>87</v>
      </c>
      <c r="W14" s="189" t="s">
        <v>88</v>
      </c>
      <c r="X14" s="189" t="s">
        <v>89</v>
      </c>
      <c r="Y14" s="189" t="s">
        <v>90</v>
      </c>
      <c r="Z14" s="189" t="s">
        <v>91</v>
      </c>
      <c r="AA14" s="189" t="s">
        <v>92</v>
      </c>
      <c r="AB14" s="189" t="s">
        <v>93</v>
      </c>
      <c r="AC14" s="189" t="s">
        <v>94</v>
      </c>
      <c r="AD14" s="189" t="s">
        <v>95</v>
      </c>
      <c r="AE14" s="189" t="s">
        <v>96</v>
      </c>
      <c r="AF14" s="190" t="s">
        <v>97</v>
      </c>
      <c r="AG14" s="189" t="s">
        <v>98</v>
      </c>
      <c r="AH14" s="189" t="s">
        <v>99</v>
      </c>
      <c r="AI14" s="189" t="s">
        <v>100</v>
      </c>
      <c r="AJ14" s="189" t="s">
        <v>101</v>
      </c>
      <c r="AK14" s="189" t="s">
        <v>102</v>
      </c>
      <c r="AL14" s="189" t="s">
        <v>103</v>
      </c>
      <c r="AM14" s="189" t="s">
        <v>104</v>
      </c>
      <c r="AN14" s="191" t="s">
        <v>105</v>
      </c>
    </row>
    <row r="15" spans="2:40" x14ac:dyDescent="0.25">
      <c r="C15" s="149"/>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3"/>
    </row>
    <row r="16" spans="2:40" x14ac:dyDescent="0.25">
      <c r="C16" s="149" t="s">
        <v>5</v>
      </c>
      <c r="D16" s="260"/>
      <c r="E16" s="260">
        <v>0</v>
      </c>
      <c r="F16" s="260">
        <v>0</v>
      </c>
      <c r="G16" s="260">
        <v>0</v>
      </c>
      <c r="H16" s="260">
        <v>0</v>
      </c>
      <c r="I16" s="260">
        <v>0</v>
      </c>
      <c r="J16" s="260">
        <v>0</v>
      </c>
      <c r="K16" s="260">
        <v>0</v>
      </c>
      <c r="L16" s="260">
        <v>0</v>
      </c>
      <c r="M16" s="260">
        <v>0</v>
      </c>
      <c r="N16" s="260">
        <v>0</v>
      </c>
      <c r="O16" s="260">
        <v>0</v>
      </c>
      <c r="P16" s="260">
        <v>0</v>
      </c>
      <c r="Q16" s="260">
        <v>0</v>
      </c>
      <c r="R16" s="260">
        <v>0</v>
      </c>
      <c r="S16" s="260">
        <v>0</v>
      </c>
      <c r="T16" s="260">
        <v>0</v>
      </c>
      <c r="U16" s="260">
        <v>0</v>
      </c>
      <c r="V16" s="260">
        <v>0</v>
      </c>
      <c r="W16" s="260">
        <v>0</v>
      </c>
      <c r="X16" s="260">
        <v>0</v>
      </c>
      <c r="Y16" s="260">
        <v>0</v>
      </c>
      <c r="Z16" s="260">
        <v>0</v>
      </c>
      <c r="AA16" s="260">
        <v>0</v>
      </c>
      <c r="AB16" s="260">
        <v>0</v>
      </c>
      <c r="AC16" s="260">
        <v>0</v>
      </c>
      <c r="AD16" s="260">
        <v>0</v>
      </c>
      <c r="AE16" s="260">
        <v>0</v>
      </c>
      <c r="AF16" s="260">
        <v>0</v>
      </c>
      <c r="AG16" s="260">
        <v>0</v>
      </c>
      <c r="AH16" s="260">
        <v>0</v>
      </c>
      <c r="AI16" s="260">
        <v>0</v>
      </c>
      <c r="AJ16" s="260">
        <v>0</v>
      </c>
      <c r="AK16" s="260">
        <v>0</v>
      </c>
      <c r="AL16" s="260">
        <v>0</v>
      </c>
      <c r="AM16" s="260">
        <v>0</v>
      </c>
      <c r="AN16" s="261">
        <v>0</v>
      </c>
    </row>
    <row r="17" spans="3:40" ht="14.4" thickBot="1" x14ac:dyDescent="0.3">
      <c r="C17" s="194" t="s">
        <v>61</v>
      </c>
      <c r="D17" s="195">
        <f>BS!M38</f>
        <v>1000000</v>
      </c>
      <c r="E17" s="195">
        <f t="shared" ref="E17:AN17" si="0">D17+E16</f>
        <v>1000000</v>
      </c>
      <c r="F17" s="195">
        <f t="shared" si="0"/>
        <v>1000000</v>
      </c>
      <c r="G17" s="195">
        <f t="shared" si="0"/>
        <v>1000000</v>
      </c>
      <c r="H17" s="195">
        <f t="shared" si="0"/>
        <v>1000000</v>
      </c>
      <c r="I17" s="195">
        <f t="shared" si="0"/>
        <v>1000000</v>
      </c>
      <c r="J17" s="195">
        <f t="shared" si="0"/>
        <v>1000000</v>
      </c>
      <c r="K17" s="195">
        <f t="shared" si="0"/>
        <v>1000000</v>
      </c>
      <c r="L17" s="195">
        <f t="shared" si="0"/>
        <v>1000000</v>
      </c>
      <c r="M17" s="195">
        <f t="shared" si="0"/>
        <v>1000000</v>
      </c>
      <c r="N17" s="195">
        <f t="shared" si="0"/>
        <v>1000000</v>
      </c>
      <c r="O17" s="195">
        <f t="shared" si="0"/>
        <v>1000000</v>
      </c>
      <c r="P17" s="195">
        <f t="shared" si="0"/>
        <v>1000000</v>
      </c>
      <c r="Q17" s="195">
        <f t="shared" si="0"/>
        <v>1000000</v>
      </c>
      <c r="R17" s="195">
        <f t="shared" si="0"/>
        <v>1000000</v>
      </c>
      <c r="S17" s="195">
        <f t="shared" si="0"/>
        <v>1000000</v>
      </c>
      <c r="T17" s="195">
        <f t="shared" si="0"/>
        <v>1000000</v>
      </c>
      <c r="U17" s="195">
        <f t="shared" si="0"/>
        <v>1000000</v>
      </c>
      <c r="V17" s="195">
        <f t="shared" si="0"/>
        <v>1000000</v>
      </c>
      <c r="W17" s="195">
        <f t="shared" si="0"/>
        <v>1000000</v>
      </c>
      <c r="X17" s="195">
        <f t="shared" si="0"/>
        <v>1000000</v>
      </c>
      <c r="Y17" s="195">
        <f t="shared" si="0"/>
        <v>1000000</v>
      </c>
      <c r="Z17" s="195">
        <f t="shared" si="0"/>
        <v>1000000</v>
      </c>
      <c r="AA17" s="195">
        <f t="shared" si="0"/>
        <v>1000000</v>
      </c>
      <c r="AB17" s="195">
        <f t="shared" si="0"/>
        <v>1000000</v>
      </c>
      <c r="AC17" s="195">
        <f t="shared" si="0"/>
        <v>1000000</v>
      </c>
      <c r="AD17" s="195">
        <f t="shared" si="0"/>
        <v>1000000</v>
      </c>
      <c r="AE17" s="195">
        <f t="shared" si="0"/>
        <v>1000000</v>
      </c>
      <c r="AF17" s="195">
        <f t="shared" si="0"/>
        <v>1000000</v>
      </c>
      <c r="AG17" s="195">
        <f t="shared" si="0"/>
        <v>1000000</v>
      </c>
      <c r="AH17" s="195">
        <f t="shared" si="0"/>
        <v>1000000</v>
      </c>
      <c r="AI17" s="195">
        <f t="shared" si="0"/>
        <v>1000000</v>
      </c>
      <c r="AJ17" s="195">
        <f t="shared" si="0"/>
        <v>1000000</v>
      </c>
      <c r="AK17" s="195">
        <f t="shared" si="0"/>
        <v>1000000</v>
      </c>
      <c r="AL17" s="195">
        <f t="shared" si="0"/>
        <v>1000000</v>
      </c>
      <c r="AM17" s="195">
        <f t="shared" si="0"/>
        <v>1000000</v>
      </c>
      <c r="AN17" s="196">
        <f t="shared" si="0"/>
        <v>1000000</v>
      </c>
    </row>
    <row r="19" spans="3:40" ht="14.4" thickBot="1" x14ac:dyDescent="0.3"/>
    <row r="20" spans="3:40" ht="73.95" customHeight="1" thickBot="1" x14ac:dyDescent="0.3">
      <c r="C20" s="247" t="s">
        <v>241</v>
      </c>
      <c r="D20" s="248"/>
      <c r="E20" s="248"/>
      <c r="F20" s="248"/>
      <c r="G20" s="248"/>
      <c r="H20" s="248"/>
      <c r="I20" s="249"/>
    </row>
  </sheetData>
  <mergeCells count="1">
    <mergeCell ref="C20:I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FD01-A7EC-4579-9040-E8F4B8753F39}">
  <sheetPr>
    <tabColor theme="0" tint="-0.34998626667073579"/>
  </sheetPr>
  <dimension ref="A1"/>
  <sheetViews>
    <sheetView showGridLines="0"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620E-4A8B-4F92-86F9-0E6DE0DE9CE0}">
  <sheetPr>
    <tabColor theme="9" tint="-0.249977111117893"/>
  </sheetPr>
  <dimension ref="A1:BA56"/>
  <sheetViews>
    <sheetView showGridLines="0" workbookViewId="0">
      <pane xSplit="1" ySplit="3" topLeftCell="B10" activePane="bottomRight" state="frozen"/>
      <selection pane="topRight" activeCell="B1" sqref="B1"/>
      <selection pane="bottomLeft" activeCell="A4" sqref="A4"/>
      <selection pane="bottomRight" sqref="A1:BA1"/>
    </sheetView>
  </sheetViews>
  <sheetFormatPr defaultColWidth="8.77734375" defaultRowHeight="13.2" outlineLevelCol="1" x14ac:dyDescent="0.25"/>
  <cols>
    <col min="1" max="1" width="41.88671875" style="20" customWidth="1"/>
    <col min="2" max="13" width="12.6640625" style="11" hidden="1" customWidth="1" outlineLevel="1"/>
    <col min="14" max="14" width="12.6640625" style="11" customWidth="1" collapsed="1"/>
    <col min="15" max="26" width="12.6640625" style="11" hidden="1" customWidth="1" outlineLevel="1"/>
    <col min="27" max="27" width="12.6640625" style="11" customWidth="1" collapsed="1"/>
    <col min="28" max="39" width="12.6640625" style="11" hidden="1" customWidth="1" outlineLevel="1"/>
    <col min="40" max="40" width="12.6640625" style="11" customWidth="1" collapsed="1"/>
    <col min="41" max="52" width="12.6640625" style="11" hidden="1" customWidth="1" outlineLevel="1"/>
    <col min="53" max="53" width="12.6640625" style="11" customWidth="1" collapsed="1"/>
    <col min="54" max="16384" width="8.77734375" style="20"/>
  </cols>
  <sheetData>
    <row r="1" spans="1:53" ht="22.8" x14ac:dyDescent="0.4">
      <c r="A1" s="250" t="str">
        <f>Index!C2</f>
        <v>Company Name</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row>
    <row r="2" spans="1:53" ht="23.4" thickBot="1" x14ac:dyDescent="0.45">
      <c r="A2" s="212" t="s">
        <v>205</v>
      </c>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2"/>
      <c r="AQ2" s="212"/>
      <c r="AR2" s="212"/>
      <c r="AS2" s="212"/>
      <c r="AT2" s="212"/>
      <c r="AU2" s="212"/>
      <c r="AV2" s="212"/>
      <c r="AW2" s="212"/>
      <c r="AX2" s="212"/>
      <c r="AY2" s="212"/>
      <c r="AZ2" s="212"/>
      <c r="BA2" s="212"/>
    </row>
    <row r="3" spans="1:53" s="7" customFormat="1" ht="15" thickTop="1" thickBot="1" x14ac:dyDescent="0.3">
      <c r="A3" s="87" t="s">
        <v>27</v>
      </c>
      <c r="B3" s="35" t="s">
        <v>28</v>
      </c>
      <c r="C3" s="2" t="s">
        <v>29</v>
      </c>
      <c r="D3" s="2" t="s">
        <v>30</v>
      </c>
      <c r="E3" s="2" t="s">
        <v>116</v>
      </c>
      <c r="F3" s="2" t="s">
        <v>31</v>
      </c>
      <c r="G3" s="2" t="s">
        <v>32</v>
      </c>
      <c r="H3" s="2" t="s">
        <v>33</v>
      </c>
      <c r="I3" s="2" t="s">
        <v>34</v>
      </c>
      <c r="J3" s="2" t="s">
        <v>35</v>
      </c>
      <c r="K3" s="2" t="s">
        <v>36</v>
      </c>
      <c r="L3" s="2" t="s">
        <v>37</v>
      </c>
      <c r="M3" s="51" t="s">
        <v>38</v>
      </c>
      <c r="N3" s="53">
        <v>2023</v>
      </c>
      <c r="O3" s="50" t="s">
        <v>70</v>
      </c>
      <c r="P3" s="3" t="s">
        <v>71</v>
      </c>
      <c r="Q3" s="3" t="s">
        <v>72</v>
      </c>
      <c r="R3" s="3" t="s">
        <v>219</v>
      </c>
      <c r="S3" s="3" t="s">
        <v>79</v>
      </c>
      <c r="T3" s="3" t="s">
        <v>80</v>
      </c>
      <c r="U3" s="3" t="s">
        <v>81</v>
      </c>
      <c r="V3" s="3" t="s">
        <v>76</v>
      </c>
      <c r="W3" s="3" t="s">
        <v>82</v>
      </c>
      <c r="X3" s="3" t="s">
        <v>83</v>
      </c>
      <c r="Y3" s="3" t="s">
        <v>77</v>
      </c>
      <c r="Z3" s="36" t="s">
        <v>84</v>
      </c>
      <c r="AA3" s="43">
        <v>2024</v>
      </c>
      <c r="AB3" s="50" t="s">
        <v>73</v>
      </c>
      <c r="AC3" s="3" t="s">
        <v>74</v>
      </c>
      <c r="AD3" s="3" t="s">
        <v>75</v>
      </c>
      <c r="AE3" s="3" t="s">
        <v>117</v>
      </c>
      <c r="AF3" s="3" t="s">
        <v>86</v>
      </c>
      <c r="AG3" s="3" t="s">
        <v>87</v>
      </c>
      <c r="AH3" s="3" t="s">
        <v>88</v>
      </c>
      <c r="AI3" s="3" t="s">
        <v>89</v>
      </c>
      <c r="AJ3" s="3" t="s">
        <v>90</v>
      </c>
      <c r="AK3" s="3" t="s">
        <v>91</v>
      </c>
      <c r="AL3" s="3" t="s">
        <v>92</v>
      </c>
      <c r="AM3" s="36" t="s">
        <v>93</v>
      </c>
      <c r="AN3" s="43">
        <v>2025</v>
      </c>
      <c r="AO3" s="50" t="s">
        <v>94</v>
      </c>
      <c r="AP3" s="3" t="s">
        <v>95</v>
      </c>
      <c r="AQ3" s="3" t="s">
        <v>96</v>
      </c>
      <c r="AR3" s="3" t="s">
        <v>118</v>
      </c>
      <c r="AS3" s="3" t="s">
        <v>98</v>
      </c>
      <c r="AT3" s="3" t="s">
        <v>99</v>
      </c>
      <c r="AU3" s="3" t="s">
        <v>100</v>
      </c>
      <c r="AV3" s="3" t="s">
        <v>101</v>
      </c>
      <c r="AW3" s="3" t="s">
        <v>102</v>
      </c>
      <c r="AX3" s="3" t="s">
        <v>103</v>
      </c>
      <c r="AY3" s="3" t="s">
        <v>104</v>
      </c>
      <c r="AZ3" s="36" t="s">
        <v>105</v>
      </c>
      <c r="BA3" s="43">
        <v>2026</v>
      </c>
    </row>
    <row r="4" spans="1:53" ht="13.8" thickTop="1" x14ac:dyDescent="0.25">
      <c r="A4" s="73" t="s">
        <v>39</v>
      </c>
      <c r="B4" s="12"/>
      <c r="C4" s="13"/>
      <c r="D4" s="13"/>
      <c r="E4" s="13"/>
      <c r="F4" s="13"/>
      <c r="G4" s="13"/>
      <c r="H4" s="13"/>
      <c r="I4" s="13"/>
      <c r="J4" s="13"/>
      <c r="K4" s="13"/>
      <c r="L4" s="13"/>
      <c r="M4" s="37"/>
      <c r="N4" s="44"/>
      <c r="O4" s="12"/>
      <c r="P4" s="13"/>
      <c r="Q4" s="13"/>
      <c r="R4" s="13"/>
      <c r="S4" s="13"/>
      <c r="T4" s="13"/>
      <c r="U4" s="13"/>
      <c r="V4" s="13"/>
      <c r="W4" s="13"/>
      <c r="X4" s="13"/>
      <c r="Y4" s="13"/>
      <c r="Z4" s="37"/>
      <c r="AA4" s="44"/>
      <c r="AB4" s="12"/>
      <c r="AC4" s="13"/>
      <c r="AD4" s="13"/>
      <c r="AE4" s="13"/>
      <c r="AF4" s="13"/>
      <c r="AG4" s="13"/>
      <c r="AH4" s="13"/>
      <c r="AI4" s="13"/>
      <c r="AJ4" s="13"/>
      <c r="AK4" s="13"/>
      <c r="AL4" s="13"/>
      <c r="AM4" s="37"/>
      <c r="AN4" s="44"/>
      <c r="AO4" s="12"/>
      <c r="AP4" s="13"/>
      <c r="AQ4" s="13"/>
      <c r="AR4" s="13"/>
      <c r="AS4" s="13"/>
      <c r="AT4" s="13"/>
      <c r="AU4" s="13"/>
      <c r="AV4" s="13"/>
      <c r="AW4" s="13"/>
      <c r="AX4" s="13"/>
      <c r="AY4" s="13"/>
      <c r="AZ4" s="37"/>
      <c r="BA4" s="44"/>
    </row>
    <row r="5" spans="1:53" x14ac:dyDescent="0.25">
      <c r="A5" s="74" t="str">
        <f>Revenue!B4</f>
        <v>Product Sales</v>
      </c>
      <c r="B5" s="68"/>
      <c r="C5" s="32"/>
      <c r="D5" s="32"/>
      <c r="E5" s="32"/>
      <c r="F5" s="32"/>
      <c r="G5" s="32"/>
      <c r="H5" s="32"/>
      <c r="I5" s="32"/>
      <c r="J5" s="32"/>
      <c r="K5" s="32"/>
      <c r="L5" s="32"/>
      <c r="M5" s="66"/>
      <c r="N5" s="67"/>
      <c r="O5" s="68"/>
      <c r="P5" s="32"/>
      <c r="Q5" s="32"/>
      <c r="R5" s="32"/>
      <c r="S5" s="32"/>
      <c r="T5" s="32"/>
      <c r="U5" s="32"/>
      <c r="V5" s="32"/>
      <c r="W5" s="32"/>
      <c r="X5" s="32"/>
      <c r="Y5" s="32"/>
      <c r="Z5" s="66"/>
      <c r="AA5" s="67"/>
      <c r="AB5" s="68"/>
      <c r="AC5" s="32"/>
      <c r="AD5" s="32"/>
      <c r="AE5" s="32"/>
      <c r="AF5" s="32"/>
      <c r="AG5" s="32"/>
      <c r="AH5" s="32"/>
      <c r="AI5" s="32"/>
      <c r="AJ5" s="32"/>
      <c r="AK5" s="32"/>
      <c r="AL5" s="32"/>
      <c r="AM5" s="66"/>
      <c r="AN5" s="67"/>
      <c r="AO5" s="68"/>
      <c r="AP5" s="32"/>
      <c r="AQ5" s="32"/>
      <c r="AR5" s="32"/>
      <c r="AS5" s="32"/>
      <c r="AT5" s="32"/>
      <c r="AU5" s="32"/>
      <c r="AV5" s="32"/>
      <c r="AW5" s="32"/>
      <c r="AX5" s="32"/>
      <c r="AY5" s="32"/>
      <c r="AZ5" s="66"/>
      <c r="BA5" s="67"/>
    </row>
    <row r="6" spans="1:53" x14ac:dyDescent="0.25">
      <c r="A6" s="75" t="str">
        <f>Revenue!B5</f>
        <v>Segment 1</v>
      </c>
      <c r="B6" s="14">
        <v>16632.328505223406</v>
      </c>
      <c r="C6" s="9">
        <v>17146.730417756091</v>
      </c>
      <c r="D6" s="9">
        <v>17677.041667789785</v>
      </c>
      <c r="E6" s="9">
        <v>18223.754296690498</v>
      </c>
      <c r="F6" s="9">
        <v>18787.375563598453</v>
      </c>
      <c r="G6" s="9">
        <v>19368.428416080878</v>
      </c>
      <c r="H6" s="9">
        <v>19967.451975341111</v>
      </c>
      <c r="I6" s="9">
        <v>20585.002036434136</v>
      </c>
      <c r="J6" s="9">
        <v>21221.65158395272</v>
      </c>
      <c r="K6" s="9">
        <v>21877.991323662598</v>
      </c>
      <c r="L6" s="9">
        <v>22554.630230579998</v>
      </c>
      <c r="M6" s="38">
        <v>23252.196113999998</v>
      </c>
      <c r="N6" s="45">
        <f>SUM(B6:M6)</f>
        <v>237294.58213110967</v>
      </c>
      <c r="O6" s="14">
        <f>Revenue!D5</f>
        <v>23971.336199999998</v>
      </c>
      <c r="P6" s="9">
        <f>Revenue!E5</f>
        <v>24817.524367859995</v>
      </c>
      <c r="Q6" s="9">
        <f>Revenue!F5</f>
        <v>25693.582978045451</v>
      </c>
      <c r="R6" s="9">
        <f>Revenue!G5</f>
        <v>26600.566457170455</v>
      </c>
      <c r="S6" s="9">
        <f>Revenue!H5</f>
        <v>27539.566453108571</v>
      </c>
      <c r="T6" s="9">
        <f>Revenue!I5</f>
        <v>28511.713148903302</v>
      </c>
      <c r="U6" s="9">
        <f>Revenue!J5</f>
        <v>29518.176623059586</v>
      </c>
      <c r="V6" s="9">
        <f>Revenue!K5</f>
        <v>30560.168257853584</v>
      </c>
      <c r="W6" s="9">
        <f>Revenue!L5</f>
        <v>31638.942197355816</v>
      </c>
      <c r="X6" s="9">
        <f>Revenue!M5</f>
        <v>32755.796856922469</v>
      </c>
      <c r="Y6" s="9">
        <f>Revenue!N5</f>
        <v>33912.076485971833</v>
      </c>
      <c r="Z6" s="38">
        <f>Revenue!O5</f>
        <v>35109.172785926632</v>
      </c>
      <c r="AA6" s="45">
        <f>SUM(O6:Z6)</f>
        <v>350628.62281217764</v>
      </c>
      <c r="AB6" s="14">
        <f>Revenue!P5</f>
        <v>36348.526585269843</v>
      </c>
      <c r="AC6" s="9">
        <f>Revenue!Q5</f>
        <v>37631.629573729864</v>
      </c>
      <c r="AD6" s="9">
        <f>Revenue!R5</f>
        <v>38960.026097682523</v>
      </c>
      <c r="AE6" s="9">
        <f>Revenue!S5</f>
        <v>40335.31501893072</v>
      </c>
      <c r="AF6" s="9">
        <f>Revenue!T5</f>
        <v>41759.151639098971</v>
      </c>
      <c r="AG6" s="9">
        <f>Revenue!U5</f>
        <v>43233.249691959158</v>
      </c>
      <c r="AH6" s="9">
        <f>Revenue!V5</f>
        <v>44759.383406085311</v>
      </c>
      <c r="AI6" s="9">
        <f>Revenue!W5</f>
        <v>46339.389640320122</v>
      </c>
      <c r="AJ6" s="9">
        <f>Revenue!X5</f>
        <v>47975.170094623412</v>
      </c>
      <c r="AK6" s="9">
        <f>Revenue!Y5</f>
        <v>49668.693598963619</v>
      </c>
      <c r="AL6" s="9">
        <f>Revenue!Z5</f>
        <v>51421.998483007032</v>
      </c>
      <c r="AM6" s="38">
        <f>Revenue!AA5</f>
        <v>53237.195029457172</v>
      </c>
      <c r="AN6" s="45">
        <f>SUM(AB6:AM6)</f>
        <v>531669.72885912773</v>
      </c>
      <c r="AO6" s="14">
        <f>Revenue!AB5</f>
        <v>55116.468013997015</v>
      </c>
      <c r="AP6" s="9">
        <f>Revenue!AC5</f>
        <v>57062.079334891096</v>
      </c>
      <c r="AQ6" s="9">
        <f>Revenue!AD5</f>
        <v>59076.370735412747</v>
      </c>
      <c r="AR6" s="9">
        <f>Revenue!AE5</f>
        <v>61161.766622372816</v>
      </c>
      <c r="AS6" s="9">
        <f>Revenue!AF5</f>
        <v>63320.776984142576</v>
      </c>
      <c r="AT6" s="9">
        <f>Revenue!AG5</f>
        <v>65556.000411682806</v>
      </c>
      <c r="AU6" s="9">
        <f>Revenue!AH5</f>
        <v>67870.127226215205</v>
      </c>
      <c r="AV6" s="9">
        <f>Revenue!AI5</f>
        <v>70265.942717300582</v>
      </c>
      <c r="AW6" s="9">
        <f>Revenue!AJ5</f>
        <v>72746.330495221308</v>
      </c>
      <c r="AX6" s="9">
        <f>Revenue!AK5</f>
        <v>75314.275961702602</v>
      </c>
      <c r="AY6" s="9">
        <f>Revenue!AL5</f>
        <v>77972.869903150713</v>
      </c>
      <c r="AZ6" s="38">
        <f>Revenue!AM5</f>
        <v>80725.312210731907</v>
      </c>
      <c r="BA6" s="45">
        <f>SUM(AO6:AZ6)</f>
        <v>806188.32061682129</v>
      </c>
    </row>
    <row r="7" spans="1:53" ht="13.8" thickBot="1" x14ac:dyDescent="0.3">
      <c r="A7" s="75" t="str">
        <f>Revenue!B6</f>
        <v>Segment 2</v>
      </c>
      <c r="B7" s="14">
        <v>15350.603086781121</v>
      </c>
      <c r="C7" s="9">
        <v>15825.364006990847</v>
      </c>
      <c r="D7" s="9">
        <v>16314.808254629739</v>
      </c>
      <c r="E7" s="9">
        <v>16819.389953226535</v>
      </c>
      <c r="F7" s="9">
        <v>17339.577271367561</v>
      </c>
      <c r="G7" s="9">
        <v>17875.852857079961</v>
      </c>
      <c r="H7" s="9">
        <v>18428.714285649443</v>
      </c>
      <c r="I7" s="9">
        <v>18998.674521288085</v>
      </c>
      <c r="J7" s="9">
        <v>19586.262393080502</v>
      </c>
      <c r="K7" s="9">
        <v>20192.023085650002</v>
      </c>
      <c r="L7" s="9">
        <v>20816.518645000004</v>
      </c>
      <c r="M7" s="38">
        <v>21460.328500000003</v>
      </c>
      <c r="N7" s="45">
        <f t="shared" ref="N7:N10" si="0">SUM(B7:M7)</f>
        <v>219008.11686074382</v>
      </c>
      <c r="O7" s="14">
        <f>Revenue!D$6</f>
        <v>20835</v>
      </c>
      <c r="P7" s="9">
        <f>Revenue!E$6</f>
        <v>21464.217000000001</v>
      </c>
      <c r="Q7" s="9">
        <f>Revenue!F$6</f>
        <v>21895.647761700002</v>
      </c>
      <c r="R7" s="9">
        <f>Revenue!G$6</f>
        <v>23220.334451282852</v>
      </c>
      <c r="S7" s="9">
        <f>Revenue!H$6</f>
        <v>24156.113929669555</v>
      </c>
      <c r="T7" s="9">
        <f>Revenue!I$6</f>
        <v>26105.512323793886</v>
      </c>
      <c r="U7" s="9">
        <f>Revenue!J$6</f>
        <v>26893.898795972462</v>
      </c>
      <c r="V7" s="9">
        <f>Revenue!K$6</f>
        <v>27162.837783932191</v>
      </c>
      <c r="W7" s="9">
        <f>Revenue!L$6</f>
        <v>27434.46616177151</v>
      </c>
      <c r="X7" s="9">
        <f>Revenue!M$6</f>
        <v>28540.075148090902</v>
      </c>
      <c r="Y7" s="9">
        <f>Revenue!N$6</f>
        <v>28825.475899571815</v>
      </c>
      <c r="Z7" s="38">
        <f>Revenue!O$6</f>
        <v>29696.005271738883</v>
      </c>
      <c r="AA7" s="45">
        <f>SUM(O7:Z7)</f>
        <v>306229.58452752407</v>
      </c>
      <c r="AB7" s="14">
        <f>Revenue!P$6</f>
        <v>30892.754284189963</v>
      </c>
      <c r="AC7" s="9">
        <f>Revenue!Q$6</f>
        <v>32137.732281842818</v>
      </c>
      <c r="AD7" s="9">
        <f>Revenue!R$6</f>
        <v>33108.291796754478</v>
      </c>
      <c r="AE7" s="9">
        <f>Revenue!S$6</f>
        <v>34108.162209016453</v>
      </c>
      <c r="AF7" s="9">
        <f>Revenue!T$6</f>
        <v>34449.243831106622</v>
      </c>
      <c r="AG7" s="9">
        <f>Revenue!U$6</f>
        <v>35489.610994806048</v>
      </c>
      <c r="AH7" s="9">
        <f>Revenue!V$6</f>
        <v>35844.507104754106</v>
      </c>
      <c r="AI7" s="9">
        <f>Revenue!W$6</f>
        <v>36202.952175801649</v>
      </c>
      <c r="AJ7" s="9">
        <f>Revenue!X$6</f>
        <v>37661.931148486459</v>
      </c>
      <c r="AK7" s="9">
        <f>Revenue!Y$6</f>
        <v>38799.321469170747</v>
      </c>
      <c r="AL7" s="9">
        <f>Revenue!Z$6</f>
        <v>40362.934124378327</v>
      </c>
      <c r="AM7" s="38">
        <f>Revenue!AA$6</f>
        <v>40766.563465622115</v>
      </c>
      <c r="AN7" s="45">
        <f>SUM(AB7:AM7)</f>
        <v>429824.00488592981</v>
      </c>
      <c r="AO7" s="14">
        <f>Revenue!AB$6</f>
        <v>41174.229100278339</v>
      </c>
      <c r="AP7" s="9">
        <f>Revenue!AC$6</f>
        <v>42417.690819106741</v>
      </c>
      <c r="AQ7" s="9">
        <f>Revenue!AD$6</f>
        <v>44127.123759116745</v>
      </c>
      <c r="AR7" s="9">
        <f>Revenue!AE$6</f>
        <v>44568.394996707917</v>
      </c>
      <c r="AS7" s="9">
        <f>Revenue!AF$6</f>
        <v>46364.501315075249</v>
      </c>
      <c r="AT7" s="9">
        <f>Revenue!AG$6</f>
        <v>47764.709254790527</v>
      </c>
      <c r="AU7" s="9">
        <f>Revenue!AH$6</f>
        <v>49207.203474285197</v>
      </c>
      <c r="AV7" s="9">
        <f>Revenue!AI$6</f>
        <v>49699.275509028048</v>
      </c>
      <c r="AW7" s="9">
        <f>Revenue!AJ$6</f>
        <v>50196.268264118335</v>
      </c>
      <c r="AX7" s="9">
        <f>Revenue!AK$6</f>
        <v>51712.19556569471</v>
      </c>
      <c r="AY7" s="9">
        <f>Revenue!AL$6</f>
        <v>53796.197046992202</v>
      </c>
      <c r="AZ7" s="38">
        <f>Revenue!AM$6</f>
        <v>54334.159017462123</v>
      </c>
      <c r="BA7" s="45">
        <f>SUM(AO7:AZ7)</f>
        <v>575361.94812265609</v>
      </c>
    </row>
    <row r="8" spans="1:53" hidden="1" x14ac:dyDescent="0.25">
      <c r="A8" s="74" t="s">
        <v>40</v>
      </c>
      <c r="B8" s="14"/>
      <c r="C8" s="9"/>
      <c r="D8" s="9"/>
      <c r="E8" s="9"/>
      <c r="F8" s="9"/>
      <c r="G8" s="9"/>
      <c r="H8" s="9"/>
      <c r="I8" s="9"/>
      <c r="J8" s="9"/>
      <c r="K8" s="9"/>
      <c r="L8" s="9"/>
      <c r="M8" s="38"/>
      <c r="N8" s="45"/>
      <c r="O8" s="14"/>
      <c r="P8" s="9"/>
      <c r="Q8" s="9"/>
      <c r="R8" s="9"/>
      <c r="S8" s="9"/>
      <c r="T8" s="9"/>
      <c r="U8" s="9"/>
      <c r="V8" s="9"/>
      <c r="W8" s="9"/>
      <c r="X8" s="9"/>
      <c r="Y8" s="9"/>
      <c r="Z8" s="38"/>
      <c r="AA8" s="45"/>
      <c r="AB8" s="14"/>
      <c r="AC8" s="9"/>
      <c r="AD8" s="9"/>
      <c r="AE8" s="9"/>
      <c r="AF8" s="9"/>
      <c r="AG8" s="9"/>
      <c r="AH8" s="9"/>
      <c r="AI8" s="9"/>
      <c r="AJ8" s="9"/>
      <c r="AK8" s="9"/>
      <c r="AL8" s="9"/>
      <c r="AM8" s="38"/>
      <c r="AN8" s="45"/>
      <c r="AO8" s="14"/>
      <c r="AP8" s="9"/>
      <c r="AQ8" s="9"/>
      <c r="AR8" s="9"/>
      <c r="AS8" s="9"/>
      <c r="AT8" s="9"/>
      <c r="AU8" s="9"/>
      <c r="AV8" s="9"/>
      <c r="AW8" s="9"/>
      <c r="AX8" s="9"/>
      <c r="AY8" s="9"/>
      <c r="AZ8" s="38"/>
      <c r="BA8" s="45"/>
    </row>
    <row r="9" spans="1:53" ht="13.8" hidden="1" thickBot="1" x14ac:dyDescent="0.3">
      <c r="A9" s="76" t="s">
        <v>41</v>
      </c>
      <c r="B9" s="63"/>
      <c r="C9" s="31"/>
      <c r="D9" s="31"/>
      <c r="E9" s="31"/>
      <c r="F9" s="31"/>
      <c r="G9" s="31"/>
      <c r="H9" s="31"/>
      <c r="I9" s="31"/>
      <c r="J9" s="31"/>
      <c r="K9" s="31"/>
      <c r="L9" s="31"/>
      <c r="M9" s="57"/>
      <c r="N9" s="60"/>
      <c r="O9" s="63"/>
      <c r="P9" s="31"/>
      <c r="Q9" s="31"/>
      <c r="R9" s="31"/>
      <c r="S9" s="31"/>
      <c r="T9" s="31"/>
      <c r="U9" s="31"/>
      <c r="V9" s="31"/>
      <c r="W9" s="31"/>
      <c r="X9" s="31"/>
      <c r="Y9" s="31"/>
      <c r="Z9" s="57"/>
      <c r="AA9" s="60"/>
      <c r="AB9" s="63"/>
      <c r="AC9" s="31"/>
      <c r="AD9" s="31"/>
      <c r="AE9" s="31"/>
      <c r="AF9" s="31"/>
      <c r="AG9" s="31"/>
      <c r="AH9" s="31"/>
      <c r="AI9" s="31"/>
      <c r="AJ9" s="31"/>
      <c r="AK9" s="31"/>
      <c r="AL9" s="31"/>
      <c r="AM9" s="57"/>
      <c r="AN9" s="60"/>
      <c r="AO9" s="63"/>
      <c r="AP9" s="31"/>
      <c r="AQ9" s="31"/>
      <c r="AR9" s="31"/>
      <c r="AS9" s="31"/>
      <c r="AT9" s="31"/>
      <c r="AU9" s="31"/>
      <c r="AV9" s="31"/>
      <c r="AW9" s="31"/>
      <c r="AX9" s="31"/>
      <c r="AY9" s="31"/>
      <c r="AZ9" s="57"/>
      <c r="BA9" s="60"/>
    </row>
    <row r="10" spans="1:53" s="8" customFormat="1" ht="15" thickTop="1" thickBot="1" x14ac:dyDescent="0.3">
      <c r="A10" s="77" t="s">
        <v>42</v>
      </c>
      <c r="B10" s="21">
        <f t="shared" ref="B10:AZ10" si="1">SUM(B6:B9)</f>
        <v>31982.931592004526</v>
      </c>
      <c r="C10" s="22">
        <f t="shared" si="1"/>
        <v>32972.094424746938</v>
      </c>
      <c r="D10" s="22">
        <f t="shared" si="1"/>
        <v>33991.849922419526</v>
      </c>
      <c r="E10" s="22">
        <f t="shared" si="1"/>
        <v>35043.144249917037</v>
      </c>
      <c r="F10" s="22">
        <f t="shared" si="1"/>
        <v>36126.95283496601</v>
      </c>
      <c r="G10" s="22">
        <f t="shared" si="1"/>
        <v>37244.281273160843</v>
      </c>
      <c r="H10" s="22">
        <f t="shared" si="1"/>
        <v>38396.166260990554</v>
      </c>
      <c r="I10" s="22">
        <f t="shared" si="1"/>
        <v>39583.676557722225</v>
      </c>
      <c r="J10" s="22">
        <f t="shared" si="1"/>
        <v>40807.913977033226</v>
      </c>
      <c r="K10" s="22">
        <f t="shared" si="1"/>
        <v>42070.0144093126</v>
      </c>
      <c r="L10" s="22">
        <f t="shared" si="1"/>
        <v>43371.148875580002</v>
      </c>
      <c r="M10" s="41">
        <f t="shared" si="1"/>
        <v>44712.524614000002</v>
      </c>
      <c r="N10" s="48">
        <f t="shared" si="0"/>
        <v>456302.69899185345</v>
      </c>
      <c r="O10" s="21">
        <f t="shared" si="1"/>
        <v>44806.336199999998</v>
      </c>
      <c r="P10" s="22">
        <f t="shared" si="1"/>
        <v>46281.741367859999</v>
      </c>
      <c r="Q10" s="22">
        <f t="shared" si="1"/>
        <v>47589.230739745457</v>
      </c>
      <c r="R10" s="22">
        <f t="shared" si="1"/>
        <v>49820.900908453303</v>
      </c>
      <c r="S10" s="22">
        <f t="shared" si="1"/>
        <v>51695.680382778126</v>
      </c>
      <c r="T10" s="22">
        <f t="shared" si="1"/>
        <v>54617.225472697188</v>
      </c>
      <c r="U10" s="22">
        <f t="shared" si="1"/>
        <v>56412.075419032044</v>
      </c>
      <c r="V10" s="22">
        <f t="shared" si="1"/>
        <v>57723.006041785775</v>
      </c>
      <c r="W10" s="22">
        <f t="shared" si="1"/>
        <v>59073.408359127323</v>
      </c>
      <c r="X10" s="22">
        <f t="shared" si="1"/>
        <v>61295.872005013371</v>
      </c>
      <c r="Y10" s="22">
        <f t="shared" si="1"/>
        <v>62737.552385543648</v>
      </c>
      <c r="Z10" s="41">
        <f t="shared" si="1"/>
        <v>64805.178057665515</v>
      </c>
      <c r="AA10" s="48">
        <f>SUM(O10:Z10)</f>
        <v>656858.20733970171</v>
      </c>
      <c r="AB10" s="21">
        <f t="shared" si="1"/>
        <v>67241.280869459806</v>
      </c>
      <c r="AC10" s="22">
        <f t="shared" si="1"/>
        <v>69769.361855572686</v>
      </c>
      <c r="AD10" s="22">
        <f t="shared" si="1"/>
        <v>72068.317894437001</v>
      </c>
      <c r="AE10" s="22">
        <f t="shared" si="1"/>
        <v>74443.47722794718</v>
      </c>
      <c r="AF10" s="22">
        <f t="shared" si="1"/>
        <v>76208.395470205593</v>
      </c>
      <c r="AG10" s="22">
        <f t="shared" si="1"/>
        <v>78722.860686765198</v>
      </c>
      <c r="AH10" s="22">
        <f t="shared" si="1"/>
        <v>80603.89051083941</v>
      </c>
      <c r="AI10" s="22">
        <f t="shared" si="1"/>
        <v>82542.341816121771</v>
      </c>
      <c r="AJ10" s="22">
        <f t="shared" si="1"/>
        <v>85637.101243109879</v>
      </c>
      <c r="AK10" s="22">
        <f t="shared" si="1"/>
        <v>88468.015068134366</v>
      </c>
      <c r="AL10" s="22">
        <f t="shared" si="1"/>
        <v>91784.932607385359</v>
      </c>
      <c r="AM10" s="41">
        <f t="shared" si="1"/>
        <v>94003.758495079295</v>
      </c>
      <c r="AN10" s="48">
        <f>SUM(AB10:AM10)</f>
        <v>961493.7337450576</v>
      </c>
      <c r="AO10" s="21">
        <f t="shared" si="1"/>
        <v>96290.697114275361</v>
      </c>
      <c r="AP10" s="22">
        <f t="shared" si="1"/>
        <v>99479.770153997844</v>
      </c>
      <c r="AQ10" s="22">
        <f t="shared" si="1"/>
        <v>103203.4944945295</v>
      </c>
      <c r="AR10" s="22">
        <f t="shared" si="1"/>
        <v>105730.16161908073</v>
      </c>
      <c r="AS10" s="22">
        <f t="shared" si="1"/>
        <v>109685.27829921783</v>
      </c>
      <c r="AT10" s="22">
        <f t="shared" si="1"/>
        <v>113320.70966647333</v>
      </c>
      <c r="AU10" s="22">
        <f t="shared" si="1"/>
        <v>117077.3307005004</v>
      </c>
      <c r="AV10" s="22">
        <f t="shared" si="1"/>
        <v>119965.21822632864</v>
      </c>
      <c r="AW10" s="22">
        <f t="shared" si="1"/>
        <v>122942.59875933964</v>
      </c>
      <c r="AX10" s="22">
        <f t="shared" si="1"/>
        <v>127026.47152739731</v>
      </c>
      <c r="AY10" s="22">
        <f t="shared" si="1"/>
        <v>131769.06695014291</v>
      </c>
      <c r="AZ10" s="41">
        <f t="shared" si="1"/>
        <v>135059.47122819402</v>
      </c>
      <c r="BA10" s="48">
        <f>SUM(AO10:AZ10)</f>
        <v>1381550.2687394773</v>
      </c>
    </row>
    <row r="11" spans="1:53" ht="13.8" thickTop="1" x14ac:dyDescent="0.25">
      <c r="A11" s="78"/>
      <c r="B11" s="19"/>
      <c r="C11" s="10"/>
      <c r="D11" s="10"/>
      <c r="E11" s="10"/>
      <c r="F11" s="10"/>
      <c r="G11" s="10"/>
      <c r="H11" s="10"/>
      <c r="I11" s="10"/>
      <c r="J11" s="10"/>
      <c r="K11" s="10"/>
      <c r="L11" s="10"/>
      <c r="M11" s="42"/>
      <c r="N11" s="49"/>
      <c r="O11" s="19"/>
      <c r="P11" s="10"/>
      <c r="Q11" s="10"/>
      <c r="R11" s="10"/>
      <c r="S11" s="10"/>
      <c r="T11" s="10"/>
      <c r="U11" s="10"/>
      <c r="V11" s="10"/>
      <c r="W11" s="10"/>
      <c r="X11" s="10"/>
      <c r="Y11" s="10"/>
      <c r="Z11" s="42"/>
      <c r="AA11" s="49"/>
      <c r="AB11" s="19"/>
      <c r="AC11" s="10"/>
      <c r="AD11" s="10"/>
      <c r="AE11" s="10"/>
      <c r="AF11" s="10"/>
      <c r="AG11" s="10"/>
      <c r="AH11" s="10"/>
      <c r="AI11" s="10"/>
      <c r="AJ11" s="10"/>
      <c r="AK11" s="10"/>
      <c r="AL11" s="10"/>
      <c r="AM11" s="42"/>
      <c r="AN11" s="49"/>
      <c r="AO11" s="19"/>
      <c r="AP11" s="10"/>
      <c r="AQ11" s="10"/>
      <c r="AR11" s="10"/>
      <c r="AS11" s="10"/>
      <c r="AT11" s="10"/>
      <c r="AU11" s="10"/>
      <c r="AV11" s="10"/>
      <c r="AW11" s="10"/>
      <c r="AX11" s="10"/>
      <c r="AY11" s="10"/>
      <c r="AZ11" s="42"/>
      <c r="BA11" s="49"/>
    </row>
    <row r="12" spans="1:53" x14ac:dyDescent="0.25">
      <c r="A12" s="79" t="s">
        <v>217</v>
      </c>
      <c r="B12" s="14"/>
      <c r="C12" s="9"/>
      <c r="D12" s="9"/>
      <c r="E12" s="9"/>
      <c r="F12" s="9"/>
      <c r="G12" s="9"/>
      <c r="H12" s="9"/>
      <c r="I12" s="9"/>
      <c r="J12" s="9"/>
      <c r="K12" s="9"/>
      <c r="L12" s="9"/>
      <c r="M12" s="38"/>
      <c r="N12" s="45"/>
      <c r="O12" s="14"/>
      <c r="P12" s="9"/>
      <c r="Q12" s="9"/>
      <c r="R12" s="9"/>
      <c r="S12" s="9"/>
      <c r="T12" s="9"/>
      <c r="U12" s="9"/>
      <c r="V12" s="9"/>
      <c r="W12" s="9"/>
      <c r="X12" s="9"/>
      <c r="Y12" s="9"/>
      <c r="Z12" s="38"/>
      <c r="AA12" s="45"/>
      <c r="AB12" s="14"/>
      <c r="AC12" s="9"/>
      <c r="AD12" s="9"/>
      <c r="AE12" s="9"/>
      <c r="AF12" s="9"/>
      <c r="AG12" s="9"/>
      <c r="AH12" s="9"/>
      <c r="AI12" s="9"/>
      <c r="AJ12" s="9"/>
      <c r="AK12" s="9"/>
      <c r="AL12" s="9"/>
      <c r="AM12" s="38"/>
      <c r="AN12" s="45"/>
      <c r="AO12" s="14"/>
      <c r="AP12" s="9"/>
      <c r="AQ12" s="9"/>
      <c r="AR12" s="9"/>
      <c r="AS12" s="9"/>
      <c r="AT12" s="9"/>
      <c r="AU12" s="9"/>
      <c r="AV12" s="9"/>
      <c r="AW12" s="9"/>
      <c r="AX12" s="9"/>
      <c r="AY12" s="9"/>
      <c r="AZ12" s="38"/>
      <c r="BA12" s="45"/>
    </row>
    <row r="13" spans="1:53" x14ac:dyDescent="0.25">
      <c r="A13" s="74" t="s">
        <v>120</v>
      </c>
      <c r="B13" s="14"/>
      <c r="C13" s="9"/>
      <c r="D13" s="9"/>
      <c r="E13" s="9"/>
      <c r="F13" s="9"/>
      <c r="G13" s="9"/>
      <c r="H13" s="9"/>
      <c r="I13" s="9"/>
      <c r="J13" s="9"/>
      <c r="K13" s="9"/>
      <c r="L13" s="15"/>
      <c r="M13" s="38"/>
      <c r="N13" s="45"/>
      <c r="O13" s="14"/>
      <c r="P13" s="29"/>
      <c r="Q13" s="29"/>
      <c r="R13" s="29"/>
      <c r="S13" s="29"/>
      <c r="T13" s="29"/>
      <c r="U13" s="29"/>
      <c r="V13" s="9"/>
      <c r="W13" s="9"/>
      <c r="X13" s="9"/>
      <c r="Y13" s="9"/>
      <c r="Z13" s="38"/>
      <c r="AA13" s="45"/>
      <c r="AB13" s="14"/>
      <c r="AC13" s="9"/>
      <c r="AD13" s="9"/>
      <c r="AE13" s="9"/>
      <c r="AF13" s="9"/>
      <c r="AG13" s="9"/>
      <c r="AH13" s="9"/>
      <c r="AI13" s="9"/>
      <c r="AJ13" s="9"/>
      <c r="AK13" s="9"/>
      <c r="AL13" s="9"/>
      <c r="AM13" s="38"/>
      <c r="AN13" s="45"/>
      <c r="AO13" s="14"/>
      <c r="AP13" s="9"/>
      <c r="AQ13" s="9"/>
      <c r="AR13" s="9"/>
      <c r="AS13" s="9"/>
      <c r="AT13" s="9"/>
      <c r="AU13" s="9"/>
      <c r="AV13" s="9"/>
      <c r="AW13" s="9"/>
      <c r="AX13" s="9"/>
      <c r="AY13" s="9"/>
      <c r="AZ13" s="38"/>
      <c r="BA13" s="45"/>
    </row>
    <row r="14" spans="1:53" x14ac:dyDescent="0.25">
      <c r="A14" s="80" t="s">
        <v>109</v>
      </c>
      <c r="B14" s="14">
        <v>9777.0937365051814</v>
      </c>
      <c r="C14" s="9">
        <v>9875.852259096142</v>
      </c>
      <c r="D14" s="9">
        <v>9975.6083425213565</v>
      </c>
      <c r="E14" s="9">
        <v>10076.372063152885</v>
      </c>
      <c r="F14" s="9">
        <v>10178.153599144329</v>
      </c>
      <c r="G14" s="9">
        <v>10280.963231458918</v>
      </c>
      <c r="H14" s="9">
        <v>10384.811344907997</v>
      </c>
      <c r="I14" s="9">
        <v>10489.708429199998</v>
      </c>
      <c r="J14" s="9">
        <v>10595.665079999999</v>
      </c>
      <c r="K14" s="9">
        <v>10702.691999999999</v>
      </c>
      <c r="L14" s="9">
        <v>10810.8</v>
      </c>
      <c r="M14" s="38">
        <v>10920</v>
      </c>
      <c r="N14" s="45">
        <f t="shared" ref="N14:N15" si="2">SUM(B14:M14)</f>
        <v>124067.7200859868</v>
      </c>
      <c r="O14" s="14">
        <f>SUM(COGS!H51:H56)</f>
        <v>11029.2</v>
      </c>
      <c r="P14" s="9">
        <f>SUM(COGS!I51:I56)</f>
        <v>11139.492</v>
      </c>
      <c r="Q14" s="9">
        <f>SUM(COGS!J51:J56)</f>
        <v>11250.886919999999</v>
      </c>
      <c r="R14" s="9">
        <f>SUM(COGS!K51:K56)</f>
        <v>11363.3957892</v>
      </c>
      <c r="S14" s="9">
        <f>SUM(COGS!L51:L56)</f>
        <v>11477.029747092001</v>
      </c>
      <c r="T14" s="9">
        <f>SUM(COGS!M51:M56)</f>
        <v>11591.800044562922</v>
      </c>
      <c r="U14" s="9">
        <f>SUM(COGS!N51:N56)</f>
        <v>11707.718045008549</v>
      </c>
      <c r="V14" s="9">
        <f>SUM(COGS!O51:O56)</f>
        <v>11824.795225458634</v>
      </c>
      <c r="W14" s="9">
        <f>SUM(COGS!P51:P56)</f>
        <v>11943.043177713222</v>
      </c>
      <c r="X14" s="9">
        <f>SUM(COGS!Q51:Q56)</f>
        <v>12062.473609490355</v>
      </c>
      <c r="Y14" s="9">
        <f>SUM(COGS!R51:R56)</f>
        <v>12183.09834558526</v>
      </c>
      <c r="Z14" s="38">
        <f>SUM(COGS!S51:S56)</f>
        <v>12304.929329041111</v>
      </c>
      <c r="AA14" s="45">
        <f t="shared" ref="AA14:AA24" si="3">SUM(O14:Z14)</f>
        <v>139877.86223315203</v>
      </c>
      <c r="AB14" s="14">
        <f>SUM(COGS!T51:T56)</f>
        <v>12427.978622331524</v>
      </c>
      <c r="AC14" s="9">
        <f>SUM(COGS!U51:U56)</f>
        <v>12552.258408554837</v>
      </c>
      <c r="AD14" s="9">
        <f>SUM(COGS!V51:V56)</f>
        <v>12677.780992640384</v>
      </c>
      <c r="AE14" s="9">
        <f>SUM(COGS!W51:W56)</f>
        <v>12804.558802566789</v>
      </c>
      <c r="AF14" s="9">
        <f>SUM(COGS!X51:X56)</f>
        <v>12932.604390592456</v>
      </c>
      <c r="AG14" s="9">
        <f>SUM(COGS!Y51:Y56)</f>
        <v>13061.930434498383</v>
      </c>
      <c r="AH14" s="9">
        <f>SUM(COGS!Z51:Z56)</f>
        <v>13192.549738843367</v>
      </c>
      <c r="AI14" s="9">
        <f>SUM(COGS!AA51:AA56)</f>
        <v>13324.475236231801</v>
      </c>
      <c r="AJ14" s="9">
        <f>SUM(COGS!AB51:AB56)</f>
        <v>13457.719988594119</v>
      </c>
      <c r="AK14" s="9">
        <f>SUM(COGS!AC51:AC56)</f>
        <v>13592.297188480061</v>
      </c>
      <c r="AL14" s="9">
        <f>SUM(COGS!AD51:AD56)</f>
        <v>13728.220160364861</v>
      </c>
      <c r="AM14" s="38">
        <f>SUM(COGS!AE51:AE56)</f>
        <v>13865.502361968509</v>
      </c>
      <c r="AN14" s="45">
        <f>SUM(AB14:AM14)</f>
        <v>157617.87632566711</v>
      </c>
      <c r="AO14" s="14">
        <f>SUM(COGS!AF51:AF56)</f>
        <v>14004.157385588198</v>
      </c>
      <c r="AP14" s="9">
        <f>SUM(COGS!AG51:AG56)</f>
        <v>14144.198959444078</v>
      </c>
      <c r="AQ14" s="9">
        <f>SUM(COGS!AH51:AH56)</f>
        <v>14285.640949038519</v>
      </c>
      <c r="AR14" s="9">
        <f>SUM(COGS!AI51:AI56)</f>
        <v>14428.497358528903</v>
      </c>
      <c r="AS14" s="9">
        <f>SUM(COGS!AJ51:AJ56)</f>
        <v>14572.782332114193</v>
      </c>
      <c r="AT14" s="9">
        <f>SUM(COGS!AK51:AK56)</f>
        <v>14718.510155435337</v>
      </c>
      <c r="AU14" s="9">
        <f>SUM(COGS!AL51:AL56)</f>
        <v>14865.695256989689</v>
      </c>
      <c r="AV14" s="9">
        <f>SUM(COGS!AM51:AM56)</f>
        <v>15014.352209559585</v>
      </c>
      <c r="AW14" s="9">
        <f>SUM(COGS!AN51:AN56)</f>
        <v>15164.495731655183</v>
      </c>
      <c r="AX14" s="9">
        <f>SUM(COGS!AO51:AO56)</f>
        <v>15316.140688971736</v>
      </c>
      <c r="AY14" s="9">
        <f>SUM(COGS!AP51:AP56)</f>
        <v>15469.302095861452</v>
      </c>
      <c r="AZ14" s="38">
        <f>SUM(COGS!AQ51:AQ56)</f>
        <v>15623.995116820068</v>
      </c>
      <c r="BA14" s="45">
        <f>SUM(AO14:AZ14)</f>
        <v>177607.76824000696</v>
      </c>
    </row>
    <row r="15" spans="1:53" x14ac:dyDescent="0.25">
      <c r="A15" s="80" t="s">
        <v>110</v>
      </c>
      <c r="B15" s="14">
        <v>9418.9584348016961</v>
      </c>
      <c r="C15" s="9">
        <v>9514.0994290926228</v>
      </c>
      <c r="D15" s="9">
        <v>9610.2014435279016</v>
      </c>
      <c r="E15" s="9">
        <v>9707.2741853817188</v>
      </c>
      <c r="F15" s="9">
        <v>9805.327459981534</v>
      </c>
      <c r="G15" s="9">
        <v>9904.3711716985199</v>
      </c>
      <c r="H15" s="9">
        <v>10004.415324948</v>
      </c>
      <c r="I15" s="9">
        <v>10105.4700252</v>
      </c>
      <c r="J15" s="9">
        <v>10207.545480000001</v>
      </c>
      <c r="K15" s="9">
        <v>10310.652</v>
      </c>
      <c r="L15" s="9">
        <v>10414.799999999999</v>
      </c>
      <c r="M15" s="38">
        <v>10520</v>
      </c>
      <c r="N15" s="45">
        <f t="shared" si="2"/>
        <v>119523.11495463201</v>
      </c>
      <c r="O15" s="14">
        <f>SUM(COGS!H69:H74)</f>
        <v>10835.6</v>
      </c>
      <c r="P15" s="9">
        <f>SUM(COGS!I69:I74)</f>
        <v>11160.668</v>
      </c>
      <c r="Q15" s="9">
        <f>SUM(COGS!J69:J74)</f>
        <v>11495.48804</v>
      </c>
      <c r="R15" s="9">
        <f>SUM(COGS!K69:K74)</f>
        <v>11840.352681200002</v>
      </c>
      <c r="S15" s="9">
        <f>SUM(COGS!L69:L74)</f>
        <v>12195.563261636002</v>
      </c>
      <c r="T15" s="9">
        <f>SUM(COGS!M69:M74)</f>
        <v>12561.43015948508</v>
      </c>
      <c r="U15" s="9">
        <f>SUM(COGS!N69:N74)</f>
        <v>12938.273064269633</v>
      </c>
      <c r="V15" s="9">
        <f>SUM(COGS!O69:O74)</f>
        <v>13326.421256197722</v>
      </c>
      <c r="W15" s="9">
        <f>SUM(COGS!P69:P74)</f>
        <v>13726.213893883656</v>
      </c>
      <c r="X15" s="9">
        <f>SUM(COGS!Q69:Q74)</f>
        <v>14138.000310700165</v>
      </c>
      <c r="Y15" s="9">
        <f>SUM(COGS!R69:R74)</f>
        <v>14562.14032002117</v>
      </c>
      <c r="Z15" s="38">
        <f>SUM(COGS!S69:S74)</f>
        <v>14999.004529621807</v>
      </c>
      <c r="AA15" s="45">
        <f t="shared" si="3"/>
        <v>153779.15551701523</v>
      </c>
      <c r="AB15" s="14">
        <f>SUM(COGS!T69:T74)</f>
        <v>15448.974665510461</v>
      </c>
      <c r="AC15" s="9">
        <f>SUM(COGS!U69:U74)</f>
        <v>15912.443905475775</v>
      </c>
      <c r="AD15" s="9">
        <f>SUM(COGS!V69:V74)</f>
        <v>16389.817222640049</v>
      </c>
      <c r="AE15" s="9">
        <f>SUM(COGS!W69:W74)</f>
        <v>16881.511739319249</v>
      </c>
      <c r="AF15" s="9">
        <f>SUM(COGS!X69:X74)</f>
        <v>17387.957091498825</v>
      </c>
      <c r="AG15" s="9">
        <f>SUM(COGS!Y69:Y74)</f>
        <v>17909.595804243792</v>
      </c>
      <c r="AH15" s="9">
        <f>SUM(COGS!Z69:Z74)</f>
        <v>18446.883678371109</v>
      </c>
      <c r="AI15" s="9">
        <f>SUM(COGS!AA69:AA74)</f>
        <v>19000.290188722243</v>
      </c>
      <c r="AJ15" s="9">
        <f>SUM(COGS!AB69:AB74)</f>
        <v>19570.298894383908</v>
      </c>
      <c r="AK15" s="9">
        <f>SUM(COGS!AC69:AC74)</f>
        <v>20157.407861215426</v>
      </c>
      <c r="AL15" s="9">
        <f>SUM(COGS!AD69:AD74)</f>
        <v>20762.130097051893</v>
      </c>
      <c r="AM15" s="38">
        <f>SUM(COGS!AE69:AE74)</f>
        <v>21384.993999963448</v>
      </c>
      <c r="AN15" s="45">
        <f>SUM(AB15:AM15)</f>
        <v>219252.30514839623</v>
      </c>
      <c r="AO15" s="14">
        <f>SUM(COGS!AF69:AF74)</f>
        <v>22026.543819962353</v>
      </c>
      <c r="AP15" s="9">
        <f>SUM(COGS!AG69:AG74)</f>
        <v>22687.340134561218</v>
      </c>
      <c r="AQ15" s="9">
        <f>SUM(COGS!AH69:AH74)</f>
        <v>23367.960338598063</v>
      </c>
      <c r="AR15" s="9">
        <f>SUM(COGS!AI69:AI74)</f>
        <v>24068.999148755996</v>
      </c>
      <c r="AS15" s="9">
        <f>SUM(COGS!AJ69:AJ74)</f>
        <v>24791.06912321868</v>
      </c>
      <c r="AT15" s="9">
        <f>SUM(COGS!AK69:AK74)</f>
        <v>25534.801196915243</v>
      </c>
      <c r="AU15" s="9">
        <f>SUM(COGS!AL69:AL74)</f>
        <v>26300.845232822699</v>
      </c>
      <c r="AV15" s="9">
        <f>SUM(COGS!AM69:AM74)</f>
        <v>27089.870589807386</v>
      </c>
      <c r="AW15" s="9">
        <f>SUM(COGS!AN69:AN74)</f>
        <v>27902.566707501606</v>
      </c>
      <c r="AX15" s="9">
        <f>SUM(COGS!AO69:AO74)</f>
        <v>28739.643708726653</v>
      </c>
      <c r="AY15" s="9">
        <f>SUM(COGS!AP69:AP74)</f>
        <v>29601.833019988455</v>
      </c>
      <c r="AZ15" s="38">
        <f>SUM(COGS!AQ69:AQ74)</f>
        <v>30489.888010588114</v>
      </c>
      <c r="BA15" s="45">
        <f>SUM(AO15:AZ15)</f>
        <v>312601.36103144649</v>
      </c>
    </row>
    <row r="16" spans="1:53" x14ac:dyDescent="0.25">
      <c r="A16" s="74" t="str">
        <f>COGS!B2</f>
        <v>Product Development</v>
      </c>
      <c r="B16" s="14"/>
      <c r="C16" s="9"/>
      <c r="D16" s="9"/>
      <c r="E16" s="9"/>
      <c r="F16" s="9"/>
      <c r="G16" s="9"/>
      <c r="H16" s="9"/>
      <c r="I16" s="9"/>
      <c r="J16" s="9"/>
      <c r="K16" s="9"/>
      <c r="L16" s="9"/>
      <c r="M16" s="38"/>
      <c r="N16" s="45"/>
      <c r="O16" s="14"/>
      <c r="P16" s="9"/>
      <c r="Q16" s="9"/>
      <c r="R16" s="9"/>
      <c r="S16" s="9"/>
      <c r="T16" s="9"/>
      <c r="U16" s="9"/>
      <c r="V16" s="9"/>
      <c r="W16" s="9"/>
      <c r="X16" s="9"/>
      <c r="Y16" s="9"/>
      <c r="Z16" s="38"/>
      <c r="AA16" s="45"/>
      <c r="AB16" s="14"/>
      <c r="AC16" s="9"/>
      <c r="AD16" s="9"/>
      <c r="AE16" s="9"/>
      <c r="AF16" s="9"/>
      <c r="AG16" s="9"/>
      <c r="AH16" s="9"/>
      <c r="AI16" s="9"/>
      <c r="AJ16" s="9"/>
      <c r="AK16" s="9"/>
      <c r="AL16" s="9"/>
      <c r="AM16" s="38"/>
      <c r="AN16" s="45"/>
      <c r="AO16" s="14"/>
      <c r="AP16" s="9"/>
      <c r="AQ16" s="9"/>
      <c r="AR16" s="9"/>
      <c r="AS16" s="9"/>
      <c r="AT16" s="9"/>
      <c r="AU16" s="9"/>
      <c r="AV16" s="9"/>
      <c r="AW16" s="9"/>
      <c r="AX16" s="9"/>
      <c r="AY16" s="9"/>
      <c r="AZ16" s="38"/>
      <c r="BA16" s="45"/>
    </row>
    <row r="17" spans="1:53" x14ac:dyDescent="0.25">
      <c r="A17" s="75" t="str">
        <f>COGS!B5</f>
        <v>Segment 1</v>
      </c>
      <c r="B17" s="14">
        <v>9969.0117007368553</v>
      </c>
      <c r="C17" s="9">
        <v>10605.331596528571</v>
      </c>
      <c r="D17" s="9">
        <v>11282.267655881458</v>
      </c>
      <c r="E17" s="9">
        <v>12002.412399873892</v>
      </c>
      <c r="F17" s="9">
        <v>12768.523829653077</v>
      </c>
      <c r="G17" s="9">
        <v>13583.535988992637</v>
      </c>
      <c r="H17" s="9">
        <v>14450.570201055998</v>
      </c>
      <c r="I17" s="9">
        <v>15372.947022399998</v>
      </c>
      <c r="J17" s="9">
        <v>16354.198959999998</v>
      </c>
      <c r="K17" s="9">
        <v>17398.083999999999</v>
      </c>
      <c r="L17" s="9">
        <v>18508.599999999999</v>
      </c>
      <c r="M17" s="38">
        <v>19690</v>
      </c>
      <c r="N17" s="45">
        <f t="shared" ref="N17:N18" si="4">SUM(B17:M17)</f>
        <v>171985.48335512247</v>
      </c>
      <c r="O17" s="14">
        <f>COGS!D5</f>
        <v>20083.8</v>
      </c>
      <c r="P17" s="9">
        <f>COGS!E5</f>
        <v>20485.476000000002</v>
      </c>
      <c r="Q17" s="9">
        <f>COGS!F5</f>
        <v>21208.6133028</v>
      </c>
      <c r="R17" s="9">
        <f>COGS!G5</f>
        <v>21957.277352388839</v>
      </c>
      <c r="S17" s="9">
        <f>COGS!H5</f>
        <v>22396.422899436613</v>
      </c>
      <c r="T17" s="9">
        <f>COGS!I5</f>
        <v>23187.016627786728</v>
      </c>
      <c r="U17" s="9">
        <f>COGS!J5</f>
        <v>24005.518314747598</v>
      </c>
      <c r="V17" s="9">
        <f>COGS!K5</f>
        <v>24852.913111258189</v>
      </c>
      <c r="W17" s="9">
        <f>COGS!L5</f>
        <v>25349.971373483349</v>
      </c>
      <c r="X17" s="9">
        <f>COGS!M5</f>
        <v>26632.67992498161</v>
      </c>
      <c r="Y17" s="9">
        <f>COGS!N5</f>
        <v>27980.293529185685</v>
      </c>
      <c r="Z17" s="38">
        <f>COGS!O5</f>
        <v>29396.09638176248</v>
      </c>
      <c r="AA17" s="45">
        <f t="shared" si="3"/>
        <v>287536.07881783106</v>
      </c>
      <c r="AB17" s="14">
        <f>COGS!P5</f>
        <v>29984.018309397728</v>
      </c>
      <c r="AC17" s="9">
        <f>COGS!Q5</f>
        <v>30583.698675585685</v>
      </c>
      <c r="AD17" s="9">
        <f>COGS!R5</f>
        <v>31195.3726490974</v>
      </c>
      <c r="AE17" s="9">
        <f>COGS!S5</f>
        <v>31819.280102079349</v>
      </c>
      <c r="AF17" s="9">
        <f>COGS!T5</f>
        <v>32942.500689682747</v>
      </c>
      <c r="AG17" s="9">
        <f>COGS!U5</f>
        <v>34105.370964028545</v>
      </c>
      <c r="AH17" s="9">
        <f>COGS!V5</f>
        <v>35309.290559058754</v>
      </c>
      <c r="AI17" s="9">
        <f>COGS!W5</f>
        <v>36555.708515793522</v>
      </c>
      <c r="AJ17" s="9">
        <f>COGS!X5</f>
        <v>37846.12502640103</v>
      </c>
      <c r="AK17" s="9">
        <f>COGS!Y5</f>
        <v>39182.093239832975</v>
      </c>
      <c r="AL17" s="9">
        <f>COGS!Z5</f>
        <v>40565.221131199083</v>
      </c>
      <c r="AM17" s="38">
        <f>COGS!AA5</f>
        <v>41997.173437130405</v>
      </c>
      <c r="AN17" s="45">
        <f>SUM(AB17:AM17)</f>
        <v>422085.85329928726</v>
      </c>
      <c r="AO17" s="14">
        <f>COGS!AB5</f>
        <v>43479.673659461107</v>
      </c>
      <c r="AP17" s="9">
        <f>COGS!AC5</f>
        <v>45014.506139640085</v>
      </c>
      <c r="AQ17" s="9">
        <f>COGS!AD5</f>
        <v>46603.518206369379</v>
      </c>
      <c r="AR17" s="9">
        <f>COGS!AE5</f>
        <v>48248.622399054206</v>
      </c>
      <c r="AS17" s="9">
        <f>COGS!AF5</f>
        <v>49951.79876974081</v>
      </c>
      <c r="AT17" s="9">
        <f>COGS!AG5</f>
        <v>52479.359787489695</v>
      </c>
      <c r="AU17" s="9">
        <f>COGS!AH5</f>
        <v>53528.946983239497</v>
      </c>
      <c r="AV17" s="9">
        <f>COGS!AI5</f>
        <v>54599.525922904286</v>
      </c>
      <c r="AW17" s="9">
        <f>COGS!AJ5</f>
        <v>55691.516441362372</v>
      </c>
      <c r="AX17" s="9">
        <f>COGS!AK5</f>
        <v>58509.507173295307</v>
      </c>
      <c r="AY17" s="9">
        <f>COGS!AL5</f>
        <v>60574.892776512628</v>
      </c>
      <c r="AZ17" s="38">
        <f>COGS!AM5</f>
        <v>62713.18649152352</v>
      </c>
      <c r="BA17" s="45">
        <f>SUM(AO17:AZ17)</f>
        <v>631395.05475059291</v>
      </c>
    </row>
    <row r="18" spans="1:53" x14ac:dyDescent="0.25">
      <c r="A18" s="75" t="str">
        <f>COGS!B6</f>
        <v>Segment 2</v>
      </c>
      <c r="B18" s="14">
        <v>4781.9865674687444</v>
      </c>
      <c r="C18" s="9">
        <v>5087.2197526263244</v>
      </c>
      <c r="D18" s="9">
        <v>5411.9359070492819</v>
      </c>
      <c r="E18" s="9">
        <v>5757.3786245205129</v>
      </c>
      <c r="F18" s="9">
        <v>6124.8708771494821</v>
      </c>
      <c r="G18" s="9">
        <v>6515.8200820739175</v>
      </c>
      <c r="H18" s="9">
        <v>6931.7234915679974</v>
      </c>
      <c r="I18" s="9">
        <v>7374.1739271999977</v>
      </c>
      <c r="J18" s="9">
        <v>7844.8658799999985</v>
      </c>
      <c r="K18" s="9">
        <v>8345.601999999999</v>
      </c>
      <c r="L18" s="9">
        <v>8878.2999999999993</v>
      </c>
      <c r="M18" s="38">
        <v>9445</v>
      </c>
      <c r="N18" s="45">
        <f t="shared" si="4"/>
        <v>82498.877109656256</v>
      </c>
      <c r="O18" s="14">
        <f>COGS!D6</f>
        <v>9445</v>
      </c>
      <c r="P18" s="9">
        <f>COGS!E6</f>
        <v>9633.9</v>
      </c>
      <c r="Q18" s="9">
        <f>COGS!F6</f>
        <v>9633.9</v>
      </c>
      <c r="R18" s="9">
        <f>COGS!G6</f>
        <v>9633.9</v>
      </c>
      <c r="S18" s="9">
        <f>COGS!H6</f>
        <v>9922.9169999999995</v>
      </c>
      <c r="T18" s="9">
        <f>COGS!I6</f>
        <v>9922.9169999999995</v>
      </c>
      <c r="U18" s="9">
        <f>COGS!J6</f>
        <v>9922.9169999999995</v>
      </c>
      <c r="V18" s="9">
        <f>COGS!K6</f>
        <v>10022.14617</v>
      </c>
      <c r="W18" s="9">
        <f>COGS!L6</f>
        <v>10122.367631700001</v>
      </c>
      <c r="X18" s="9">
        <f>COGS!M6</f>
        <v>10324.814984334</v>
      </c>
      <c r="Y18" s="9">
        <f>COGS!N6</f>
        <v>10428.063134177341</v>
      </c>
      <c r="Z18" s="38">
        <f>COGS!O6</f>
        <v>10532.343765519116</v>
      </c>
      <c r="AA18" s="45">
        <f t="shared" si="3"/>
        <v>119545.18668573044</v>
      </c>
      <c r="AB18" s="14">
        <f>COGS!P6</f>
        <v>10637.667203174306</v>
      </c>
      <c r="AC18" s="9">
        <f>COGS!Q6</f>
        <v>10744.043875206047</v>
      </c>
      <c r="AD18" s="9">
        <f>COGS!R6</f>
        <v>11506.87099034568</v>
      </c>
      <c r="AE18" s="9">
        <f>COGS!S6</f>
        <v>11621.939700249135</v>
      </c>
      <c r="AF18" s="9">
        <f>COGS!T6</f>
        <v>11738.159097251628</v>
      </c>
      <c r="AG18" s="9">
        <f>COGS!U6</f>
        <v>11855.540688224144</v>
      </c>
      <c r="AH18" s="9">
        <f>COGS!V6</f>
        <v>11974.096095106384</v>
      </c>
      <c r="AI18" s="9">
        <f>COGS!W6</f>
        <v>12093.837056057448</v>
      </c>
      <c r="AJ18" s="9">
        <f>COGS!X6</f>
        <v>12335.713797178596</v>
      </c>
      <c r="AK18" s="9">
        <f>COGS!Y6</f>
        <v>12582.428073122166</v>
      </c>
      <c r="AL18" s="9">
        <f>COGS!Z6</f>
        <v>13989.143531697231</v>
      </c>
      <c r="AM18" s="38">
        <f>COGS!AA6</f>
        <v>14268.926402331173</v>
      </c>
      <c r="AN18" s="45">
        <f>SUM(AB18:AM18)</f>
        <v>145348.36650994394</v>
      </c>
      <c r="AO18" s="14">
        <f>COGS!AB6</f>
        <v>14554.304930377797</v>
      </c>
      <c r="AP18" s="9">
        <f>COGS!AC6</f>
        <v>14990.93407828913</v>
      </c>
      <c r="AQ18" s="9">
        <f>COGS!AD6</f>
        <v>15440.662100637805</v>
      </c>
      <c r="AR18" s="9">
        <f>COGS!AE6</f>
        <v>15903.881963656941</v>
      </c>
      <c r="AS18" s="9">
        <f>COGS!AF6</f>
        <v>16221.959602930077</v>
      </c>
      <c r="AT18" s="9">
        <f>COGS!AG6</f>
        <v>16546.39879498868</v>
      </c>
      <c r="AU18" s="9">
        <f>COGS!AH6</f>
        <v>16711.862782938566</v>
      </c>
      <c r="AV18" s="9">
        <f>COGS!AI6</f>
        <v>16878.981410767956</v>
      </c>
      <c r="AW18" s="9">
        <f>COGS!AJ6</f>
        <v>17216.561038983313</v>
      </c>
      <c r="AX18" s="9">
        <f>COGS!AK6</f>
        <v>17216.561038983313</v>
      </c>
      <c r="AY18" s="9">
        <f>COGS!AL6</f>
        <v>17388.726649373144</v>
      </c>
      <c r="AZ18" s="38">
        <f>COGS!AM6</f>
        <v>17388.726649373144</v>
      </c>
      <c r="BA18" s="45">
        <f>SUM(AO18:AZ18)</f>
        <v>196459.56104129984</v>
      </c>
    </row>
    <row r="19" spans="1:53" x14ac:dyDescent="0.25">
      <c r="A19" s="74" t="str">
        <f>COGS!B85</f>
        <v>Other COGS</v>
      </c>
      <c r="B19" s="14"/>
      <c r="C19" s="9"/>
      <c r="D19" s="9"/>
      <c r="E19" s="9"/>
      <c r="F19" s="9"/>
      <c r="G19" s="9"/>
      <c r="H19" s="9"/>
      <c r="I19" s="9"/>
      <c r="J19" s="9"/>
      <c r="K19" s="9"/>
      <c r="L19" s="9"/>
      <c r="M19" s="38"/>
      <c r="N19" s="45"/>
      <c r="O19" s="14"/>
      <c r="P19" s="9"/>
      <c r="Q19" s="9"/>
      <c r="R19" s="9"/>
      <c r="S19" s="9"/>
      <c r="T19" s="9"/>
      <c r="U19" s="9"/>
      <c r="V19" s="9"/>
      <c r="W19" s="9"/>
      <c r="X19" s="9"/>
      <c r="Y19" s="9"/>
      <c r="Z19" s="38"/>
      <c r="AA19" s="45"/>
      <c r="AB19" s="14"/>
      <c r="AC19" s="9"/>
      <c r="AD19" s="9"/>
      <c r="AE19" s="9"/>
      <c r="AF19" s="9"/>
      <c r="AG19" s="9"/>
      <c r="AH19" s="9"/>
      <c r="AI19" s="9"/>
      <c r="AJ19" s="9"/>
      <c r="AK19" s="9"/>
      <c r="AL19" s="9"/>
      <c r="AM19" s="38"/>
      <c r="AN19" s="45"/>
      <c r="AO19" s="14"/>
      <c r="AP19" s="9"/>
      <c r="AQ19" s="9"/>
      <c r="AR19" s="9"/>
      <c r="AS19" s="9"/>
      <c r="AT19" s="9"/>
      <c r="AU19" s="9"/>
      <c r="AV19" s="9"/>
      <c r="AW19" s="9"/>
      <c r="AX19" s="9"/>
      <c r="AY19" s="9"/>
      <c r="AZ19" s="38"/>
      <c r="BA19" s="45"/>
    </row>
    <row r="20" spans="1:53" x14ac:dyDescent="0.25">
      <c r="A20" s="75" t="str">
        <f>COGS!B86</f>
        <v>Segment 1</v>
      </c>
      <c r="B20" s="14">
        <v>303.44202347910243</v>
      </c>
      <c r="C20" s="9">
        <v>303.74576924835077</v>
      </c>
      <c r="D20" s="9">
        <v>304.04981906741818</v>
      </c>
      <c r="E20" s="9">
        <v>304.35417324065889</v>
      </c>
      <c r="F20" s="9">
        <v>304.65883207273163</v>
      </c>
      <c r="G20" s="9">
        <v>304.96379586860019</v>
      </c>
      <c r="H20" s="9">
        <v>305.26906493353374</v>
      </c>
      <c r="I20" s="9">
        <v>305.57463957310688</v>
      </c>
      <c r="J20" s="9">
        <v>305.88052009320006</v>
      </c>
      <c r="K20" s="9">
        <v>306.18670680000002</v>
      </c>
      <c r="L20" s="9">
        <v>306.4932</v>
      </c>
      <c r="M20" s="38">
        <v>306.8</v>
      </c>
      <c r="N20" s="45">
        <f t="shared" ref="N20:N24" si="5">SUM(B20:M20)</f>
        <v>3661.4185443767028</v>
      </c>
      <c r="O20" s="14">
        <f>SUM(COGS!D89:D91)</f>
        <v>306.8</v>
      </c>
      <c r="P20" s="9">
        <f>SUM(COGS!E89:E91)</f>
        <v>306.8</v>
      </c>
      <c r="Q20" s="9">
        <f>SUM(COGS!F89:F91)</f>
        <v>306.8</v>
      </c>
      <c r="R20" s="9">
        <f>SUM(COGS!G89:G91)</f>
        <v>337.48</v>
      </c>
      <c r="S20" s="9">
        <f>SUM(COGS!H89:H91)</f>
        <v>347.60440000000006</v>
      </c>
      <c r="T20" s="9">
        <f>SUM(COGS!I89:I91)</f>
        <v>347.60440000000006</v>
      </c>
      <c r="U20" s="9">
        <f>SUM(COGS!J89:J91)</f>
        <v>347.60440000000006</v>
      </c>
      <c r="V20" s="9">
        <f>SUM(COGS!K89:K91)</f>
        <v>347.60440000000006</v>
      </c>
      <c r="W20" s="9">
        <f>SUM(COGS!L89:L91)</f>
        <v>347.60440000000006</v>
      </c>
      <c r="X20" s="9">
        <f>SUM(COGS!M89:M91)</f>
        <v>347.60440000000006</v>
      </c>
      <c r="Y20" s="9">
        <f>SUM(COGS!N89:N91)</f>
        <v>347.60440000000006</v>
      </c>
      <c r="Z20" s="38">
        <f>SUM(COGS!O89:O91)</f>
        <v>347.60440000000006</v>
      </c>
      <c r="AA20" s="45">
        <f t="shared" si="3"/>
        <v>4038.7152000000015</v>
      </c>
      <c r="AB20" s="14">
        <f>SUM(COGS!P89:P91)</f>
        <v>347.60440000000006</v>
      </c>
      <c r="AC20" s="9">
        <f>SUM(COGS!Q89:Q91)</f>
        <v>347.60440000000006</v>
      </c>
      <c r="AD20" s="9">
        <f>SUM(COGS!R89:R91)</f>
        <v>364.98462000000006</v>
      </c>
      <c r="AE20" s="9">
        <f>SUM(COGS!S89:S91)</f>
        <v>364.98462000000006</v>
      </c>
      <c r="AF20" s="9">
        <f>SUM(COGS!T89:T91)</f>
        <v>364.98462000000006</v>
      </c>
      <c r="AG20" s="9">
        <f>SUM(COGS!U89:U91)</f>
        <v>364.98462000000006</v>
      </c>
      <c r="AH20" s="9">
        <f>SUM(COGS!V89:V91)</f>
        <v>364.98462000000006</v>
      </c>
      <c r="AI20" s="9">
        <f>SUM(COGS!W89:W91)</f>
        <v>364.98462000000006</v>
      </c>
      <c r="AJ20" s="9">
        <f>SUM(COGS!X89:X91)</f>
        <v>364.98462000000006</v>
      </c>
      <c r="AK20" s="9">
        <f>SUM(COGS!Y89:Y91)</f>
        <v>364.98462000000006</v>
      </c>
      <c r="AL20" s="9">
        <f>SUM(COGS!Z89:Z91)</f>
        <v>397.83323580000012</v>
      </c>
      <c r="AM20" s="38">
        <f>SUM(COGS!AA89:AA91)</f>
        <v>397.83323580000012</v>
      </c>
      <c r="AN20" s="45">
        <f>SUM(AB20:AM20)</f>
        <v>4410.7522316000013</v>
      </c>
      <c r="AO20" s="14">
        <f>SUM(COGS!AB89:AB91)</f>
        <v>397.83323580000012</v>
      </c>
      <c r="AP20" s="9">
        <f>SUM(COGS!AC89:AC91)</f>
        <v>397.83323580000012</v>
      </c>
      <c r="AQ20" s="9">
        <f>SUM(COGS!AD89:AD91)</f>
        <v>397.83323580000012</v>
      </c>
      <c r="AR20" s="9">
        <f>SUM(COGS!AE89:AE91)</f>
        <v>397.83323580000012</v>
      </c>
      <c r="AS20" s="9">
        <f>SUM(COGS!AF89:AF91)</f>
        <v>397.83323580000012</v>
      </c>
      <c r="AT20" s="9">
        <f>SUM(COGS!AG89:AG91)</f>
        <v>397.83323580000012</v>
      </c>
      <c r="AU20" s="9">
        <f>SUM(COGS!AH89:AH91)</f>
        <v>397.83323580000012</v>
      </c>
      <c r="AV20" s="9">
        <f>SUM(COGS!AI89:AI91)</f>
        <v>397.83323580000012</v>
      </c>
      <c r="AW20" s="9">
        <f>SUM(COGS!AJ89:AJ91)</f>
        <v>397.83323580000012</v>
      </c>
      <c r="AX20" s="9">
        <f>SUM(COGS!AK89:AK91)</f>
        <v>397.83323580000012</v>
      </c>
      <c r="AY20" s="9">
        <f>SUM(COGS!AL89:AL91)</f>
        <v>397.83323580000012</v>
      </c>
      <c r="AZ20" s="38">
        <f>SUM(COGS!AM89:AM91)</f>
        <v>397.83323580000012</v>
      </c>
      <c r="BA20" s="45">
        <f>SUM(AO20:AZ20)</f>
        <v>4773.998829600002</v>
      </c>
    </row>
    <row r="21" spans="1:53" x14ac:dyDescent="0.25">
      <c r="A21" s="75" t="str">
        <f>COGS!B93</f>
        <v>Segment 2</v>
      </c>
      <c r="B21" s="14">
        <v>163.39185879643975</v>
      </c>
      <c r="C21" s="9">
        <v>163.55541421065041</v>
      </c>
      <c r="D21" s="9">
        <v>163.7191333439944</v>
      </c>
      <c r="E21" s="9">
        <v>163.88301636035476</v>
      </c>
      <c r="F21" s="9">
        <v>164.04706342377855</v>
      </c>
      <c r="G21" s="9">
        <v>164.21127469847701</v>
      </c>
      <c r="H21" s="9">
        <v>164.37565034882584</v>
      </c>
      <c r="I21" s="9">
        <v>164.54019053936523</v>
      </c>
      <c r="J21" s="9">
        <v>164.70489543480002</v>
      </c>
      <c r="K21" s="9">
        <v>164.86976520000002</v>
      </c>
      <c r="L21" s="9">
        <v>165.03479999999999</v>
      </c>
      <c r="M21" s="38">
        <v>165.2</v>
      </c>
      <c r="N21" s="45">
        <f t="shared" si="5"/>
        <v>1971.5330623566861</v>
      </c>
      <c r="O21" s="14">
        <f>SUM(COGS!D96:D98)</f>
        <v>165.2</v>
      </c>
      <c r="P21" s="9">
        <f>SUM(COGS!E96:E98)</f>
        <v>165.2</v>
      </c>
      <c r="Q21" s="9">
        <f>SUM(COGS!F96:F98)</f>
        <v>165.2</v>
      </c>
      <c r="R21" s="9">
        <f>SUM(COGS!G96:G98)</f>
        <v>165.2</v>
      </c>
      <c r="S21" s="9">
        <f>SUM(COGS!H96:H98)</f>
        <v>170.15600000000001</v>
      </c>
      <c r="T21" s="9">
        <f>SUM(COGS!I96:I98)</f>
        <v>170.15600000000001</v>
      </c>
      <c r="U21" s="9">
        <f>SUM(COGS!J96:J98)</f>
        <v>170.15600000000001</v>
      </c>
      <c r="V21" s="9">
        <f>SUM(COGS!K96:K98)</f>
        <v>170.15600000000001</v>
      </c>
      <c r="W21" s="9">
        <f>SUM(COGS!L96:L98)</f>
        <v>170.15600000000001</v>
      </c>
      <c r="X21" s="9">
        <f>SUM(COGS!M96:M98)</f>
        <v>170.15600000000001</v>
      </c>
      <c r="Y21" s="9">
        <f>SUM(COGS!N96:N98)</f>
        <v>170.15600000000001</v>
      </c>
      <c r="Z21" s="38">
        <f>SUM(COGS!O96:O98)</f>
        <v>170.15600000000001</v>
      </c>
      <c r="AA21" s="45">
        <f t="shared" si="3"/>
        <v>2022.0479999999995</v>
      </c>
      <c r="AB21" s="14">
        <f>SUM(COGS!P96:P98)</f>
        <v>170.15600000000001</v>
      </c>
      <c r="AC21" s="9">
        <f>SUM(COGS!Q96:Q98)</f>
        <v>170.15600000000001</v>
      </c>
      <c r="AD21" s="9">
        <f>SUM(COGS!R96:R98)</f>
        <v>178.66380000000001</v>
      </c>
      <c r="AE21" s="9">
        <f>SUM(COGS!S96:S98)</f>
        <v>178.66380000000001</v>
      </c>
      <c r="AF21" s="9">
        <f>SUM(COGS!T96:T98)</f>
        <v>178.66380000000001</v>
      </c>
      <c r="AG21" s="9">
        <f>SUM(COGS!U96:U98)</f>
        <v>178.66380000000001</v>
      </c>
      <c r="AH21" s="9">
        <f>SUM(COGS!V96:V98)</f>
        <v>178.66380000000001</v>
      </c>
      <c r="AI21" s="9">
        <f>SUM(COGS!W96:W98)</f>
        <v>178.66380000000001</v>
      </c>
      <c r="AJ21" s="9">
        <f>SUM(COGS!X96:X98)</f>
        <v>178.66380000000001</v>
      </c>
      <c r="AK21" s="9">
        <f>SUM(COGS!Y96:Y98)</f>
        <v>178.66380000000001</v>
      </c>
      <c r="AL21" s="9">
        <f>SUM(COGS!Z96:Z98)</f>
        <v>194.74354200000002</v>
      </c>
      <c r="AM21" s="38">
        <f>SUM(COGS!AA96:AA98)</f>
        <v>194.74354200000002</v>
      </c>
      <c r="AN21" s="45">
        <f>SUM(AB21:AM21)</f>
        <v>2159.1094840000001</v>
      </c>
      <c r="AO21" s="14">
        <f>SUM(COGS!AB96:AB98)</f>
        <v>194.74354200000002</v>
      </c>
      <c r="AP21" s="9">
        <f>SUM(COGS!AC96:AC98)</f>
        <v>194.74354200000002</v>
      </c>
      <c r="AQ21" s="9">
        <f>SUM(COGS!AD96:AD98)</f>
        <v>194.74354200000002</v>
      </c>
      <c r="AR21" s="9">
        <f>SUM(COGS!AE96:AE98)</f>
        <v>194.74354200000002</v>
      </c>
      <c r="AS21" s="9">
        <f>SUM(COGS!AF96:AF98)</f>
        <v>194.74354200000002</v>
      </c>
      <c r="AT21" s="9">
        <f>SUM(COGS!AG96:AG98)</f>
        <v>194.74354200000002</v>
      </c>
      <c r="AU21" s="9">
        <f>SUM(COGS!AH96:AH98)</f>
        <v>194.74354200000002</v>
      </c>
      <c r="AV21" s="9">
        <f>SUM(COGS!AI96:AI98)</f>
        <v>194.74354200000002</v>
      </c>
      <c r="AW21" s="9">
        <f>SUM(COGS!AJ96:AJ98)</f>
        <v>204.48071910000002</v>
      </c>
      <c r="AX21" s="9">
        <f>SUM(COGS!AK96:AK98)</f>
        <v>204.48071910000002</v>
      </c>
      <c r="AY21" s="9">
        <f>SUM(COGS!AL96:AL98)</f>
        <v>204.48071910000002</v>
      </c>
      <c r="AZ21" s="38">
        <f>SUM(COGS!AM96:AM98)</f>
        <v>204.48071910000002</v>
      </c>
      <c r="BA21" s="45">
        <f>SUM(AO21:AZ21)</f>
        <v>2375.8712123999999</v>
      </c>
    </row>
    <row r="22" spans="1:53" ht="13.8" thickBot="1" x14ac:dyDescent="0.3">
      <c r="A22" s="81" t="s">
        <v>43</v>
      </c>
      <c r="B22" s="17">
        <f>SUM(B14:B21)</f>
        <v>34413.88432178802</v>
      </c>
      <c r="C22" s="18">
        <f t="shared" ref="C22:AZ22" si="6">SUM(C14:C21)</f>
        <v>35549.80422080266</v>
      </c>
      <c r="D22" s="18">
        <f t="shared" si="6"/>
        <v>36747.782301391402</v>
      </c>
      <c r="E22" s="18">
        <f t="shared" si="6"/>
        <v>38011.674462530027</v>
      </c>
      <c r="F22" s="18">
        <f t="shared" si="6"/>
        <v>39345.581661424934</v>
      </c>
      <c r="G22" s="18">
        <f t="shared" si="6"/>
        <v>40753.865544791064</v>
      </c>
      <c r="H22" s="18">
        <f t="shared" si="6"/>
        <v>42241.165077762351</v>
      </c>
      <c r="I22" s="18">
        <f t="shared" si="6"/>
        <v>43812.414234112461</v>
      </c>
      <c r="J22" s="18">
        <f t="shared" si="6"/>
        <v>45472.860815527994</v>
      </c>
      <c r="K22" s="18">
        <f t="shared" si="6"/>
        <v>47228.086471999995</v>
      </c>
      <c r="L22" s="18">
        <f t="shared" si="6"/>
        <v>49084.027999999998</v>
      </c>
      <c r="M22" s="40">
        <f t="shared" si="6"/>
        <v>51047</v>
      </c>
      <c r="N22" s="47">
        <f t="shared" si="5"/>
        <v>503708.14711213094</v>
      </c>
      <c r="O22" s="17">
        <f t="shared" si="6"/>
        <v>51865.600000000006</v>
      </c>
      <c r="P22" s="18">
        <f t="shared" si="6"/>
        <v>52891.536</v>
      </c>
      <c r="Q22" s="18">
        <f t="shared" si="6"/>
        <v>54060.888262800006</v>
      </c>
      <c r="R22" s="18">
        <f t="shared" si="6"/>
        <v>55297.605822788842</v>
      </c>
      <c r="S22" s="18">
        <f t="shared" si="6"/>
        <v>56509.693308164613</v>
      </c>
      <c r="T22" s="18">
        <f t="shared" si="6"/>
        <v>57780.924231834731</v>
      </c>
      <c r="U22" s="18">
        <f t="shared" si="6"/>
        <v>59092.186824025783</v>
      </c>
      <c r="V22" s="18">
        <f t="shared" si="6"/>
        <v>60544.036162914541</v>
      </c>
      <c r="W22" s="18">
        <f t="shared" si="6"/>
        <v>61659.356476780224</v>
      </c>
      <c r="X22" s="18">
        <f t="shared" si="6"/>
        <v>63675.729229506127</v>
      </c>
      <c r="Y22" s="18">
        <f t="shared" si="6"/>
        <v>65671.355728969458</v>
      </c>
      <c r="Z22" s="40">
        <f t="shared" si="6"/>
        <v>67750.134405944511</v>
      </c>
      <c r="AA22" s="47">
        <f t="shared" si="3"/>
        <v>706799.04645372869</v>
      </c>
      <c r="AB22" s="17">
        <f t="shared" si="6"/>
        <v>69016.399200414016</v>
      </c>
      <c r="AC22" s="18">
        <f t="shared" si="6"/>
        <v>70310.205264822347</v>
      </c>
      <c r="AD22" s="18">
        <f t="shared" si="6"/>
        <v>72313.490274723517</v>
      </c>
      <c r="AE22" s="18">
        <f t="shared" si="6"/>
        <v>73670.938764214516</v>
      </c>
      <c r="AF22" s="18">
        <f t="shared" si="6"/>
        <v>75544.869689025654</v>
      </c>
      <c r="AG22" s="18">
        <f t="shared" si="6"/>
        <v>77476.086310994855</v>
      </c>
      <c r="AH22" s="18">
        <f t="shared" si="6"/>
        <v>79466.468491379623</v>
      </c>
      <c r="AI22" s="18">
        <f t="shared" si="6"/>
        <v>81517.959416804995</v>
      </c>
      <c r="AJ22" s="18">
        <f t="shared" si="6"/>
        <v>83753.506126557651</v>
      </c>
      <c r="AK22" s="18">
        <f t="shared" si="6"/>
        <v>86057.87478265063</v>
      </c>
      <c r="AL22" s="18">
        <f t="shared" si="6"/>
        <v>89637.291698113069</v>
      </c>
      <c r="AM22" s="40">
        <f t="shared" si="6"/>
        <v>92109.172979193536</v>
      </c>
      <c r="AN22" s="47">
        <f>SUM(AB22:AM22)</f>
        <v>950874.26299889444</v>
      </c>
      <c r="AO22" s="17">
        <f t="shared" si="6"/>
        <v>94657.256573189457</v>
      </c>
      <c r="AP22" s="18">
        <f t="shared" si="6"/>
        <v>97429.556089734528</v>
      </c>
      <c r="AQ22" s="18">
        <f t="shared" si="6"/>
        <v>100290.35837244378</v>
      </c>
      <c r="AR22" s="18">
        <f t="shared" si="6"/>
        <v>103242.57764779605</v>
      </c>
      <c r="AS22" s="18">
        <f t="shared" si="6"/>
        <v>106130.18660580376</v>
      </c>
      <c r="AT22" s="18">
        <f t="shared" si="6"/>
        <v>109871.64671262895</v>
      </c>
      <c r="AU22" s="18">
        <f t="shared" si="6"/>
        <v>111999.92703379045</v>
      </c>
      <c r="AV22" s="18">
        <f t="shared" si="6"/>
        <v>114175.30691083922</v>
      </c>
      <c r="AW22" s="18">
        <f t="shared" si="6"/>
        <v>116577.45387440249</v>
      </c>
      <c r="AX22" s="18">
        <f t="shared" si="6"/>
        <v>120384.16656487701</v>
      </c>
      <c r="AY22" s="18">
        <f t="shared" si="6"/>
        <v>123637.06849663568</v>
      </c>
      <c r="AZ22" s="40">
        <f t="shared" si="6"/>
        <v>126818.11022320486</v>
      </c>
      <c r="BA22" s="47">
        <f>SUM(AO22:AZ22)</f>
        <v>1325213.6151053458</v>
      </c>
    </row>
    <row r="23" spans="1:53" s="7" customFormat="1" ht="15" thickTop="1" thickBot="1" x14ac:dyDescent="0.3">
      <c r="A23" s="77" t="s">
        <v>44</v>
      </c>
      <c r="B23" s="21">
        <f t="shared" ref="B23:AZ23" si="7">B10-B22</f>
        <v>-2430.9527297834939</v>
      </c>
      <c r="C23" s="22">
        <f t="shared" si="7"/>
        <v>-2577.7097960557221</v>
      </c>
      <c r="D23" s="22">
        <f t="shared" si="7"/>
        <v>-2755.9323789718765</v>
      </c>
      <c r="E23" s="22">
        <f t="shared" si="7"/>
        <v>-2968.53021261299</v>
      </c>
      <c r="F23" s="22">
        <f t="shared" si="7"/>
        <v>-3218.6288264589239</v>
      </c>
      <c r="G23" s="22">
        <f t="shared" si="7"/>
        <v>-3509.5842716302213</v>
      </c>
      <c r="H23" s="22">
        <f t="shared" si="7"/>
        <v>-3844.9988167717966</v>
      </c>
      <c r="I23" s="22">
        <f t="shared" si="7"/>
        <v>-4228.7376763902357</v>
      </c>
      <c r="J23" s="22">
        <f t="shared" si="7"/>
        <v>-4664.9468384947686</v>
      </c>
      <c r="K23" s="22">
        <f t="shared" si="7"/>
        <v>-5158.0720626873954</v>
      </c>
      <c r="L23" s="22">
        <f t="shared" si="7"/>
        <v>-5712.8791244199965</v>
      </c>
      <c r="M23" s="41">
        <f t="shared" si="7"/>
        <v>-6334.4753859999983</v>
      </c>
      <c r="N23" s="48">
        <f t="shared" si="5"/>
        <v>-47405.448120277419</v>
      </c>
      <c r="O23" s="21">
        <f t="shared" si="7"/>
        <v>-7059.2638000000079</v>
      </c>
      <c r="P23" s="22">
        <f t="shared" si="7"/>
        <v>-6609.7946321400013</v>
      </c>
      <c r="Q23" s="22">
        <f t="shared" si="7"/>
        <v>-6471.6575230545495</v>
      </c>
      <c r="R23" s="22">
        <f t="shared" si="7"/>
        <v>-5476.7049143355398</v>
      </c>
      <c r="S23" s="22">
        <f t="shared" si="7"/>
        <v>-4814.012925386487</v>
      </c>
      <c r="T23" s="22">
        <f t="shared" si="7"/>
        <v>-3163.6987591375437</v>
      </c>
      <c r="U23" s="22">
        <f t="shared" si="7"/>
        <v>-2680.1114049937387</v>
      </c>
      <c r="V23" s="22">
        <f t="shared" si="7"/>
        <v>-2821.030121128766</v>
      </c>
      <c r="W23" s="22">
        <f t="shared" si="7"/>
        <v>-2585.9481176529007</v>
      </c>
      <c r="X23" s="22">
        <f t="shared" si="7"/>
        <v>-2379.8572244927564</v>
      </c>
      <c r="Y23" s="22">
        <f t="shared" si="7"/>
        <v>-2933.8033434258105</v>
      </c>
      <c r="Z23" s="41">
        <f t="shared" si="7"/>
        <v>-2944.9563482789963</v>
      </c>
      <c r="AA23" s="48">
        <f t="shared" si="3"/>
        <v>-49940.839114027098</v>
      </c>
      <c r="AB23" s="21">
        <f t="shared" si="7"/>
        <v>-1775.1183309542103</v>
      </c>
      <c r="AC23" s="22">
        <f t="shared" si="7"/>
        <v>-540.84340924966091</v>
      </c>
      <c r="AD23" s="22">
        <f t="shared" si="7"/>
        <v>-245.17238028651627</v>
      </c>
      <c r="AE23" s="22">
        <f t="shared" si="7"/>
        <v>772.53846373266424</v>
      </c>
      <c r="AF23" s="22">
        <f t="shared" si="7"/>
        <v>663.52578117993835</v>
      </c>
      <c r="AG23" s="22">
        <f t="shared" si="7"/>
        <v>1246.7743757703429</v>
      </c>
      <c r="AH23" s="22">
        <f t="shared" si="7"/>
        <v>1137.4220194597874</v>
      </c>
      <c r="AI23" s="22">
        <f t="shared" si="7"/>
        <v>1024.3823993167753</v>
      </c>
      <c r="AJ23" s="22">
        <f t="shared" si="7"/>
        <v>1883.5951165522274</v>
      </c>
      <c r="AK23" s="22">
        <f t="shared" si="7"/>
        <v>2410.1402854837361</v>
      </c>
      <c r="AL23" s="22">
        <f t="shared" si="7"/>
        <v>2147.6409092722897</v>
      </c>
      <c r="AM23" s="41">
        <f t="shared" si="7"/>
        <v>1894.5855158857594</v>
      </c>
      <c r="AN23" s="48">
        <f>SUM(AB23:AM23)</f>
        <v>10619.470746163133</v>
      </c>
      <c r="AO23" s="21">
        <f t="shared" si="7"/>
        <v>1633.4405410859035</v>
      </c>
      <c r="AP23" s="22">
        <f t="shared" si="7"/>
        <v>2050.2140642633167</v>
      </c>
      <c r="AQ23" s="22">
        <f t="shared" si="7"/>
        <v>2913.1361220857216</v>
      </c>
      <c r="AR23" s="22">
        <f t="shared" si="7"/>
        <v>2487.5839712846791</v>
      </c>
      <c r="AS23" s="22">
        <f t="shared" si="7"/>
        <v>3555.0916934140696</v>
      </c>
      <c r="AT23" s="22">
        <f t="shared" si="7"/>
        <v>3449.0629538443754</v>
      </c>
      <c r="AU23" s="22">
        <f t="shared" si="7"/>
        <v>5077.4036667099572</v>
      </c>
      <c r="AV23" s="22">
        <f t="shared" si="7"/>
        <v>5789.9113154894148</v>
      </c>
      <c r="AW23" s="22">
        <f t="shared" si="7"/>
        <v>6365.1448849371518</v>
      </c>
      <c r="AX23" s="22">
        <f t="shared" si="7"/>
        <v>6642.3049625202984</v>
      </c>
      <c r="AY23" s="22">
        <f t="shared" si="7"/>
        <v>8131.998453507229</v>
      </c>
      <c r="AZ23" s="41">
        <f t="shared" si="7"/>
        <v>8241.3610049891577</v>
      </c>
      <c r="BA23" s="48">
        <f>SUM(AO23:AZ23)</f>
        <v>56336.653634131275</v>
      </c>
    </row>
    <row r="24" spans="1:53" ht="13.8" thickTop="1" x14ac:dyDescent="0.25">
      <c r="A24" s="82" t="s">
        <v>111</v>
      </c>
      <c r="B24" s="64">
        <f>B23/B10</f>
        <v>-7.6007814442851526E-2</v>
      </c>
      <c r="C24" s="25">
        <f t="shared" ref="C24:AZ24" si="8">C23/C10</f>
        <v>-7.8178527661895897E-2</v>
      </c>
      <c r="D24" s="25">
        <f t="shared" si="8"/>
        <v>-8.1076269319316593E-2</v>
      </c>
      <c r="E24" s="25">
        <f t="shared" si="8"/>
        <v>-8.4710726624367266E-2</v>
      </c>
      <c r="F24" s="25">
        <f t="shared" si="8"/>
        <v>-8.9092175616420272E-2</v>
      </c>
      <c r="G24" s="25">
        <f t="shared" si="8"/>
        <v>-9.4231494115562794E-2</v>
      </c>
      <c r="H24" s="25">
        <f t="shared" si="8"/>
        <v>-0.10014017521010188</v>
      </c>
      <c r="I24" s="25">
        <f t="shared" si="8"/>
        <v>-0.10683034129545169</v>
      </c>
      <c r="J24" s="25">
        <f t="shared" si="8"/>
        <v>-0.11431475867941228</v>
      </c>
      <c r="K24" s="25">
        <f t="shared" si="8"/>
        <v>-0.12260685276935886</v>
      </c>
      <c r="L24" s="25">
        <f t="shared" si="8"/>
        <v>-0.13172072385743547</v>
      </c>
      <c r="M24" s="58">
        <f t="shared" si="8"/>
        <v>-0.1416711635204021</v>
      </c>
      <c r="N24" s="61">
        <f t="shared" si="5"/>
        <v>-1.2205810231125764</v>
      </c>
      <c r="O24" s="64">
        <f t="shared" si="8"/>
        <v>-0.15755056982320301</v>
      </c>
      <c r="P24" s="25">
        <f t="shared" si="8"/>
        <v>-0.14281646361582503</v>
      </c>
      <c r="Q24" s="25">
        <f t="shared" si="8"/>
        <v>-0.13598995870403022</v>
      </c>
      <c r="R24" s="25">
        <f t="shared" si="8"/>
        <v>-0.10992785787633733</v>
      </c>
      <c r="S24" s="25">
        <f t="shared" si="8"/>
        <v>-9.3122150433873091E-2</v>
      </c>
      <c r="T24" s="25">
        <f t="shared" si="8"/>
        <v>-5.7924926280245724E-2</v>
      </c>
      <c r="U24" s="25">
        <f t="shared" si="8"/>
        <v>-4.7509533820298606E-2</v>
      </c>
      <c r="V24" s="25">
        <f t="shared" si="8"/>
        <v>-4.8871850490368053E-2</v>
      </c>
      <c r="W24" s="25">
        <f t="shared" si="8"/>
        <v>-4.3775163639315398E-2</v>
      </c>
      <c r="X24" s="25">
        <f t="shared" si="8"/>
        <v>-3.8825734044506434E-2</v>
      </c>
      <c r="Y24" s="25">
        <f t="shared" si="8"/>
        <v>-4.6763114464469201E-2</v>
      </c>
      <c r="Z24" s="58">
        <f t="shared" si="8"/>
        <v>-4.5443225935719048E-2</v>
      </c>
      <c r="AA24" s="61">
        <f t="shared" si="3"/>
        <v>-0.96852054912819108</v>
      </c>
      <c r="AB24" s="64">
        <f t="shared" si="8"/>
        <v>-2.6399234339398909E-2</v>
      </c>
      <c r="AC24" s="25">
        <f t="shared" si="8"/>
        <v>-7.7518755348406866E-3</v>
      </c>
      <c r="AD24" s="25">
        <f t="shared" si="8"/>
        <v>-3.4019439810657947E-3</v>
      </c>
      <c r="AE24" s="25">
        <f t="shared" si="8"/>
        <v>1.037751717812883E-2</v>
      </c>
      <c r="AF24" s="25">
        <f t="shared" si="8"/>
        <v>8.7067281378381753E-3</v>
      </c>
      <c r="AG24" s="25">
        <f t="shared" si="8"/>
        <v>1.5837513587459724E-2</v>
      </c>
      <c r="AH24" s="25">
        <f t="shared" si="8"/>
        <v>1.4111254584005839E-2</v>
      </c>
      <c r="AI24" s="25">
        <f t="shared" si="8"/>
        <v>1.2410386921160721E-2</v>
      </c>
      <c r="AJ24" s="25">
        <f t="shared" si="8"/>
        <v>2.1995082612675149E-2</v>
      </c>
      <c r="AK24" s="25">
        <f t="shared" si="8"/>
        <v>2.7243069527755844E-2</v>
      </c>
      <c r="AL24" s="25">
        <f t="shared" si="8"/>
        <v>2.3398621628442341E-2</v>
      </c>
      <c r="AM24" s="58">
        <f t="shared" si="8"/>
        <v>2.0154359210913179E-2</v>
      </c>
      <c r="AN24" s="61">
        <f>SUM(AB24:AM24)</f>
        <v>0.11668147953307442</v>
      </c>
      <c r="AO24" s="64">
        <f t="shared" si="8"/>
        <v>1.6963638129521251E-2</v>
      </c>
      <c r="AP24" s="25">
        <f t="shared" si="8"/>
        <v>2.0609356667084376E-2</v>
      </c>
      <c r="AQ24" s="25">
        <f t="shared" si="8"/>
        <v>2.8227107389664389E-2</v>
      </c>
      <c r="AR24" s="25">
        <f t="shared" si="8"/>
        <v>2.3527666402769917E-2</v>
      </c>
      <c r="AS24" s="25">
        <f t="shared" si="8"/>
        <v>3.2411748855811773E-2</v>
      </c>
      <c r="AT24" s="25">
        <f t="shared" si="8"/>
        <v>3.0436298572394164E-2</v>
      </c>
      <c r="AU24" s="25">
        <f t="shared" si="8"/>
        <v>4.3367948656932061E-2</v>
      </c>
      <c r="AV24" s="25">
        <f t="shared" si="8"/>
        <v>4.8263249974388904E-2</v>
      </c>
      <c r="AW24" s="25">
        <f t="shared" si="8"/>
        <v>5.1773306804722211E-2</v>
      </c>
      <c r="AX24" s="25">
        <f t="shared" si="8"/>
        <v>5.2290714546752354E-2</v>
      </c>
      <c r="AY24" s="25">
        <f t="shared" si="8"/>
        <v>6.1714017118935136E-2</v>
      </c>
      <c r="AZ24" s="58">
        <f t="shared" si="8"/>
        <v>6.102023745572574E-2</v>
      </c>
      <c r="BA24" s="61">
        <f>SUM(AO24:AZ24)</f>
        <v>0.47060529057470235</v>
      </c>
    </row>
    <row r="25" spans="1:53" x14ac:dyDescent="0.25">
      <c r="A25" s="74"/>
      <c r="B25" s="14"/>
      <c r="C25" s="9"/>
      <c r="D25" s="9"/>
      <c r="E25" s="9"/>
      <c r="F25" s="9"/>
      <c r="G25" s="9"/>
      <c r="H25" s="9"/>
      <c r="I25" s="9"/>
      <c r="J25" s="9"/>
      <c r="K25" s="9"/>
      <c r="L25" s="9"/>
      <c r="M25" s="38"/>
      <c r="N25" s="45"/>
      <c r="O25" s="14"/>
      <c r="P25" s="9"/>
      <c r="Q25" s="9"/>
      <c r="R25" s="9"/>
      <c r="S25" s="9"/>
      <c r="T25" s="9"/>
      <c r="U25" s="9"/>
      <c r="V25" s="9"/>
      <c r="W25" s="9"/>
      <c r="X25" s="9"/>
      <c r="Y25" s="9"/>
      <c r="Z25" s="38"/>
      <c r="AA25" s="45"/>
      <c r="AB25" s="14"/>
      <c r="AC25" s="9"/>
      <c r="AD25" s="9"/>
      <c r="AE25" s="9"/>
      <c r="AF25" s="9"/>
      <c r="AG25" s="9"/>
      <c r="AH25" s="9"/>
      <c r="AI25" s="9"/>
      <c r="AJ25" s="9"/>
      <c r="AK25" s="9"/>
      <c r="AL25" s="9"/>
      <c r="AM25" s="38"/>
      <c r="AN25" s="45"/>
      <c r="AO25" s="14"/>
      <c r="AP25" s="9"/>
      <c r="AQ25" s="9"/>
      <c r="AR25" s="9"/>
      <c r="AS25" s="9"/>
      <c r="AT25" s="9"/>
      <c r="AU25" s="9"/>
      <c r="AV25" s="9"/>
      <c r="AW25" s="9"/>
      <c r="AX25" s="9"/>
      <c r="AY25" s="9"/>
      <c r="AZ25" s="38"/>
      <c r="BA25" s="45"/>
    </row>
    <row r="26" spans="1:53" x14ac:dyDescent="0.25">
      <c r="A26" s="79" t="s">
        <v>21</v>
      </c>
      <c r="B26" s="14"/>
      <c r="C26" s="9"/>
      <c r="D26" s="9"/>
      <c r="E26" s="9"/>
      <c r="F26" s="9"/>
      <c r="G26" s="9"/>
      <c r="H26" s="9"/>
      <c r="I26" s="9"/>
      <c r="J26" s="9"/>
      <c r="K26" s="9"/>
      <c r="L26" s="9"/>
      <c r="M26" s="38"/>
      <c r="N26" s="45"/>
      <c r="O26" s="14"/>
      <c r="P26" s="9"/>
      <c r="Q26" s="9"/>
      <c r="R26" s="9"/>
      <c r="S26" s="9"/>
      <c r="T26" s="9"/>
      <c r="U26" s="9"/>
      <c r="V26" s="9"/>
      <c r="W26" s="9"/>
      <c r="X26" s="9"/>
      <c r="Y26" s="9"/>
      <c r="Z26" s="38"/>
      <c r="AA26" s="45"/>
      <c r="AB26" s="14"/>
      <c r="AC26" s="9"/>
      <c r="AD26" s="9"/>
      <c r="AE26" s="9"/>
      <c r="AF26" s="9"/>
      <c r="AG26" s="9"/>
      <c r="AH26" s="9"/>
      <c r="AI26" s="9"/>
      <c r="AJ26" s="9"/>
      <c r="AK26" s="9"/>
      <c r="AL26" s="9"/>
      <c r="AM26" s="38"/>
      <c r="AN26" s="45"/>
      <c r="AO26" s="14"/>
      <c r="AP26" s="9"/>
      <c r="AQ26" s="9"/>
      <c r="AR26" s="9"/>
      <c r="AS26" s="9"/>
      <c r="AT26" s="9"/>
      <c r="AU26" s="9"/>
      <c r="AV26" s="9"/>
      <c r="AW26" s="9"/>
      <c r="AX26" s="9"/>
      <c r="AY26" s="9"/>
      <c r="AZ26" s="38"/>
      <c r="BA26" s="45"/>
    </row>
    <row r="27" spans="1:53" x14ac:dyDescent="0.25">
      <c r="A27" s="74" t="str">
        <f>Schedules!B59</f>
        <v>Advertising &amp; Marketing</v>
      </c>
      <c r="B27" s="14">
        <v>1974</v>
      </c>
      <c r="C27" s="9">
        <v>1208</v>
      </c>
      <c r="D27" s="9">
        <v>1227</v>
      </c>
      <c r="E27" s="9">
        <v>2432</v>
      </c>
      <c r="F27" s="9">
        <v>1193</v>
      </c>
      <c r="G27" s="9">
        <v>1533</v>
      </c>
      <c r="H27" s="9">
        <v>2674</v>
      </c>
      <c r="I27" s="9">
        <v>2705</v>
      </c>
      <c r="J27" s="9">
        <v>2405</v>
      </c>
      <c r="K27" s="9">
        <v>2250</v>
      </c>
      <c r="L27" s="9">
        <v>1813</v>
      </c>
      <c r="M27" s="38">
        <v>1890</v>
      </c>
      <c r="N27" s="45">
        <f t="shared" ref="N27:N40" si="9">SUM(B27:M27)</f>
        <v>23304</v>
      </c>
      <c r="O27" s="14">
        <f>Schedules!D59</f>
        <v>1890</v>
      </c>
      <c r="P27" s="9">
        <f>Schedules!E59</f>
        <v>1890</v>
      </c>
      <c r="Q27" s="9">
        <f>Schedules!F59</f>
        <v>1890</v>
      </c>
      <c r="R27" s="9">
        <f>Schedules!G59</f>
        <v>1890</v>
      </c>
      <c r="S27" s="9">
        <f>Schedules!H59</f>
        <v>1946.7</v>
      </c>
      <c r="T27" s="9">
        <f>Schedules!I59</f>
        <v>1946.7</v>
      </c>
      <c r="U27" s="9">
        <f>Schedules!J59</f>
        <v>1946.7</v>
      </c>
      <c r="V27" s="9">
        <f>Schedules!K59</f>
        <v>1985.634</v>
      </c>
      <c r="W27" s="9">
        <f>Schedules!L59</f>
        <v>1985.634</v>
      </c>
      <c r="X27" s="9">
        <f>Schedules!M59</f>
        <v>1985.634</v>
      </c>
      <c r="Y27" s="9">
        <f>Schedules!N59</f>
        <v>1985.634</v>
      </c>
      <c r="Z27" s="38">
        <f>Schedules!O59</f>
        <v>1985.634</v>
      </c>
      <c r="AA27" s="45">
        <f t="shared" ref="AA27:AA40" si="10">SUM(O27:Z27)</f>
        <v>23328.269999999997</v>
      </c>
      <c r="AB27" s="14">
        <f>Schedules!P59</f>
        <v>1985.634</v>
      </c>
      <c r="AC27" s="9">
        <f>Schedules!Q59</f>
        <v>2005.4903400000001</v>
      </c>
      <c r="AD27" s="9">
        <f>Schedules!R59</f>
        <v>2105.7648570000001</v>
      </c>
      <c r="AE27" s="9">
        <f>Schedules!S59</f>
        <v>2105.7648570000001</v>
      </c>
      <c r="AF27" s="9">
        <f>Schedules!T59</f>
        <v>2105.7648570000001</v>
      </c>
      <c r="AG27" s="9">
        <f>Schedules!U59</f>
        <v>2105.7648570000001</v>
      </c>
      <c r="AH27" s="9">
        <f>Schedules!V59</f>
        <v>2105.7648570000001</v>
      </c>
      <c r="AI27" s="9">
        <f>Schedules!W59</f>
        <v>2168.9378027100001</v>
      </c>
      <c r="AJ27" s="9">
        <f>Schedules!X59</f>
        <v>2168.9378027100001</v>
      </c>
      <c r="AK27" s="9">
        <f>Schedules!Y59</f>
        <v>2168.9378027100001</v>
      </c>
      <c r="AL27" s="9">
        <f>Schedules!Z59</f>
        <v>2255.6953148184002</v>
      </c>
      <c r="AM27" s="38">
        <f>Schedules!AA59</f>
        <v>2255.6953148184002</v>
      </c>
      <c r="AN27" s="45">
        <f>SUM(AB27:AM27)</f>
        <v>25538.152662766799</v>
      </c>
      <c r="AO27" s="14">
        <f>Schedules!AB59</f>
        <v>2255.6953148184002</v>
      </c>
      <c r="AP27" s="9">
        <f>Schedules!AC59</f>
        <v>2255.6953148184002</v>
      </c>
      <c r="AQ27" s="9">
        <f>Schedules!AD59</f>
        <v>2255.6953148184002</v>
      </c>
      <c r="AR27" s="9">
        <f>Schedules!AE59</f>
        <v>2255.6953148184002</v>
      </c>
      <c r="AS27" s="9">
        <f>Schedules!AF59</f>
        <v>2255.6953148184002</v>
      </c>
      <c r="AT27" s="9">
        <f>Schedules!AG59</f>
        <v>2368.4800805593204</v>
      </c>
      <c r="AU27" s="9">
        <f>Schedules!AH59</f>
        <v>2368.4800805593204</v>
      </c>
      <c r="AV27" s="9">
        <f>Schedules!AI59</f>
        <v>2368.4800805593204</v>
      </c>
      <c r="AW27" s="9">
        <f>Schedules!AJ59</f>
        <v>2368.4800805593204</v>
      </c>
      <c r="AX27" s="9">
        <f>Schedules!AK59</f>
        <v>2368.4800805593204</v>
      </c>
      <c r="AY27" s="9">
        <f>Schedules!AL59</f>
        <v>2368.4800805593204</v>
      </c>
      <c r="AZ27" s="38">
        <f>Schedules!AM59</f>
        <v>2368.4800805593204</v>
      </c>
      <c r="BA27" s="45">
        <f>SUM(AO27:AZ27)</f>
        <v>27857.837138007235</v>
      </c>
    </row>
    <row r="28" spans="1:53" x14ac:dyDescent="0.25">
      <c r="A28" s="74" t="str">
        <f>Schedules!B60</f>
        <v>Salaries</v>
      </c>
      <c r="B28" s="14">
        <v>2960</v>
      </c>
      <c r="C28" s="9">
        <v>2958</v>
      </c>
      <c r="D28" s="9">
        <v>2935</v>
      </c>
      <c r="E28" s="9">
        <v>2967</v>
      </c>
      <c r="F28" s="9">
        <v>2941</v>
      </c>
      <c r="G28" s="9">
        <v>2945</v>
      </c>
      <c r="H28" s="9">
        <v>2935</v>
      </c>
      <c r="I28" s="9">
        <v>2951</v>
      </c>
      <c r="J28" s="9">
        <v>2990</v>
      </c>
      <c r="K28" s="9">
        <v>2970</v>
      </c>
      <c r="L28" s="9">
        <v>3000</v>
      </c>
      <c r="M28" s="38">
        <v>2992</v>
      </c>
      <c r="N28" s="45">
        <f t="shared" si="9"/>
        <v>35544</v>
      </c>
      <c r="O28" s="14">
        <f>Schedules!D60</f>
        <v>2992</v>
      </c>
      <c r="P28" s="9">
        <f>Schedules!E60</f>
        <v>2992</v>
      </c>
      <c r="Q28" s="9">
        <f>Schedules!F60</f>
        <v>2992</v>
      </c>
      <c r="R28" s="9">
        <f>Schedules!G60</f>
        <v>2992</v>
      </c>
      <c r="S28" s="9">
        <f>Schedules!H60</f>
        <v>3081.76</v>
      </c>
      <c r="T28" s="9">
        <f>Schedules!I60</f>
        <v>3081.76</v>
      </c>
      <c r="U28" s="9">
        <f>Schedules!J60</f>
        <v>3081.76</v>
      </c>
      <c r="V28" s="9">
        <f>Schedules!K60</f>
        <v>3143.3952000000004</v>
      </c>
      <c r="W28" s="9">
        <f>Schedules!L60</f>
        <v>3143.3952000000004</v>
      </c>
      <c r="X28" s="9">
        <f>Schedules!M60</f>
        <v>3143.3952000000004</v>
      </c>
      <c r="Y28" s="9">
        <f>Schedules!N60</f>
        <v>3143.3952000000004</v>
      </c>
      <c r="Z28" s="38">
        <f>Schedules!O60</f>
        <v>3143.3952000000004</v>
      </c>
      <c r="AA28" s="45">
        <f t="shared" si="10"/>
        <v>36930.255999999994</v>
      </c>
      <c r="AB28" s="14">
        <f>Schedules!P60</f>
        <v>3143.3952000000004</v>
      </c>
      <c r="AC28" s="9">
        <f>Schedules!Q60</f>
        <v>3174.8291520000002</v>
      </c>
      <c r="AD28" s="9">
        <f>Schedules!R60</f>
        <v>3333.5706096000004</v>
      </c>
      <c r="AE28" s="9">
        <f>Schedules!S60</f>
        <v>3333.5706096000004</v>
      </c>
      <c r="AF28" s="9">
        <f>Schedules!T60</f>
        <v>3433.5777278880005</v>
      </c>
      <c r="AG28" s="9">
        <f>Schedules!U60</f>
        <v>3433.5777278880005</v>
      </c>
      <c r="AH28" s="9">
        <f>Schedules!V60</f>
        <v>3433.5777278880005</v>
      </c>
      <c r="AI28" s="9">
        <f>Schedules!W60</f>
        <v>3536.5850597246408</v>
      </c>
      <c r="AJ28" s="9">
        <f>Schedules!X60</f>
        <v>3536.5850597246408</v>
      </c>
      <c r="AK28" s="9">
        <f>Schedules!Y60</f>
        <v>3536.5850597246408</v>
      </c>
      <c r="AL28" s="9">
        <f>Schedules!Z60</f>
        <v>3678.0484621136266</v>
      </c>
      <c r="AM28" s="38">
        <f>Schedules!AA60</f>
        <v>3678.0484621136266</v>
      </c>
      <c r="AN28" s="45">
        <f t="shared" ref="AN28:AN39" si="11">SUM(AB28:AM28)</f>
        <v>41251.950858265176</v>
      </c>
      <c r="AO28" s="14">
        <f>Schedules!AB60</f>
        <v>3678.0484621136266</v>
      </c>
      <c r="AP28" s="9">
        <f>Schedules!AC60</f>
        <v>3678.0484621136266</v>
      </c>
      <c r="AQ28" s="9">
        <f>Schedules!AD60</f>
        <v>3678.0484621136266</v>
      </c>
      <c r="AR28" s="9">
        <f>Schedules!AE60</f>
        <v>3678.0484621136266</v>
      </c>
      <c r="AS28" s="9">
        <f>Schedules!AF60</f>
        <v>3678.0484621136266</v>
      </c>
      <c r="AT28" s="9">
        <f>Schedules!AG60</f>
        <v>3861.950885219308</v>
      </c>
      <c r="AU28" s="9">
        <f>Schedules!AH60</f>
        <v>3861.950885219308</v>
      </c>
      <c r="AV28" s="9">
        <f>Schedules!AI60</f>
        <v>3861.950885219308</v>
      </c>
      <c r="AW28" s="9">
        <f>Schedules!AJ60</f>
        <v>3861.950885219308</v>
      </c>
      <c r="AX28" s="9">
        <f>Schedules!AK60</f>
        <v>3861.950885219308</v>
      </c>
      <c r="AY28" s="9">
        <f>Schedules!AL60</f>
        <v>3939.1899029236943</v>
      </c>
      <c r="AZ28" s="38">
        <f>Schedules!AM60</f>
        <v>3939.1899029236943</v>
      </c>
      <c r="BA28" s="45">
        <f>SUM(AO28:AZ28)</f>
        <v>45578.376542512065</v>
      </c>
    </row>
    <row r="29" spans="1:53" x14ac:dyDescent="0.25">
      <c r="A29" s="74" t="str">
        <f>Schedules!B61</f>
        <v>Rent &amp; Utilities</v>
      </c>
      <c r="B29" s="14">
        <v>4198</v>
      </c>
      <c r="C29" s="9">
        <v>4453</v>
      </c>
      <c r="D29" s="9">
        <v>4332</v>
      </c>
      <c r="E29" s="9">
        <v>4453</v>
      </c>
      <c r="F29" s="9">
        <v>4497</v>
      </c>
      <c r="G29" s="9">
        <v>4054</v>
      </c>
      <c r="H29" s="9">
        <v>4279</v>
      </c>
      <c r="I29" s="9">
        <v>4245</v>
      </c>
      <c r="J29" s="9">
        <v>4262</v>
      </c>
      <c r="K29" s="9">
        <v>4108</v>
      </c>
      <c r="L29" s="9">
        <v>4182</v>
      </c>
      <c r="M29" s="38">
        <v>4437</v>
      </c>
      <c r="N29" s="45">
        <f t="shared" si="9"/>
        <v>51500</v>
      </c>
      <c r="O29" s="14">
        <f>Schedules!D61</f>
        <v>4437</v>
      </c>
      <c r="P29" s="9">
        <f>Schedules!E61</f>
        <v>4437</v>
      </c>
      <c r="Q29" s="9">
        <f>Schedules!F61</f>
        <v>4437</v>
      </c>
      <c r="R29" s="9">
        <f>Schedules!G61</f>
        <v>4437</v>
      </c>
      <c r="S29" s="9">
        <f>Schedules!H61</f>
        <v>4570.1099999999997</v>
      </c>
      <c r="T29" s="9">
        <f>Schedules!I61</f>
        <v>4570.1099999999997</v>
      </c>
      <c r="U29" s="9">
        <f>Schedules!J61</f>
        <v>4570.1099999999997</v>
      </c>
      <c r="V29" s="9">
        <f>Schedules!K61</f>
        <v>4661.5122000000001</v>
      </c>
      <c r="W29" s="9">
        <f>Schedules!L61</f>
        <v>4661.5122000000001</v>
      </c>
      <c r="X29" s="9">
        <f>Schedules!M61</f>
        <v>4661.5122000000001</v>
      </c>
      <c r="Y29" s="9">
        <f>Schedules!N61</f>
        <v>4661.5122000000001</v>
      </c>
      <c r="Z29" s="38">
        <f>Schedules!O61</f>
        <v>4661.5122000000001</v>
      </c>
      <c r="AA29" s="45">
        <f t="shared" si="10"/>
        <v>54765.890999999989</v>
      </c>
      <c r="AB29" s="14">
        <f>Schedules!P61</f>
        <v>4801.3575660000006</v>
      </c>
      <c r="AC29" s="9">
        <f>Schedules!Q61</f>
        <v>4849.3711416600008</v>
      </c>
      <c r="AD29" s="9">
        <f>Schedules!R61</f>
        <v>5091.8396987430015</v>
      </c>
      <c r="AE29" s="9">
        <f>Schedules!S61</f>
        <v>5091.8396987430015</v>
      </c>
      <c r="AF29" s="9">
        <f>Schedules!T61</f>
        <v>5091.8396987430015</v>
      </c>
      <c r="AG29" s="9">
        <f>Schedules!U61</f>
        <v>5091.8396987430015</v>
      </c>
      <c r="AH29" s="9">
        <f>Schedules!V61</f>
        <v>5091.8396987430015</v>
      </c>
      <c r="AI29" s="9">
        <f>Schedules!W61</f>
        <v>5244.5948897052913</v>
      </c>
      <c r="AJ29" s="9">
        <f>Schedules!X61</f>
        <v>5244.5948897052913</v>
      </c>
      <c r="AK29" s="9">
        <f>Schedules!Y61</f>
        <v>5244.5948897052913</v>
      </c>
      <c r="AL29" s="9">
        <f>Schedules!Z61</f>
        <v>5454.3786852935027</v>
      </c>
      <c r="AM29" s="38">
        <f>Schedules!AA61</f>
        <v>5454.3786852935027</v>
      </c>
      <c r="AN29" s="45">
        <f t="shared" si="11"/>
        <v>61752.469241077881</v>
      </c>
      <c r="AO29" s="14">
        <f>Schedules!AB61</f>
        <v>5454.3786852935027</v>
      </c>
      <c r="AP29" s="9">
        <f>Schedules!AC61</f>
        <v>5454.3786852935027</v>
      </c>
      <c r="AQ29" s="9">
        <f>Schedules!AD61</f>
        <v>5454.3786852935027</v>
      </c>
      <c r="AR29" s="9">
        <f>Schedules!AE61</f>
        <v>5454.3786852935027</v>
      </c>
      <c r="AS29" s="9">
        <f>Schedules!AF61</f>
        <v>5454.3786852935027</v>
      </c>
      <c r="AT29" s="9">
        <f>Schedules!AG61</f>
        <v>5727.0976195581779</v>
      </c>
      <c r="AU29" s="9">
        <f>Schedules!AH61</f>
        <v>5727.0976195581779</v>
      </c>
      <c r="AV29" s="9">
        <f>Schedules!AI61</f>
        <v>5727.0976195581779</v>
      </c>
      <c r="AW29" s="9">
        <f>Schedules!AJ61</f>
        <v>5727.0976195581779</v>
      </c>
      <c r="AX29" s="9">
        <f>Schedules!AK61</f>
        <v>5727.0976195581779</v>
      </c>
      <c r="AY29" s="9">
        <f>Schedules!AL61</f>
        <v>5784.36859575376</v>
      </c>
      <c r="AZ29" s="38">
        <f>Schedules!AM61</f>
        <v>6073.5870255414484</v>
      </c>
      <c r="BA29" s="45">
        <f t="shared" ref="BA29:BA40" si="12">SUM(AO29:AZ29)</f>
        <v>67765.337145553596</v>
      </c>
    </row>
    <row r="30" spans="1:53" x14ac:dyDescent="0.25">
      <c r="A30" s="74" t="str">
        <f>Schedules!B62</f>
        <v>Legal &amp; Professional Fees</v>
      </c>
      <c r="B30" s="14">
        <v>1518</v>
      </c>
      <c r="C30" s="9">
        <v>1467</v>
      </c>
      <c r="D30" s="9">
        <v>1507</v>
      </c>
      <c r="E30" s="9">
        <v>1299</v>
      </c>
      <c r="F30" s="9">
        <v>1358</v>
      </c>
      <c r="G30" s="9">
        <v>1449</v>
      </c>
      <c r="H30" s="9">
        <v>1425</v>
      </c>
      <c r="I30" s="9">
        <v>1313</v>
      </c>
      <c r="J30" s="9">
        <v>1472</v>
      </c>
      <c r="K30" s="9">
        <v>1491</v>
      </c>
      <c r="L30" s="9">
        <v>1305</v>
      </c>
      <c r="M30" s="38">
        <v>1402</v>
      </c>
      <c r="N30" s="45">
        <f t="shared" si="9"/>
        <v>17006</v>
      </c>
      <c r="O30" s="14">
        <f>Schedules!D62</f>
        <v>1402</v>
      </c>
      <c r="P30" s="9">
        <f>Schedules!E62</f>
        <v>1402</v>
      </c>
      <c r="Q30" s="9">
        <f>Schedules!F62</f>
        <v>1402</v>
      </c>
      <c r="R30" s="9">
        <f>Schedules!G62</f>
        <v>1402</v>
      </c>
      <c r="S30" s="9">
        <f>Schedules!H62</f>
        <v>1444.06</v>
      </c>
      <c r="T30" s="9">
        <f>Schedules!I62</f>
        <v>1444.06</v>
      </c>
      <c r="U30" s="9">
        <f>Schedules!J62</f>
        <v>1444.06</v>
      </c>
      <c r="V30" s="9">
        <f>Schedules!K62</f>
        <v>1472.9412</v>
      </c>
      <c r="W30" s="9">
        <f>Schedules!L62</f>
        <v>1472.9412</v>
      </c>
      <c r="X30" s="9">
        <f>Schedules!M62</f>
        <v>1472.9412</v>
      </c>
      <c r="Y30" s="9">
        <f>Schedules!N62</f>
        <v>1472.9412</v>
      </c>
      <c r="Z30" s="38">
        <f>Schedules!O62</f>
        <v>1472.9412</v>
      </c>
      <c r="AA30" s="45">
        <f t="shared" si="10"/>
        <v>17304.885999999995</v>
      </c>
      <c r="AB30" s="14">
        <f>Schedules!P62</f>
        <v>1472.9412</v>
      </c>
      <c r="AC30" s="9">
        <f>Schedules!Q62</f>
        <v>1487.6706119999999</v>
      </c>
      <c r="AD30" s="9">
        <f>Schedules!R62</f>
        <v>1517.4240242399999</v>
      </c>
      <c r="AE30" s="9">
        <f>Schedules!S62</f>
        <v>1517.4240242399999</v>
      </c>
      <c r="AF30" s="9">
        <f>Schedules!T62</f>
        <v>1517.4240242399999</v>
      </c>
      <c r="AG30" s="9">
        <f>Schedules!U62</f>
        <v>1517.4240242399999</v>
      </c>
      <c r="AH30" s="9">
        <f>Schedules!V62</f>
        <v>1517.4240242399999</v>
      </c>
      <c r="AI30" s="9">
        <f>Schedules!W62</f>
        <v>1562.9467449671999</v>
      </c>
      <c r="AJ30" s="9">
        <f>Schedules!X62</f>
        <v>1562.9467449671999</v>
      </c>
      <c r="AK30" s="9">
        <f>Schedules!Y62</f>
        <v>1562.9467449671999</v>
      </c>
      <c r="AL30" s="9">
        <f>Schedules!Z62</f>
        <v>1625.464614765888</v>
      </c>
      <c r="AM30" s="38">
        <f>Schedules!AA62</f>
        <v>1625.464614765888</v>
      </c>
      <c r="AN30" s="45">
        <f t="shared" si="11"/>
        <v>18487.501397633376</v>
      </c>
      <c r="AO30" s="14">
        <f>Schedules!AB62</f>
        <v>1625.464614765888</v>
      </c>
      <c r="AP30" s="9">
        <f>Schedules!AC62</f>
        <v>1625.464614765888</v>
      </c>
      <c r="AQ30" s="9">
        <f>Schedules!AD62</f>
        <v>1625.464614765888</v>
      </c>
      <c r="AR30" s="9">
        <f>Schedules!AE62</f>
        <v>1657.9739070612059</v>
      </c>
      <c r="AS30" s="9">
        <f>Schedules!AF62</f>
        <v>1657.9739070612059</v>
      </c>
      <c r="AT30" s="9">
        <f>Schedules!AG62</f>
        <v>1740.8726024142663</v>
      </c>
      <c r="AU30" s="9">
        <f>Schedules!AH62</f>
        <v>1740.8726024142663</v>
      </c>
      <c r="AV30" s="9">
        <f>Schedules!AI62</f>
        <v>1740.8726024142663</v>
      </c>
      <c r="AW30" s="9">
        <f>Schedules!AJ62</f>
        <v>1775.6900544625516</v>
      </c>
      <c r="AX30" s="9">
        <f>Schedules!AK62</f>
        <v>1775.6900544625516</v>
      </c>
      <c r="AY30" s="9">
        <f>Schedules!AL62</f>
        <v>1811.2038555518027</v>
      </c>
      <c r="AZ30" s="38">
        <f>Schedules!AM62</f>
        <v>1811.2038555518027</v>
      </c>
      <c r="BA30" s="45">
        <f t="shared" si="12"/>
        <v>20588.747285691581</v>
      </c>
    </row>
    <row r="31" spans="1:53" x14ac:dyDescent="0.25">
      <c r="A31" s="74" t="str">
        <f>Schedules!B63</f>
        <v>Training &amp; Development</v>
      </c>
      <c r="B31" s="14">
        <v>231</v>
      </c>
      <c r="C31" s="9">
        <v>198</v>
      </c>
      <c r="D31" s="9">
        <v>153</v>
      </c>
      <c r="E31" s="9">
        <v>183</v>
      </c>
      <c r="F31" s="9">
        <v>173</v>
      </c>
      <c r="G31" s="9">
        <v>187</v>
      </c>
      <c r="H31" s="9">
        <v>221</v>
      </c>
      <c r="I31" s="9">
        <v>219</v>
      </c>
      <c r="J31" s="9">
        <v>215</v>
      </c>
      <c r="K31" s="9">
        <v>201</v>
      </c>
      <c r="L31" s="9">
        <v>142</v>
      </c>
      <c r="M31" s="38">
        <v>168</v>
      </c>
      <c r="N31" s="45">
        <f t="shared" si="9"/>
        <v>2291</v>
      </c>
      <c r="O31" s="14">
        <f>Schedules!D63</f>
        <v>168</v>
      </c>
      <c r="P31" s="9">
        <f>Schedules!E63</f>
        <v>168</v>
      </c>
      <c r="Q31" s="9">
        <f>Schedules!F63</f>
        <v>168</v>
      </c>
      <c r="R31" s="9">
        <f>Schedules!G63</f>
        <v>168</v>
      </c>
      <c r="S31" s="9">
        <f>Schedules!H63</f>
        <v>173.04</v>
      </c>
      <c r="T31" s="9">
        <f>Schedules!I63</f>
        <v>173.04</v>
      </c>
      <c r="U31" s="9">
        <f>Schedules!J63</f>
        <v>173.04</v>
      </c>
      <c r="V31" s="9">
        <f>Schedules!K63</f>
        <v>176.5008</v>
      </c>
      <c r="W31" s="9">
        <f>Schedules!L63</f>
        <v>176.5008</v>
      </c>
      <c r="X31" s="9">
        <f>Schedules!M63</f>
        <v>176.5008</v>
      </c>
      <c r="Y31" s="9">
        <f>Schedules!N63</f>
        <v>176.5008</v>
      </c>
      <c r="Z31" s="38">
        <f>Schedules!O63</f>
        <v>176.5008</v>
      </c>
      <c r="AA31" s="45">
        <f t="shared" si="10"/>
        <v>2073.6239999999998</v>
      </c>
      <c r="AB31" s="14">
        <f>Schedules!P63</f>
        <v>176.5008</v>
      </c>
      <c r="AC31" s="9">
        <f>Schedules!Q63</f>
        <v>178.26580799999999</v>
      </c>
      <c r="AD31" s="9">
        <f>Schedules!R63</f>
        <v>187.17909839999999</v>
      </c>
      <c r="AE31" s="9">
        <f>Schedules!S63</f>
        <v>187.17909839999999</v>
      </c>
      <c r="AF31" s="9">
        <f>Schedules!T63</f>
        <v>194.66626233599999</v>
      </c>
      <c r="AG31" s="9">
        <f>Schedules!U63</f>
        <v>194.66626233599999</v>
      </c>
      <c r="AH31" s="9">
        <f>Schedules!V63</f>
        <v>194.66626233599999</v>
      </c>
      <c r="AI31" s="9">
        <f>Schedules!W63</f>
        <v>200.50625020607998</v>
      </c>
      <c r="AJ31" s="9">
        <f>Schedules!X63</f>
        <v>200.50625020607998</v>
      </c>
      <c r="AK31" s="9">
        <f>Schedules!Y63</f>
        <v>200.50625020607998</v>
      </c>
      <c r="AL31" s="9">
        <f>Schedules!Z63</f>
        <v>202.51131270814079</v>
      </c>
      <c r="AM31" s="38">
        <f>Schedules!AA63</f>
        <v>202.51131270814079</v>
      </c>
      <c r="AN31" s="45">
        <f t="shared" si="11"/>
        <v>2319.6649678425219</v>
      </c>
      <c r="AO31" s="14">
        <f>Schedules!AB63</f>
        <v>202.51131270814079</v>
      </c>
      <c r="AP31" s="9">
        <f>Schedules!AC63</f>
        <v>202.51131270814079</v>
      </c>
      <c r="AQ31" s="9">
        <f>Schedules!AD63</f>
        <v>202.51131270814079</v>
      </c>
      <c r="AR31" s="9">
        <f>Schedules!AE63</f>
        <v>202.51131270814079</v>
      </c>
      <c r="AS31" s="9">
        <f>Schedules!AF63</f>
        <v>202.51131270814079</v>
      </c>
      <c r="AT31" s="9">
        <f>Schedules!AG63</f>
        <v>212.63687834354783</v>
      </c>
      <c r="AU31" s="9">
        <f>Schedules!AH63</f>
        <v>212.63687834354783</v>
      </c>
      <c r="AV31" s="9">
        <f>Schedules!AI63</f>
        <v>212.63687834354783</v>
      </c>
      <c r="AW31" s="9">
        <f>Schedules!AJ63</f>
        <v>212.63687834354783</v>
      </c>
      <c r="AX31" s="9">
        <f>Schedules!AK63</f>
        <v>212.63687834354783</v>
      </c>
      <c r="AY31" s="9">
        <f>Schedules!AL63</f>
        <v>219.01598469385428</v>
      </c>
      <c r="AZ31" s="38">
        <f>Schedules!AM63</f>
        <v>219.01598469385428</v>
      </c>
      <c r="BA31" s="45">
        <f t="shared" si="12"/>
        <v>2513.7729246461513</v>
      </c>
    </row>
    <row r="32" spans="1:53" x14ac:dyDescent="0.25">
      <c r="A32" s="74" t="str">
        <f>Schedules!B64</f>
        <v>Repairs &amp; Maintenance</v>
      </c>
      <c r="B32" s="14">
        <v>217</v>
      </c>
      <c r="C32" s="9">
        <v>215</v>
      </c>
      <c r="D32" s="9">
        <v>217</v>
      </c>
      <c r="E32" s="9">
        <v>148</v>
      </c>
      <c r="F32" s="9">
        <v>226</v>
      </c>
      <c r="G32" s="9">
        <v>180</v>
      </c>
      <c r="H32" s="9">
        <v>234</v>
      </c>
      <c r="I32" s="9">
        <v>205</v>
      </c>
      <c r="J32" s="9">
        <v>213</v>
      </c>
      <c r="K32" s="9">
        <v>173</v>
      </c>
      <c r="L32" s="9">
        <v>204</v>
      </c>
      <c r="M32" s="38">
        <v>166</v>
      </c>
      <c r="N32" s="45">
        <f t="shared" si="9"/>
        <v>2398</v>
      </c>
      <c r="O32" s="14">
        <f>Schedules!D64</f>
        <v>169.32</v>
      </c>
      <c r="P32" s="9">
        <f>Schedules!E64</f>
        <v>169.32</v>
      </c>
      <c r="Q32" s="9">
        <f>Schedules!F64</f>
        <v>169.32</v>
      </c>
      <c r="R32" s="9">
        <f>Schedules!G64</f>
        <v>169.32</v>
      </c>
      <c r="S32" s="9">
        <f>Schedules!H64</f>
        <v>174.39959999999999</v>
      </c>
      <c r="T32" s="9">
        <f>Schedules!I64</f>
        <v>174.39959999999999</v>
      </c>
      <c r="U32" s="9">
        <f>Schedules!J64</f>
        <v>183.11958000000001</v>
      </c>
      <c r="V32" s="9">
        <f>Schedules!K64</f>
        <v>186.78197160000002</v>
      </c>
      <c r="W32" s="9">
        <f>Schedules!L64</f>
        <v>186.78197160000002</v>
      </c>
      <c r="X32" s="9">
        <f>Schedules!M64</f>
        <v>186.78197160000002</v>
      </c>
      <c r="Y32" s="9">
        <f>Schedules!N64</f>
        <v>186.78197160000002</v>
      </c>
      <c r="Z32" s="38">
        <f>Schedules!O64</f>
        <v>186.78197160000002</v>
      </c>
      <c r="AA32" s="45">
        <f t="shared" si="10"/>
        <v>2143.1086379999997</v>
      </c>
      <c r="AB32" s="14">
        <f>Schedules!P64</f>
        <v>192.38543074800003</v>
      </c>
      <c r="AC32" s="9">
        <f>Schedules!Q64</f>
        <v>194.30928505548005</v>
      </c>
      <c r="AD32" s="9">
        <f>Schedules!R64</f>
        <v>204.02474930825406</v>
      </c>
      <c r="AE32" s="9">
        <f>Schedules!S64</f>
        <v>204.02474930825406</v>
      </c>
      <c r="AF32" s="9">
        <f>Schedules!T64</f>
        <v>204.02474930825406</v>
      </c>
      <c r="AG32" s="9">
        <f>Schedules!U64</f>
        <v>204.02474930825406</v>
      </c>
      <c r="AH32" s="9">
        <f>Schedules!V64</f>
        <v>204.02474930825406</v>
      </c>
      <c r="AI32" s="9">
        <f>Schedules!W64</f>
        <v>210.1454917875017</v>
      </c>
      <c r="AJ32" s="9">
        <f>Schedules!X64</f>
        <v>210.1454917875017</v>
      </c>
      <c r="AK32" s="9">
        <f>Schedules!Y64</f>
        <v>210.1454917875017</v>
      </c>
      <c r="AL32" s="9">
        <f>Schedules!Z64</f>
        <v>218.55131145900177</v>
      </c>
      <c r="AM32" s="38">
        <f>Schedules!AA64</f>
        <v>218.55131145900177</v>
      </c>
      <c r="AN32" s="45">
        <f t="shared" si="11"/>
        <v>2474.3575606252589</v>
      </c>
      <c r="AO32" s="14">
        <f>Schedules!AB64</f>
        <v>218.55131145900177</v>
      </c>
      <c r="AP32" s="9">
        <f>Schedules!AC64</f>
        <v>218.55131145900177</v>
      </c>
      <c r="AQ32" s="9">
        <f>Schedules!AD64</f>
        <v>218.55131145900177</v>
      </c>
      <c r="AR32" s="9">
        <f>Schedules!AE64</f>
        <v>218.55131145900177</v>
      </c>
      <c r="AS32" s="9">
        <f>Schedules!AF64</f>
        <v>218.55131145900177</v>
      </c>
      <c r="AT32" s="9">
        <f>Schedules!AG64</f>
        <v>229.47887703195187</v>
      </c>
      <c r="AU32" s="9">
        <f>Schedules!AH64</f>
        <v>229.47887703195187</v>
      </c>
      <c r="AV32" s="9">
        <f>Schedules!AI64</f>
        <v>229.47887703195187</v>
      </c>
      <c r="AW32" s="9">
        <f>Schedules!AJ64</f>
        <v>229.47887703195187</v>
      </c>
      <c r="AX32" s="9">
        <f>Schedules!AK64</f>
        <v>229.47887703195187</v>
      </c>
      <c r="AY32" s="9">
        <f>Schedules!AL64</f>
        <v>234.06845457259092</v>
      </c>
      <c r="AZ32" s="38">
        <f>Schedules!AM64</f>
        <v>234.06845457259092</v>
      </c>
      <c r="BA32" s="45">
        <f t="shared" si="12"/>
        <v>2708.28785159995</v>
      </c>
    </row>
    <row r="33" spans="1:53" x14ac:dyDescent="0.25">
      <c r="A33" s="74" t="str">
        <f>Schedules!B65</f>
        <v>Software &amp; Website Expenses</v>
      </c>
      <c r="B33" s="14">
        <v>1283</v>
      </c>
      <c r="C33" s="9">
        <v>1299</v>
      </c>
      <c r="D33" s="9">
        <v>1118</v>
      </c>
      <c r="E33" s="9">
        <v>1083</v>
      </c>
      <c r="F33" s="9">
        <v>1293</v>
      </c>
      <c r="G33" s="9">
        <v>1344</v>
      </c>
      <c r="H33" s="9">
        <v>1066</v>
      </c>
      <c r="I33" s="9">
        <v>1096</v>
      </c>
      <c r="J33" s="9">
        <v>1336</v>
      </c>
      <c r="K33" s="9">
        <v>1073</v>
      </c>
      <c r="L33" s="9">
        <v>1100</v>
      </c>
      <c r="M33" s="38">
        <v>1100</v>
      </c>
      <c r="N33" s="45">
        <f t="shared" si="9"/>
        <v>14191</v>
      </c>
      <c r="O33" s="14">
        <f>Schedules!D65</f>
        <v>1100</v>
      </c>
      <c r="P33" s="9">
        <f>Schedules!E65</f>
        <v>1100</v>
      </c>
      <c r="Q33" s="9">
        <f>Schedules!F65</f>
        <v>1100</v>
      </c>
      <c r="R33" s="9">
        <f>Schedules!G65</f>
        <v>1100</v>
      </c>
      <c r="S33" s="9">
        <f>Schedules!H65</f>
        <v>1133</v>
      </c>
      <c r="T33" s="9">
        <f>Schedules!I65</f>
        <v>1133</v>
      </c>
      <c r="U33" s="9">
        <f>Schedules!J65</f>
        <v>1133</v>
      </c>
      <c r="V33" s="9">
        <f>Schedules!K65</f>
        <v>1155.6600000000001</v>
      </c>
      <c r="W33" s="9">
        <f>Schedules!L65</f>
        <v>1155.6600000000001</v>
      </c>
      <c r="X33" s="9">
        <f>Schedules!M65</f>
        <v>1155.6600000000001</v>
      </c>
      <c r="Y33" s="9">
        <f>Schedules!N65</f>
        <v>1178.7732000000001</v>
      </c>
      <c r="Z33" s="38">
        <f>Schedules!O65</f>
        <v>1178.7732000000001</v>
      </c>
      <c r="AA33" s="45">
        <f t="shared" si="10"/>
        <v>13623.526399999999</v>
      </c>
      <c r="AB33" s="14">
        <f>Schedules!P65</f>
        <v>1178.7732000000001</v>
      </c>
      <c r="AC33" s="9">
        <f>Schedules!Q65</f>
        <v>1225.9241280000001</v>
      </c>
      <c r="AD33" s="9">
        <f>Schedules!R65</f>
        <v>1287.2203344000002</v>
      </c>
      <c r="AE33" s="9">
        <f>Schedules!S65</f>
        <v>1287.2203344000002</v>
      </c>
      <c r="AF33" s="9">
        <f>Schedules!T65</f>
        <v>1287.2203344000002</v>
      </c>
      <c r="AG33" s="9">
        <f>Schedules!U65</f>
        <v>1287.2203344000002</v>
      </c>
      <c r="AH33" s="9">
        <f>Schedules!V65</f>
        <v>1287.2203344000002</v>
      </c>
      <c r="AI33" s="9">
        <f>Schedules!W65</f>
        <v>1325.8369444320003</v>
      </c>
      <c r="AJ33" s="9">
        <f>Schedules!X65</f>
        <v>1325.8369444320003</v>
      </c>
      <c r="AK33" s="9">
        <f>Schedules!Y65</f>
        <v>1325.8369444320003</v>
      </c>
      <c r="AL33" s="9">
        <f>Schedules!Z65</f>
        <v>1378.8704222092804</v>
      </c>
      <c r="AM33" s="38">
        <f>Schedules!AA65</f>
        <v>1420.2365348755588</v>
      </c>
      <c r="AN33" s="45">
        <f t="shared" si="11"/>
        <v>15617.416790380839</v>
      </c>
      <c r="AO33" s="14">
        <f>Schedules!AB65</f>
        <v>1420.2365348755588</v>
      </c>
      <c r="AP33" s="9">
        <f>Schedules!AC65</f>
        <v>1420.2365348755588</v>
      </c>
      <c r="AQ33" s="9">
        <f>Schedules!AD65</f>
        <v>1420.2365348755588</v>
      </c>
      <c r="AR33" s="9">
        <f>Schedules!AE65</f>
        <v>1420.2365348755588</v>
      </c>
      <c r="AS33" s="9">
        <f>Schedules!AF65</f>
        <v>1420.2365348755588</v>
      </c>
      <c r="AT33" s="9">
        <f>Schedules!AG65</f>
        <v>1491.2483616193369</v>
      </c>
      <c r="AU33" s="9">
        <f>Schedules!AH65</f>
        <v>1521.0733288517238</v>
      </c>
      <c r="AV33" s="9">
        <f>Schedules!AI65</f>
        <v>1521.0733288517238</v>
      </c>
      <c r="AW33" s="9">
        <f>Schedules!AJ65</f>
        <v>1521.0733288517238</v>
      </c>
      <c r="AX33" s="9">
        <f>Schedules!AK65</f>
        <v>1551.4947954287584</v>
      </c>
      <c r="AY33" s="9">
        <f>Schedules!AL65</f>
        <v>1582.5246913373335</v>
      </c>
      <c r="AZ33" s="38">
        <f>Schedules!AM65</f>
        <v>1614.1751851640802</v>
      </c>
      <c r="BA33" s="45">
        <f t="shared" si="12"/>
        <v>17903.845694482476</v>
      </c>
    </row>
    <row r="34" spans="1:53" x14ac:dyDescent="0.25">
      <c r="A34" s="74" t="str">
        <f>Schedules!B66</f>
        <v>Meals &amp; Entertainment</v>
      </c>
      <c r="B34" s="14">
        <v>19</v>
      </c>
      <c r="C34" s="9">
        <v>15</v>
      </c>
      <c r="D34" s="9">
        <v>31</v>
      </c>
      <c r="E34" s="9">
        <v>21</v>
      </c>
      <c r="F34" s="9">
        <v>19</v>
      </c>
      <c r="G34" s="9">
        <v>36</v>
      </c>
      <c r="H34" s="9">
        <v>26</v>
      </c>
      <c r="I34" s="9">
        <v>35</v>
      </c>
      <c r="J34" s="9">
        <v>17</v>
      </c>
      <c r="K34" s="9">
        <v>29</v>
      </c>
      <c r="L34" s="9">
        <v>24</v>
      </c>
      <c r="M34" s="38">
        <v>14</v>
      </c>
      <c r="N34" s="45">
        <f t="shared" si="9"/>
        <v>286</v>
      </c>
      <c r="O34" s="14">
        <f>Schedules!D66</f>
        <v>14</v>
      </c>
      <c r="P34" s="9">
        <f>Schedules!E66</f>
        <v>14</v>
      </c>
      <c r="Q34" s="9">
        <f>Schedules!F66</f>
        <v>14</v>
      </c>
      <c r="R34" s="9">
        <f>Schedules!G66</f>
        <v>14.42</v>
      </c>
      <c r="S34" s="9">
        <f>Schedules!H66</f>
        <v>14.852600000000001</v>
      </c>
      <c r="T34" s="9">
        <f>Schedules!I66</f>
        <v>14.852600000000001</v>
      </c>
      <c r="U34" s="9">
        <f>Schedules!J66</f>
        <v>14.852600000000001</v>
      </c>
      <c r="V34" s="9">
        <f>Schedules!K66</f>
        <v>15.149652000000001</v>
      </c>
      <c r="W34" s="9">
        <f>Schedules!L66</f>
        <v>15.149652000000001</v>
      </c>
      <c r="X34" s="9">
        <f>Schedules!M66</f>
        <v>15.149652000000001</v>
      </c>
      <c r="Y34" s="9">
        <f>Schedules!N66</f>
        <v>15.149652000000001</v>
      </c>
      <c r="Z34" s="38">
        <f>Schedules!O66</f>
        <v>15.149652000000001</v>
      </c>
      <c r="AA34" s="45">
        <f t="shared" si="10"/>
        <v>176.72605999999999</v>
      </c>
      <c r="AB34" s="14">
        <f>Schedules!P66</f>
        <v>15.149652000000001</v>
      </c>
      <c r="AC34" s="9">
        <f>Schedules!Q66</f>
        <v>15.301148520000002</v>
      </c>
      <c r="AD34" s="9">
        <f>Schedules!R66</f>
        <v>15.607171490400003</v>
      </c>
      <c r="AE34" s="9">
        <f>Schedules!S66</f>
        <v>15.607171490400003</v>
      </c>
      <c r="AF34" s="9">
        <f>Schedules!T66</f>
        <v>15.607171490400003</v>
      </c>
      <c r="AG34" s="9">
        <f>Schedules!U66</f>
        <v>15.607171490400003</v>
      </c>
      <c r="AH34" s="9">
        <f>Schedules!V66</f>
        <v>16.231458350016002</v>
      </c>
      <c r="AI34" s="9">
        <f>Schedules!W66</f>
        <v>16.718402100516482</v>
      </c>
      <c r="AJ34" s="9">
        <f>Schedules!X66</f>
        <v>16.718402100516482</v>
      </c>
      <c r="AK34" s="9">
        <f>Schedules!Y66</f>
        <v>17.052770142526811</v>
      </c>
      <c r="AL34" s="9">
        <f>Schedules!Z66</f>
        <v>17.734880948227882</v>
      </c>
      <c r="AM34" s="38">
        <f>Schedules!AA66</f>
        <v>17.734880948227882</v>
      </c>
      <c r="AN34" s="45">
        <f t="shared" si="11"/>
        <v>195.0702810716316</v>
      </c>
      <c r="AO34" s="14">
        <f>Schedules!AB66</f>
        <v>17.734880948227882</v>
      </c>
      <c r="AP34" s="9">
        <f>Schedules!AC66</f>
        <v>17.734880948227882</v>
      </c>
      <c r="AQ34" s="9">
        <f>Schedules!AD66</f>
        <v>17.734880948227882</v>
      </c>
      <c r="AR34" s="9">
        <f>Schedules!AE66</f>
        <v>17.734880948227882</v>
      </c>
      <c r="AS34" s="9">
        <f>Schedules!AF66</f>
        <v>17.734880948227882</v>
      </c>
      <c r="AT34" s="9">
        <f>Schedules!AG66</f>
        <v>18.621624995639277</v>
      </c>
      <c r="AU34" s="9">
        <f>Schedules!AH66</f>
        <v>18.621624995639277</v>
      </c>
      <c r="AV34" s="9">
        <f>Schedules!AI66</f>
        <v>18.621624995639277</v>
      </c>
      <c r="AW34" s="9">
        <f>Schedules!AJ66</f>
        <v>18.621624995639277</v>
      </c>
      <c r="AX34" s="9">
        <f>Schedules!AK66</f>
        <v>18.621624995639277</v>
      </c>
      <c r="AY34" s="9">
        <f>Schedules!AL66</f>
        <v>18.621624995639277</v>
      </c>
      <c r="AZ34" s="38">
        <f>Schedules!AM66</f>
        <v>18.621624995639277</v>
      </c>
      <c r="BA34" s="45">
        <f t="shared" si="12"/>
        <v>219.02577971061436</v>
      </c>
    </row>
    <row r="35" spans="1:53" x14ac:dyDescent="0.25">
      <c r="A35" s="74" t="str">
        <f>Schedules!B67</f>
        <v>Insurance</v>
      </c>
      <c r="B35" s="14">
        <v>1097</v>
      </c>
      <c r="C35" s="9">
        <v>1022</v>
      </c>
      <c r="D35" s="9">
        <v>1018</v>
      </c>
      <c r="E35" s="9">
        <v>1181</v>
      </c>
      <c r="F35" s="9">
        <v>1134</v>
      </c>
      <c r="G35" s="9">
        <v>1068</v>
      </c>
      <c r="H35" s="9">
        <v>1087</v>
      </c>
      <c r="I35" s="9">
        <v>1162</v>
      </c>
      <c r="J35" s="9">
        <v>1051</v>
      </c>
      <c r="K35" s="9">
        <v>1210</v>
      </c>
      <c r="L35" s="9">
        <v>1150</v>
      </c>
      <c r="M35" s="38">
        <v>1035</v>
      </c>
      <c r="N35" s="45">
        <f t="shared" si="9"/>
        <v>13215</v>
      </c>
      <c r="O35" s="14">
        <f>Schedules!D67</f>
        <v>1035</v>
      </c>
      <c r="P35" s="9">
        <f>Schedules!E67</f>
        <v>1035</v>
      </c>
      <c r="Q35" s="9">
        <f>Schedules!F67</f>
        <v>1035</v>
      </c>
      <c r="R35" s="9">
        <f>Schedules!G67</f>
        <v>1035</v>
      </c>
      <c r="S35" s="9">
        <f>Schedules!H67</f>
        <v>1066.05</v>
      </c>
      <c r="T35" s="9">
        <f>Schedules!I67</f>
        <v>1066.05</v>
      </c>
      <c r="U35" s="9">
        <f>Schedules!J67</f>
        <v>1066.05</v>
      </c>
      <c r="V35" s="9">
        <f>Schedules!K67</f>
        <v>1087.3709999999999</v>
      </c>
      <c r="W35" s="9">
        <f>Schedules!L67</f>
        <v>1087.3709999999999</v>
      </c>
      <c r="X35" s="9">
        <f>Schedules!M67</f>
        <v>1087.3709999999999</v>
      </c>
      <c r="Y35" s="9">
        <f>Schedules!N67</f>
        <v>1087.3709999999999</v>
      </c>
      <c r="Z35" s="38">
        <f>Schedules!O67</f>
        <v>1087.3709999999999</v>
      </c>
      <c r="AA35" s="45">
        <f t="shared" si="10"/>
        <v>12775.004999999997</v>
      </c>
      <c r="AB35" s="14">
        <f>Schedules!P67</f>
        <v>1087.3709999999999</v>
      </c>
      <c r="AC35" s="9">
        <f>Schedules!Q67</f>
        <v>1098.2447099999999</v>
      </c>
      <c r="AD35" s="9">
        <f>Schedules!R67</f>
        <v>1153.1569454999999</v>
      </c>
      <c r="AE35" s="9">
        <f>Schedules!S67</f>
        <v>1153.1569454999999</v>
      </c>
      <c r="AF35" s="9">
        <f>Schedules!T67</f>
        <v>1153.1569454999999</v>
      </c>
      <c r="AG35" s="9">
        <f>Schedules!U67</f>
        <v>1153.1569454999999</v>
      </c>
      <c r="AH35" s="9">
        <f>Schedules!V67</f>
        <v>1153.1569454999999</v>
      </c>
      <c r="AI35" s="9">
        <f>Schedules!W67</f>
        <v>1187.751653865</v>
      </c>
      <c r="AJ35" s="9">
        <f>Schedules!X67</f>
        <v>1187.751653865</v>
      </c>
      <c r="AK35" s="9">
        <f>Schedules!Y67</f>
        <v>1187.751653865</v>
      </c>
      <c r="AL35" s="9">
        <f>Schedules!Z67</f>
        <v>1235.2617200196</v>
      </c>
      <c r="AM35" s="38">
        <f>Schedules!AA67</f>
        <v>1235.2617200196</v>
      </c>
      <c r="AN35" s="45">
        <f t="shared" si="11"/>
        <v>13985.1788391342</v>
      </c>
      <c r="AO35" s="14">
        <f>Schedules!AB67</f>
        <v>1235.2617200196</v>
      </c>
      <c r="AP35" s="9">
        <f>Schedules!AC67</f>
        <v>1259.9669544199921</v>
      </c>
      <c r="AQ35" s="9">
        <f>Schedules!AD67</f>
        <v>1259.9669544199921</v>
      </c>
      <c r="AR35" s="9">
        <f>Schedules!AE67</f>
        <v>1259.9669544199921</v>
      </c>
      <c r="AS35" s="9">
        <f>Schedules!AF67</f>
        <v>1259.9669544199921</v>
      </c>
      <c r="AT35" s="9">
        <f>Schedules!AG67</f>
        <v>1322.9653021409918</v>
      </c>
      <c r="AU35" s="9">
        <f>Schedules!AH67</f>
        <v>1322.9653021409918</v>
      </c>
      <c r="AV35" s="9">
        <f>Schedules!AI67</f>
        <v>1322.9653021409918</v>
      </c>
      <c r="AW35" s="9">
        <f>Schedules!AJ67</f>
        <v>1322.9653021409918</v>
      </c>
      <c r="AX35" s="9">
        <f>Schedules!AK67</f>
        <v>1322.9653021409918</v>
      </c>
      <c r="AY35" s="9">
        <f>Schedules!AL67</f>
        <v>1349.4246081838116</v>
      </c>
      <c r="AZ35" s="38">
        <f>Schedules!AM67</f>
        <v>1349.4246081838116</v>
      </c>
      <c r="BA35" s="45">
        <f t="shared" si="12"/>
        <v>15588.805264772154</v>
      </c>
    </row>
    <row r="36" spans="1:53" x14ac:dyDescent="0.25">
      <c r="A36" s="74" t="str">
        <f>Schedules!B68</f>
        <v>Permits &amp; Licenses</v>
      </c>
      <c r="B36" s="14">
        <v>781.51379833180079</v>
      </c>
      <c r="C36" s="9">
        <v>797.46305952224577</v>
      </c>
      <c r="D36" s="9">
        <v>813.73781583902633</v>
      </c>
      <c r="E36" s="9">
        <v>830.34471003982276</v>
      </c>
      <c r="F36" s="9">
        <v>847.2905204487987</v>
      </c>
      <c r="G36" s="9">
        <v>864.58216372326399</v>
      </c>
      <c r="H36" s="9">
        <v>882.22669767679997</v>
      </c>
      <c r="I36" s="9">
        <v>900.23132415999999</v>
      </c>
      <c r="J36" s="9">
        <v>918.60339199999999</v>
      </c>
      <c r="K36" s="9">
        <v>937.35040000000004</v>
      </c>
      <c r="L36" s="9">
        <v>956.48</v>
      </c>
      <c r="M36" s="38">
        <v>976</v>
      </c>
      <c r="N36" s="45">
        <f t="shared" si="9"/>
        <v>10505.823881741757</v>
      </c>
      <c r="O36" s="14"/>
      <c r="P36" s="9"/>
      <c r="Q36" s="9"/>
      <c r="R36" s="9"/>
      <c r="S36" s="9"/>
      <c r="T36" s="9"/>
      <c r="U36" s="9"/>
      <c r="V36" s="9"/>
      <c r="W36" s="9"/>
      <c r="X36" s="9"/>
      <c r="Y36" s="9"/>
      <c r="Z36" s="38"/>
      <c r="AA36" s="45"/>
      <c r="AB36" s="14"/>
      <c r="AC36" s="9"/>
      <c r="AD36" s="9"/>
      <c r="AE36" s="9"/>
      <c r="AF36" s="9"/>
      <c r="AG36" s="9"/>
      <c r="AH36" s="9"/>
      <c r="AI36" s="9"/>
      <c r="AJ36" s="9"/>
      <c r="AK36" s="9"/>
      <c r="AL36" s="9"/>
      <c r="AM36" s="38"/>
      <c r="AN36" s="45"/>
      <c r="AO36" s="14"/>
      <c r="AP36" s="9"/>
      <c r="AQ36" s="9"/>
      <c r="AR36" s="9"/>
      <c r="AS36" s="9"/>
      <c r="AT36" s="9"/>
      <c r="AU36" s="9"/>
      <c r="AV36" s="9"/>
      <c r="AW36" s="9"/>
      <c r="AX36" s="9"/>
      <c r="AY36" s="9"/>
      <c r="AZ36" s="38"/>
      <c r="BA36" s="45"/>
    </row>
    <row r="37" spans="1:53" x14ac:dyDescent="0.25">
      <c r="A37" s="74" t="str">
        <f>Schedules!B69</f>
        <v>Environmental Compliance</v>
      </c>
      <c r="B37" s="14">
        <v>445.87845062084068</v>
      </c>
      <c r="C37" s="9">
        <v>450.38227335438455</v>
      </c>
      <c r="D37" s="9">
        <v>454.93158924685309</v>
      </c>
      <c r="E37" s="9">
        <v>459.52685782510412</v>
      </c>
      <c r="F37" s="9">
        <v>464.16854325768094</v>
      </c>
      <c r="G37" s="9">
        <v>468.85711440169791</v>
      </c>
      <c r="H37" s="9">
        <v>473.59304485019993</v>
      </c>
      <c r="I37" s="9">
        <v>478.37681297999995</v>
      </c>
      <c r="J37" s="9">
        <v>483.20890199999997</v>
      </c>
      <c r="K37" s="9">
        <v>488.08979999999997</v>
      </c>
      <c r="L37" s="9">
        <v>493.02</v>
      </c>
      <c r="M37" s="38">
        <v>498</v>
      </c>
      <c r="N37" s="45">
        <f t="shared" si="9"/>
        <v>5658.0333885367618</v>
      </c>
      <c r="O37" s="14"/>
      <c r="P37" s="9"/>
      <c r="Q37" s="9"/>
      <c r="R37" s="9"/>
      <c r="S37" s="9"/>
      <c r="T37" s="9"/>
      <c r="U37" s="9"/>
      <c r="V37" s="9"/>
      <c r="W37" s="9"/>
      <c r="X37" s="9"/>
      <c r="Y37" s="9"/>
      <c r="Z37" s="38"/>
      <c r="AA37" s="45"/>
      <c r="AB37" s="14"/>
      <c r="AC37" s="9"/>
      <c r="AD37" s="9"/>
      <c r="AE37" s="9"/>
      <c r="AF37" s="9"/>
      <c r="AG37" s="9"/>
      <c r="AH37" s="9"/>
      <c r="AI37" s="9"/>
      <c r="AJ37" s="9"/>
      <c r="AK37" s="9"/>
      <c r="AL37" s="9"/>
      <c r="AM37" s="38"/>
      <c r="AN37" s="45"/>
      <c r="AO37" s="14"/>
      <c r="AP37" s="9"/>
      <c r="AQ37" s="9"/>
      <c r="AR37" s="9"/>
      <c r="AS37" s="9"/>
      <c r="AT37" s="9"/>
      <c r="AU37" s="9"/>
      <c r="AV37" s="9"/>
      <c r="AW37" s="9"/>
      <c r="AX37" s="9"/>
      <c r="AY37" s="9"/>
      <c r="AZ37" s="38"/>
      <c r="BA37" s="45"/>
    </row>
    <row r="38" spans="1:53" x14ac:dyDescent="0.25">
      <c r="A38" s="74" t="str">
        <f>Schedules!B70</f>
        <v>Office Supplies</v>
      </c>
      <c r="B38" s="14">
        <v>26</v>
      </c>
      <c r="C38" s="9">
        <v>17</v>
      </c>
      <c r="D38" s="9">
        <v>40</v>
      </c>
      <c r="E38" s="9">
        <v>32</v>
      </c>
      <c r="F38" s="9">
        <v>22</v>
      </c>
      <c r="G38" s="9">
        <v>39</v>
      </c>
      <c r="H38" s="9">
        <v>15</v>
      </c>
      <c r="I38" s="9">
        <v>32</v>
      </c>
      <c r="J38" s="9">
        <v>11</v>
      </c>
      <c r="K38" s="9">
        <v>24</v>
      </c>
      <c r="L38" s="9">
        <v>27</v>
      </c>
      <c r="M38" s="38">
        <v>17</v>
      </c>
      <c r="N38" s="45">
        <f t="shared" si="9"/>
        <v>302</v>
      </c>
      <c r="O38" s="14">
        <f>Schedules!D70</f>
        <v>17</v>
      </c>
      <c r="P38" s="9">
        <f>Schedules!E70</f>
        <v>17</v>
      </c>
      <c r="Q38" s="9">
        <f>Schedules!F70</f>
        <v>17</v>
      </c>
      <c r="R38" s="9">
        <f>Schedules!G70</f>
        <v>34</v>
      </c>
      <c r="S38" s="9">
        <f>Schedules!H70</f>
        <v>34</v>
      </c>
      <c r="T38" s="9">
        <f>Schedules!I70</f>
        <v>34</v>
      </c>
      <c r="U38" s="9">
        <f>Schedules!J70</f>
        <v>34</v>
      </c>
      <c r="V38" s="9">
        <f>Schedules!K70</f>
        <v>17</v>
      </c>
      <c r="W38" s="9">
        <f>Schedules!L70</f>
        <v>17</v>
      </c>
      <c r="X38" s="9">
        <f>Schedules!M70</f>
        <v>17</v>
      </c>
      <c r="Y38" s="9">
        <f>Schedules!N70</f>
        <v>17</v>
      </c>
      <c r="Z38" s="38">
        <f>Schedules!O70</f>
        <v>17</v>
      </c>
      <c r="AA38" s="45">
        <f t="shared" si="10"/>
        <v>272</v>
      </c>
      <c r="AB38" s="14">
        <f>Schedules!P70</f>
        <v>17</v>
      </c>
      <c r="AC38" s="9">
        <f>Schedules!Q70</f>
        <v>17.170000000000002</v>
      </c>
      <c r="AD38" s="9">
        <f>Schedules!R70</f>
        <v>18.028500000000001</v>
      </c>
      <c r="AE38" s="9">
        <f>Schedules!S70</f>
        <v>18.028500000000001</v>
      </c>
      <c r="AF38" s="9">
        <f>Schedules!T70</f>
        <v>18.028500000000001</v>
      </c>
      <c r="AG38" s="9">
        <f>Schedules!U70</f>
        <v>18.028500000000001</v>
      </c>
      <c r="AH38" s="9">
        <f>Schedules!V70</f>
        <v>18.028500000000001</v>
      </c>
      <c r="AI38" s="9">
        <f>Schedules!W70</f>
        <v>18.569355000000002</v>
      </c>
      <c r="AJ38" s="9">
        <f>Schedules!X70</f>
        <v>18.569355000000002</v>
      </c>
      <c r="AK38" s="9">
        <f>Schedules!Y70</f>
        <v>18.569355000000002</v>
      </c>
      <c r="AL38" s="9">
        <f>Schedules!Z70</f>
        <v>19.312129200000001</v>
      </c>
      <c r="AM38" s="38">
        <f>Schedules!AA70</f>
        <v>19.312129200000001</v>
      </c>
      <c r="AN38" s="45">
        <f t="shared" si="11"/>
        <v>218.64482340000006</v>
      </c>
      <c r="AO38" s="14">
        <f>Schedules!AB70</f>
        <v>19.312129200000001</v>
      </c>
      <c r="AP38" s="9">
        <f>Schedules!AC70</f>
        <v>19.312129200000001</v>
      </c>
      <c r="AQ38" s="9">
        <f>Schedules!AD70</f>
        <v>19.312129200000001</v>
      </c>
      <c r="AR38" s="9">
        <f>Schedules!AE70</f>
        <v>19.312129200000001</v>
      </c>
      <c r="AS38" s="9">
        <f>Schedules!AF70</f>
        <v>19.312129200000001</v>
      </c>
      <c r="AT38" s="9">
        <f>Schedules!AG70</f>
        <v>20.277735660000001</v>
      </c>
      <c r="AU38" s="9">
        <f>Schedules!AH70</f>
        <v>20.277735660000001</v>
      </c>
      <c r="AV38" s="9">
        <f>Schedules!AI70</f>
        <v>20.277735660000001</v>
      </c>
      <c r="AW38" s="9">
        <f>Schedules!AJ70</f>
        <v>20.277735660000001</v>
      </c>
      <c r="AX38" s="9">
        <f>Schedules!AK70</f>
        <v>20.277735660000001</v>
      </c>
      <c r="AY38" s="9">
        <f>Schedules!AL70</f>
        <v>20.277735660000001</v>
      </c>
      <c r="AZ38" s="38">
        <f>Schedules!AM70</f>
        <v>20.277735660000001</v>
      </c>
      <c r="BA38" s="45">
        <f t="shared" si="12"/>
        <v>238.50479561999995</v>
      </c>
    </row>
    <row r="39" spans="1:53" ht="13.8" thickBot="1" x14ac:dyDescent="0.3">
      <c r="A39" s="76" t="str">
        <f>Schedules!B71</f>
        <v>Miscellaneous</v>
      </c>
      <c r="B39" s="63">
        <v>245</v>
      </c>
      <c r="C39" s="31">
        <v>190</v>
      </c>
      <c r="D39" s="31">
        <v>210</v>
      </c>
      <c r="E39" s="31">
        <v>235</v>
      </c>
      <c r="F39" s="31">
        <v>253</v>
      </c>
      <c r="G39" s="31">
        <v>162</v>
      </c>
      <c r="H39" s="31">
        <v>139</v>
      </c>
      <c r="I39" s="31">
        <v>185</v>
      </c>
      <c r="J39" s="31">
        <v>167</v>
      </c>
      <c r="K39" s="31">
        <v>105</v>
      </c>
      <c r="L39" s="31">
        <v>165</v>
      </c>
      <c r="M39" s="57">
        <v>236</v>
      </c>
      <c r="N39" s="60">
        <f t="shared" si="9"/>
        <v>2292</v>
      </c>
      <c r="O39" s="63">
        <f>Schedules!D71</f>
        <v>236</v>
      </c>
      <c r="P39" s="31">
        <f>Schedules!E71</f>
        <v>236</v>
      </c>
      <c r="Q39" s="31">
        <f>Schedules!F71</f>
        <v>236</v>
      </c>
      <c r="R39" s="31">
        <f>Schedules!G71</f>
        <v>236</v>
      </c>
      <c r="S39" s="31">
        <f>Schedules!H71</f>
        <v>243.08</v>
      </c>
      <c r="T39" s="31">
        <f>Schedules!I71</f>
        <v>243.08</v>
      </c>
      <c r="U39" s="31">
        <f>Schedules!J71</f>
        <v>243.08</v>
      </c>
      <c r="V39" s="31">
        <f>Schedules!K71</f>
        <v>247.94160000000002</v>
      </c>
      <c r="W39" s="31">
        <f>Schedules!L71</f>
        <v>247.94160000000002</v>
      </c>
      <c r="X39" s="31">
        <f>Schedules!M71</f>
        <v>247.94160000000002</v>
      </c>
      <c r="Y39" s="31">
        <f>Schedules!N71</f>
        <v>247.94160000000002</v>
      </c>
      <c r="Z39" s="57">
        <f>Schedules!O71</f>
        <v>247.94160000000002</v>
      </c>
      <c r="AA39" s="60">
        <f t="shared" si="10"/>
        <v>2912.9480000000003</v>
      </c>
      <c r="AB39" s="63">
        <f>Schedules!P71</f>
        <v>247.94160000000002</v>
      </c>
      <c r="AC39" s="31">
        <f>Schedules!Q71</f>
        <v>250.42101600000004</v>
      </c>
      <c r="AD39" s="31">
        <f>Schedules!R71</f>
        <v>262.94206680000008</v>
      </c>
      <c r="AE39" s="31">
        <f>Schedules!S71</f>
        <v>262.94206680000008</v>
      </c>
      <c r="AF39" s="31">
        <f>Schedules!T71</f>
        <v>262.94206680000008</v>
      </c>
      <c r="AG39" s="31">
        <f>Schedules!U71</f>
        <v>262.94206680000008</v>
      </c>
      <c r="AH39" s="31">
        <f>Schedules!V71</f>
        <v>262.94206680000008</v>
      </c>
      <c r="AI39" s="31">
        <f>Schedules!W71</f>
        <v>270.83032880400009</v>
      </c>
      <c r="AJ39" s="31">
        <f>Schedules!X71</f>
        <v>270.83032880400009</v>
      </c>
      <c r="AK39" s="31">
        <f>Schedules!Y71</f>
        <v>270.83032880400009</v>
      </c>
      <c r="AL39" s="31">
        <f>Schedules!Z71</f>
        <v>281.66354195616009</v>
      </c>
      <c r="AM39" s="57">
        <f>Schedules!AA71</f>
        <v>281.66354195616009</v>
      </c>
      <c r="AN39" s="60">
        <f t="shared" si="11"/>
        <v>3188.8910203243204</v>
      </c>
      <c r="AO39" s="63">
        <f>Schedules!AB71</f>
        <v>281.66354195616009</v>
      </c>
      <c r="AP39" s="31">
        <f>Schedules!AC71</f>
        <v>281.66354195616009</v>
      </c>
      <c r="AQ39" s="31">
        <f>Schedules!AD71</f>
        <v>281.66354195616009</v>
      </c>
      <c r="AR39" s="31">
        <f>Schedules!AE71</f>
        <v>281.66354195616009</v>
      </c>
      <c r="AS39" s="31">
        <f>Schedules!AF71</f>
        <v>281.66354195616009</v>
      </c>
      <c r="AT39" s="31">
        <f>Schedules!AG71</f>
        <v>295.74671905396809</v>
      </c>
      <c r="AU39" s="31">
        <f>Schedules!AH71</f>
        <v>295.74671905396809</v>
      </c>
      <c r="AV39" s="31">
        <f>Schedules!AI71</f>
        <v>295.74671905396809</v>
      </c>
      <c r="AW39" s="31">
        <f>Schedules!AJ71</f>
        <v>295.74671905396809</v>
      </c>
      <c r="AX39" s="31">
        <f>Schedules!AK71</f>
        <v>295.74671905396809</v>
      </c>
      <c r="AY39" s="31">
        <f>Schedules!AL71</f>
        <v>295.74671905396809</v>
      </c>
      <c r="AZ39" s="57">
        <f>Schedules!AM71</f>
        <v>295.74671905396809</v>
      </c>
      <c r="BA39" s="60">
        <f t="shared" si="12"/>
        <v>3478.5447431585776</v>
      </c>
    </row>
    <row r="40" spans="1:53" s="8" customFormat="1" ht="15" thickTop="1" thickBot="1" x14ac:dyDescent="0.3">
      <c r="A40" s="77" t="s">
        <v>218</v>
      </c>
      <c r="B40" s="21">
        <f t="shared" ref="B40:AZ40" si="13">SUM(B27:B39)</f>
        <v>14995.392248952641</v>
      </c>
      <c r="C40" s="22">
        <f t="shared" si="13"/>
        <v>14289.84533287663</v>
      </c>
      <c r="D40" s="22">
        <f t="shared" si="13"/>
        <v>14056.669405085879</v>
      </c>
      <c r="E40" s="22">
        <f t="shared" si="13"/>
        <v>15323.871567864926</v>
      </c>
      <c r="F40" s="22">
        <f t="shared" si="13"/>
        <v>14420.459063706479</v>
      </c>
      <c r="G40" s="22">
        <f t="shared" si="13"/>
        <v>14330.439278124963</v>
      </c>
      <c r="H40" s="22">
        <f t="shared" si="13"/>
        <v>15456.819742527001</v>
      </c>
      <c r="I40" s="22">
        <f t="shared" si="13"/>
        <v>15526.60813714</v>
      </c>
      <c r="J40" s="22">
        <f t="shared" si="13"/>
        <v>15540.812294000001</v>
      </c>
      <c r="K40" s="22">
        <f t="shared" si="13"/>
        <v>15059.440199999999</v>
      </c>
      <c r="L40" s="22">
        <f t="shared" si="13"/>
        <v>14561.5</v>
      </c>
      <c r="M40" s="41">
        <f t="shared" si="13"/>
        <v>14931</v>
      </c>
      <c r="N40" s="48">
        <f t="shared" si="9"/>
        <v>178492.85727027853</v>
      </c>
      <c r="O40" s="21">
        <f t="shared" si="13"/>
        <v>13460.32</v>
      </c>
      <c r="P40" s="22">
        <f t="shared" si="13"/>
        <v>13460.32</v>
      </c>
      <c r="Q40" s="22">
        <f t="shared" si="13"/>
        <v>13460.32</v>
      </c>
      <c r="R40" s="22">
        <f t="shared" si="13"/>
        <v>13477.74</v>
      </c>
      <c r="S40" s="22">
        <f t="shared" si="13"/>
        <v>13881.0522</v>
      </c>
      <c r="T40" s="22">
        <f t="shared" si="13"/>
        <v>13881.0522</v>
      </c>
      <c r="U40" s="22">
        <f t="shared" si="13"/>
        <v>13889.77218</v>
      </c>
      <c r="V40" s="22">
        <f t="shared" si="13"/>
        <v>14149.8876236</v>
      </c>
      <c r="W40" s="22">
        <f t="shared" si="13"/>
        <v>14149.8876236</v>
      </c>
      <c r="X40" s="22">
        <f t="shared" si="13"/>
        <v>14149.8876236</v>
      </c>
      <c r="Y40" s="22">
        <f t="shared" si="13"/>
        <v>14173.000823599999</v>
      </c>
      <c r="Z40" s="41">
        <f t="shared" si="13"/>
        <v>14173.000823599999</v>
      </c>
      <c r="AA40" s="48">
        <f t="shared" si="10"/>
        <v>166306.24109799997</v>
      </c>
      <c r="AB40" s="21">
        <f t="shared" si="13"/>
        <v>14318.449648747999</v>
      </c>
      <c r="AC40" s="22">
        <f t="shared" si="13"/>
        <v>14496.997341235483</v>
      </c>
      <c r="AD40" s="22">
        <f t="shared" si="13"/>
        <v>15176.758055481654</v>
      </c>
      <c r="AE40" s="22">
        <f t="shared" si="13"/>
        <v>15176.758055481654</v>
      </c>
      <c r="AF40" s="22">
        <f t="shared" si="13"/>
        <v>15284.252337705655</v>
      </c>
      <c r="AG40" s="22">
        <f t="shared" si="13"/>
        <v>15284.252337705655</v>
      </c>
      <c r="AH40" s="22">
        <f t="shared" si="13"/>
        <v>15284.876624565271</v>
      </c>
      <c r="AI40" s="22">
        <f t="shared" si="13"/>
        <v>15743.422923302229</v>
      </c>
      <c r="AJ40" s="22">
        <f t="shared" si="13"/>
        <v>15743.422923302229</v>
      </c>
      <c r="AK40" s="22">
        <f t="shared" si="13"/>
        <v>15743.75729134424</v>
      </c>
      <c r="AL40" s="22">
        <f t="shared" si="13"/>
        <v>16367.492395491827</v>
      </c>
      <c r="AM40" s="41">
        <f t="shared" si="13"/>
        <v>16408.858508158104</v>
      </c>
      <c r="AN40" s="48">
        <f>SUM(AB40:AM40)</f>
        <v>185029.29844252198</v>
      </c>
      <c r="AO40" s="21">
        <f t="shared" si="13"/>
        <v>16408.858508158104</v>
      </c>
      <c r="AP40" s="22">
        <f t="shared" si="13"/>
        <v>16433.563742558497</v>
      </c>
      <c r="AQ40" s="22">
        <f t="shared" si="13"/>
        <v>16433.563742558497</v>
      </c>
      <c r="AR40" s="22">
        <f t="shared" si="13"/>
        <v>16466.073034853813</v>
      </c>
      <c r="AS40" s="22">
        <f t="shared" si="13"/>
        <v>16466.073034853813</v>
      </c>
      <c r="AT40" s="22">
        <f t="shared" si="13"/>
        <v>17289.376686596512</v>
      </c>
      <c r="AU40" s="22">
        <f t="shared" si="13"/>
        <v>17319.201653828899</v>
      </c>
      <c r="AV40" s="22">
        <f t="shared" si="13"/>
        <v>17319.201653828899</v>
      </c>
      <c r="AW40" s="22">
        <f t="shared" si="13"/>
        <v>17354.019105877185</v>
      </c>
      <c r="AX40" s="22">
        <f t="shared" si="13"/>
        <v>17384.440572454219</v>
      </c>
      <c r="AY40" s="22">
        <f t="shared" si="13"/>
        <v>17622.922253285778</v>
      </c>
      <c r="AZ40" s="41">
        <f t="shared" si="13"/>
        <v>17943.791176900213</v>
      </c>
      <c r="BA40" s="48">
        <f t="shared" si="12"/>
        <v>204441.08516575443</v>
      </c>
    </row>
    <row r="41" spans="1:53" ht="14.4" thickTop="1" thickBot="1" x14ac:dyDescent="0.3">
      <c r="A41" s="83"/>
      <c r="B41" s="65"/>
      <c r="C41" s="55"/>
      <c r="D41" s="55"/>
      <c r="E41" s="55"/>
      <c r="F41" s="55"/>
      <c r="G41" s="55"/>
      <c r="H41" s="55"/>
      <c r="I41" s="55"/>
      <c r="J41" s="55"/>
      <c r="K41" s="55"/>
      <c r="L41" s="55"/>
      <c r="M41" s="59"/>
      <c r="N41" s="62"/>
      <c r="O41" s="65"/>
      <c r="P41" s="55"/>
      <c r="Q41" s="55"/>
      <c r="R41" s="55"/>
      <c r="S41" s="55"/>
      <c r="T41" s="55"/>
      <c r="U41" s="55"/>
      <c r="V41" s="55"/>
      <c r="W41" s="55"/>
      <c r="X41" s="55"/>
      <c r="Y41" s="55"/>
      <c r="Z41" s="59"/>
      <c r="AA41" s="62"/>
      <c r="AB41" s="65"/>
      <c r="AC41" s="55"/>
      <c r="AD41" s="55"/>
      <c r="AE41" s="55"/>
      <c r="AF41" s="55"/>
      <c r="AG41" s="55"/>
      <c r="AH41" s="55"/>
      <c r="AI41" s="55"/>
      <c r="AJ41" s="55"/>
      <c r="AK41" s="55"/>
      <c r="AL41" s="55"/>
      <c r="AM41" s="59"/>
      <c r="AN41" s="62"/>
      <c r="AO41" s="65"/>
      <c r="AP41" s="55"/>
      <c r="AQ41" s="55"/>
      <c r="AR41" s="55"/>
      <c r="AS41" s="55"/>
      <c r="AT41" s="55"/>
      <c r="AU41" s="55"/>
      <c r="AV41" s="55"/>
      <c r="AW41" s="55"/>
      <c r="AX41" s="55"/>
      <c r="AY41" s="55"/>
      <c r="AZ41" s="59"/>
      <c r="BA41" s="62"/>
    </row>
    <row r="42" spans="1:53" s="8" customFormat="1" ht="15" thickTop="1" thickBot="1" x14ac:dyDescent="0.3">
      <c r="A42" s="77" t="s">
        <v>210</v>
      </c>
      <c r="B42" s="21">
        <f t="shared" ref="B42:AZ42" si="14">B23-B40</f>
        <v>-17426.344978736135</v>
      </c>
      <c r="C42" s="22">
        <f t="shared" si="14"/>
        <v>-16867.555128932352</v>
      </c>
      <c r="D42" s="22">
        <f t="shared" si="14"/>
        <v>-16812.601784057755</v>
      </c>
      <c r="E42" s="22">
        <f t="shared" si="14"/>
        <v>-18292.401780477914</v>
      </c>
      <c r="F42" s="22">
        <f t="shared" si="14"/>
        <v>-17639.087890165403</v>
      </c>
      <c r="G42" s="22">
        <f t="shared" si="14"/>
        <v>-17840.023549755184</v>
      </c>
      <c r="H42" s="22">
        <f t="shared" si="14"/>
        <v>-19301.818559298797</v>
      </c>
      <c r="I42" s="22">
        <f t="shared" si="14"/>
        <v>-19755.345813530235</v>
      </c>
      <c r="J42" s="22">
        <f t="shared" si="14"/>
        <v>-20205.759132494772</v>
      </c>
      <c r="K42" s="22">
        <f t="shared" si="14"/>
        <v>-20217.512262687393</v>
      </c>
      <c r="L42" s="22">
        <f t="shared" si="14"/>
        <v>-20274.379124419997</v>
      </c>
      <c r="M42" s="41">
        <f t="shared" si="14"/>
        <v>-21265.475385999998</v>
      </c>
      <c r="N42" s="48">
        <f t="shared" ref="N42:N43" si="15">SUM(B42:M42)</f>
        <v>-225898.30539055594</v>
      </c>
      <c r="O42" s="21">
        <f t="shared" si="14"/>
        <v>-20519.583800000008</v>
      </c>
      <c r="P42" s="22">
        <f t="shared" si="14"/>
        <v>-20070.114632140001</v>
      </c>
      <c r="Q42" s="22">
        <f t="shared" si="14"/>
        <v>-19931.977523054549</v>
      </c>
      <c r="R42" s="22">
        <f t="shared" si="14"/>
        <v>-18954.444914335538</v>
      </c>
      <c r="S42" s="22">
        <f t="shared" si="14"/>
        <v>-18695.065125386485</v>
      </c>
      <c r="T42" s="22">
        <f t="shared" si="14"/>
        <v>-17044.750959137542</v>
      </c>
      <c r="U42" s="22">
        <f t="shared" si="14"/>
        <v>-16569.883584993739</v>
      </c>
      <c r="V42" s="22">
        <f t="shared" si="14"/>
        <v>-16970.917744728766</v>
      </c>
      <c r="W42" s="22">
        <f t="shared" si="14"/>
        <v>-16735.8357412529</v>
      </c>
      <c r="X42" s="22">
        <f t="shared" si="14"/>
        <v>-16529.744848092756</v>
      </c>
      <c r="Y42" s="22">
        <f t="shared" si="14"/>
        <v>-17106.80416702581</v>
      </c>
      <c r="Z42" s="41">
        <f t="shared" si="14"/>
        <v>-17117.957171878996</v>
      </c>
      <c r="AA42" s="48">
        <f t="shared" ref="AA42:AA43" si="16">SUM(O42:Z42)</f>
        <v>-216247.08021202713</v>
      </c>
      <c r="AB42" s="21">
        <f t="shared" si="14"/>
        <v>-16093.567979702209</v>
      </c>
      <c r="AC42" s="22">
        <f t="shared" si="14"/>
        <v>-15037.840750485144</v>
      </c>
      <c r="AD42" s="22">
        <f t="shared" si="14"/>
        <v>-15421.93043576817</v>
      </c>
      <c r="AE42" s="22">
        <f t="shared" si="14"/>
        <v>-14404.21959174899</v>
      </c>
      <c r="AF42" s="22">
        <f t="shared" si="14"/>
        <v>-14620.726556525717</v>
      </c>
      <c r="AG42" s="22">
        <f t="shared" si="14"/>
        <v>-14037.477961935312</v>
      </c>
      <c r="AH42" s="22">
        <f t="shared" si="14"/>
        <v>-14147.454605105484</v>
      </c>
      <c r="AI42" s="22">
        <f t="shared" si="14"/>
        <v>-14719.040523985454</v>
      </c>
      <c r="AJ42" s="22">
        <f t="shared" si="14"/>
        <v>-13859.827806750001</v>
      </c>
      <c r="AK42" s="22">
        <f t="shared" si="14"/>
        <v>-13333.617005860504</v>
      </c>
      <c r="AL42" s="22">
        <f t="shared" si="14"/>
        <v>-14219.851486219537</v>
      </c>
      <c r="AM42" s="41">
        <f t="shared" si="14"/>
        <v>-14514.272992272345</v>
      </c>
      <c r="AN42" s="48">
        <f>SUM(AB42:AM42)</f>
        <v>-174409.82769635881</v>
      </c>
      <c r="AO42" s="21">
        <f t="shared" si="14"/>
        <v>-14775.417967072201</v>
      </c>
      <c r="AP42" s="22">
        <f t="shared" si="14"/>
        <v>-14383.349678295181</v>
      </c>
      <c r="AQ42" s="22">
        <f t="shared" si="14"/>
        <v>-13520.427620472776</v>
      </c>
      <c r="AR42" s="22">
        <f t="shared" si="14"/>
        <v>-13978.489063569134</v>
      </c>
      <c r="AS42" s="22">
        <f t="shared" si="14"/>
        <v>-12910.981341439743</v>
      </c>
      <c r="AT42" s="22">
        <f t="shared" si="14"/>
        <v>-13840.313732752136</v>
      </c>
      <c r="AU42" s="22">
        <f t="shared" si="14"/>
        <v>-12241.797987118942</v>
      </c>
      <c r="AV42" s="22">
        <f t="shared" si="14"/>
        <v>-11529.290338339484</v>
      </c>
      <c r="AW42" s="22">
        <f t="shared" si="14"/>
        <v>-10988.874220940033</v>
      </c>
      <c r="AX42" s="22">
        <f t="shared" si="14"/>
        <v>-10742.135609933921</v>
      </c>
      <c r="AY42" s="22">
        <f t="shared" si="14"/>
        <v>-9490.9237997785494</v>
      </c>
      <c r="AZ42" s="41">
        <f t="shared" si="14"/>
        <v>-9702.4301719110554</v>
      </c>
      <c r="BA42" s="48">
        <f>SUM(AO42:AZ42)</f>
        <v>-148104.43153162315</v>
      </c>
    </row>
    <row r="43" spans="1:53" ht="13.8" thickTop="1" x14ac:dyDescent="0.25">
      <c r="A43" s="82" t="s">
        <v>146</v>
      </c>
      <c r="B43" s="64">
        <f t="shared" ref="B43:AZ43" si="17">B42/B10</f>
        <v>-0.54486390431740728</v>
      </c>
      <c r="C43" s="25">
        <f t="shared" si="17"/>
        <v>-0.51157063035317962</v>
      </c>
      <c r="D43" s="25">
        <f t="shared" si="17"/>
        <v>-0.49460684906616115</v>
      </c>
      <c r="E43" s="25">
        <f t="shared" si="17"/>
        <v>-0.52199658940482263</v>
      </c>
      <c r="F43" s="25">
        <f t="shared" si="17"/>
        <v>-0.4882528557208719</v>
      </c>
      <c r="G43" s="25">
        <f t="shared" si="17"/>
        <v>-0.47900034421153265</v>
      </c>
      <c r="H43" s="25">
        <f t="shared" si="17"/>
        <v>-0.50270171318923873</v>
      </c>
      <c r="I43" s="25">
        <f t="shared" si="17"/>
        <v>-0.49907809308016998</v>
      </c>
      <c r="J43" s="25">
        <f t="shared" si="17"/>
        <v>-0.49514315149425703</v>
      </c>
      <c r="K43" s="25">
        <f t="shared" si="17"/>
        <v>-0.48056822766887508</v>
      </c>
      <c r="L43" s="25">
        <f t="shared" si="17"/>
        <v>-0.46746234882044885</v>
      </c>
      <c r="M43" s="58">
        <f t="shared" si="17"/>
        <v>-0.47560444348833603</v>
      </c>
      <c r="N43" s="61">
        <f t="shared" si="15"/>
        <v>-5.9608491508153012</v>
      </c>
      <c r="O43" s="64">
        <f t="shared" si="17"/>
        <v>-0.4579616532002902</v>
      </c>
      <c r="P43" s="25">
        <f t="shared" si="17"/>
        <v>-0.43365080999474964</v>
      </c>
      <c r="Q43" s="25">
        <f t="shared" si="17"/>
        <v>-0.4188337826273752</v>
      </c>
      <c r="R43" s="25">
        <f t="shared" si="17"/>
        <v>-0.38045166925352536</v>
      </c>
      <c r="S43" s="25">
        <f t="shared" si="17"/>
        <v>-0.36163689087675788</v>
      </c>
      <c r="T43" s="25">
        <f t="shared" si="17"/>
        <v>-0.31207647059366111</v>
      </c>
      <c r="U43" s="25">
        <f t="shared" si="17"/>
        <v>-0.29372937375396524</v>
      </c>
      <c r="V43" s="25">
        <f t="shared" si="17"/>
        <v>-0.29400613219005767</v>
      </c>
      <c r="W43" s="25">
        <f t="shared" si="17"/>
        <v>-0.28330574121455915</v>
      </c>
      <c r="X43" s="25">
        <f t="shared" si="17"/>
        <v>-0.26967142007117206</v>
      </c>
      <c r="Y43" s="25">
        <f t="shared" si="17"/>
        <v>-0.27267248269264105</v>
      </c>
      <c r="Z43" s="58">
        <f t="shared" si="17"/>
        <v>-0.26414489836980226</v>
      </c>
      <c r="AA43" s="61">
        <f t="shared" si="16"/>
        <v>-4.042141324838556</v>
      </c>
      <c r="AB43" s="64">
        <f t="shared" si="17"/>
        <v>-0.23934059214228498</v>
      </c>
      <c r="AC43" s="25">
        <f t="shared" si="17"/>
        <v>-0.21553645254222756</v>
      </c>
      <c r="AD43" s="25">
        <f t="shared" si="17"/>
        <v>-0.21399043138980492</v>
      </c>
      <c r="AE43" s="25">
        <f t="shared" si="17"/>
        <v>-0.19349203084164146</v>
      </c>
      <c r="AF43" s="25">
        <f t="shared" si="17"/>
        <v>-0.19185191429783915</v>
      </c>
      <c r="AG43" s="25">
        <f t="shared" si="17"/>
        <v>-0.17831514047475763</v>
      </c>
      <c r="AH43" s="25">
        <f t="shared" si="17"/>
        <v>-0.17551825991827244</v>
      </c>
      <c r="AI43" s="25">
        <f t="shared" si="17"/>
        <v>-0.1783210919406045</v>
      </c>
      <c r="AJ43" s="25">
        <f t="shared" si="17"/>
        <v>-0.1618437290095118</v>
      </c>
      <c r="AK43" s="25">
        <f t="shared" si="17"/>
        <v>-0.15071680986163769</v>
      </c>
      <c r="AL43" s="25">
        <f t="shared" si="17"/>
        <v>-0.15492577139044883</v>
      </c>
      <c r="AM43" s="58">
        <f t="shared" si="17"/>
        <v>-0.1544009859247501</v>
      </c>
      <c r="AN43" s="61">
        <f>SUM(AB43:AM43)</f>
        <v>-2.208253209733781</v>
      </c>
      <c r="AO43" s="64">
        <f t="shared" si="17"/>
        <v>-0.15344595490400395</v>
      </c>
      <c r="AP43" s="25">
        <f t="shared" si="17"/>
        <v>-0.14458567461534438</v>
      </c>
      <c r="AQ43" s="25">
        <f t="shared" si="17"/>
        <v>-0.13100745945370534</v>
      </c>
      <c r="AR43" s="25">
        <f t="shared" si="17"/>
        <v>-0.1322090957727855</v>
      </c>
      <c r="AS43" s="25">
        <f t="shared" si="17"/>
        <v>-0.11770933658224407</v>
      </c>
      <c r="AT43" s="25">
        <f t="shared" si="17"/>
        <v>-0.12213401922285071</v>
      </c>
      <c r="AU43" s="25">
        <f t="shared" si="17"/>
        <v>-0.10456164241081915</v>
      </c>
      <c r="AV43" s="25">
        <f t="shared" si="17"/>
        <v>-9.610527541898109E-2</v>
      </c>
      <c r="AW43" s="25">
        <f t="shared" si="17"/>
        <v>-8.9382153393802705E-2</v>
      </c>
      <c r="AX43" s="25">
        <f t="shared" si="17"/>
        <v>-8.4566118233214374E-2</v>
      </c>
      <c r="AY43" s="25">
        <f t="shared" si="17"/>
        <v>-7.2026948505066093E-2</v>
      </c>
      <c r="AZ43" s="58">
        <f t="shared" si="17"/>
        <v>-7.1838206411440828E-2</v>
      </c>
      <c r="BA43" s="61">
        <f>SUM(AO43:AZ43)</f>
        <v>-1.3195718849242584</v>
      </c>
    </row>
    <row r="44" spans="1:53" x14ac:dyDescent="0.25">
      <c r="A44" s="67"/>
      <c r="B44" s="14"/>
      <c r="C44" s="9"/>
      <c r="D44" s="9"/>
      <c r="E44" s="9"/>
      <c r="F44" s="9"/>
      <c r="G44" s="9"/>
      <c r="H44" s="9"/>
      <c r="I44" s="9"/>
      <c r="J44" s="9"/>
      <c r="K44" s="9"/>
      <c r="L44" s="9"/>
      <c r="M44" s="38"/>
      <c r="N44" s="45"/>
      <c r="O44" s="14"/>
      <c r="P44" s="9"/>
      <c r="Q44" s="9"/>
      <c r="R44" s="9"/>
      <c r="S44" s="9"/>
      <c r="T44" s="9"/>
      <c r="U44" s="9"/>
      <c r="V44" s="9"/>
      <c r="W44" s="9"/>
      <c r="X44" s="9"/>
      <c r="Y44" s="9"/>
      <c r="Z44" s="38"/>
      <c r="AA44" s="45"/>
      <c r="AB44" s="14"/>
      <c r="AC44" s="9"/>
      <c r="AD44" s="9"/>
      <c r="AE44" s="9"/>
      <c r="AF44" s="9"/>
      <c r="AG44" s="9"/>
      <c r="AH44" s="9"/>
      <c r="AI44" s="9"/>
      <c r="AJ44" s="9"/>
      <c r="AK44" s="9"/>
      <c r="AL44" s="9"/>
      <c r="AM44" s="38"/>
      <c r="AN44" s="45"/>
      <c r="AO44" s="14"/>
      <c r="AP44" s="9"/>
      <c r="AQ44" s="9"/>
      <c r="AR44" s="9"/>
      <c r="AS44" s="9"/>
      <c r="AT44" s="9"/>
      <c r="AU44" s="9"/>
      <c r="AV44" s="9"/>
      <c r="AW44" s="9"/>
      <c r="AX44" s="9"/>
      <c r="AY44" s="9"/>
      <c r="AZ44" s="38"/>
      <c r="BA44" s="45"/>
    </row>
    <row r="45" spans="1:53" x14ac:dyDescent="0.25">
      <c r="A45" s="84" t="str">
        <f>Schedules!B40</f>
        <v>Depreciation</v>
      </c>
      <c r="B45" s="16">
        <v>834.75340169270521</v>
      </c>
      <c r="C45" s="33">
        <v>837.32378472221762</v>
      </c>
      <c r="D45" s="33">
        <v>832.1830186631928</v>
      </c>
      <c r="E45" s="33">
        <v>827.07743843738308</v>
      </c>
      <c r="F45" s="33">
        <v>822.00678272068876</v>
      </c>
      <c r="G45" s="33">
        <v>816.97079223383844</v>
      </c>
      <c r="H45" s="33">
        <v>811.96920972589169</v>
      </c>
      <c r="I45" s="33">
        <v>807.0017799579141</v>
      </c>
      <c r="J45" s="33">
        <v>802.06824968667706</v>
      </c>
      <c r="K45" s="33">
        <v>797.16836764870538</v>
      </c>
      <c r="L45" s="33">
        <v>792.30188454419886</v>
      </c>
      <c r="M45" s="39">
        <v>787.46855302129279</v>
      </c>
      <c r="N45" s="46">
        <f t="shared" ref="N45" si="18">SUM(B45:M45)</f>
        <v>9768.2932630547075</v>
      </c>
      <c r="O45" s="16">
        <f>Schedules!E46</f>
        <v>782.6681276603191</v>
      </c>
      <c r="P45" s="33">
        <f>Schedules!F46</f>
        <v>777.9003649582678</v>
      </c>
      <c r="Q45" s="33">
        <f>Schedules!G46</f>
        <v>773.1650233133372</v>
      </c>
      <c r="R45" s="33">
        <f>Schedules!H46</f>
        <v>768.4618630096295</v>
      </c>
      <c r="S45" s="33">
        <f>Schedules!I46</f>
        <v>763.79064620196425</v>
      </c>
      <c r="T45" s="33">
        <f>Schedules!J46</f>
        <v>759.15113690081796</v>
      </c>
      <c r="U45" s="33">
        <f>Schedules!K46</f>
        <v>754.54310095738742</v>
      </c>
      <c r="V45" s="33">
        <f>Schedules!L46</f>
        <v>749.96630604877407</v>
      </c>
      <c r="W45" s="33">
        <f>Schedules!M46</f>
        <v>745.42052166329063</v>
      </c>
      <c r="X45" s="33">
        <f>Schedules!N46</f>
        <v>740.90551908588793</v>
      </c>
      <c r="Y45" s="33">
        <f>Schedules!O46</f>
        <v>736.42107138370068</v>
      </c>
      <c r="Z45" s="39">
        <f>Schedules!P46</f>
        <v>731.96695339171117</v>
      </c>
      <c r="AA45" s="46">
        <f t="shared" ref="AA45" si="19">SUM(O45:Z45)</f>
        <v>9084.3606345750886</v>
      </c>
      <c r="AB45" s="16">
        <f>Schedules!Q46</f>
        <v>727.54294169853199</v>
      </c>
      <c r="AC45" s="33">
        <f>Schedules!R46</f>
        <v>723.14881463230256</v>
      </c>
      <c r="AD45" s="33">
        <f>Schedules!S46</f>
        <v>718.78435224670307</v>
      </c>
      <c r="AE45" s="33">
        <f>Schedules!T46</f>
        <v>714.44933630708226</v>
      </c>
      <c r="AF45" s="33">
        <f>Schedules!U46</f>
        <v>710.14355027669808</v>
      </c>
      <c r="AG45" s="33">
        <f>Schedules!V46</f>
        <v>705.86677930307189</v>
      </c>
      <c r="AH45" s="33">
        <f>Schedules!W46</f>
        <v>701.61881020445378</v>
      </c>
      <c r="AI45" s="33">
        <f>Schedules!X46</f>
        <v>697.39943145639802</v>
      </c>
      <c r="AJ45" s="33">
        <f>Schedules!Y46</f>
        <v>693.20843317844981</v>
      </c>
      <c r="AK45" s="33">
        <f>Schedules!Z46</f>
        <v>689.04560712093917</v>
      </c>
      <c r="AL45" s="33">
        <f>Schedules!AA46</f>
        <v>684.91074665188444</v>
      </c>
      <c r="AM45" s="39">
        <f>Schedules!AB46</f>
        <v>680.80364674400107</v>
      </c>
      <c r="AN45" s="46">
        <f>SUM(AB45:AM45)</f>
        <v>8446.9224498205167</v>
      </c>
      <c r="AO45" s="16">
        <f>Schedules!AC46</f>
        <v>676.72410396181863</v>
      </c>
      <c r="AP45" s="33">
        <f>Schedules!AD46</f>
        <v>672.67191644890158</v>
      </c>
      <c r="AQ45" s="33">
        <f>Schedules!AE46</f>
        <v>668.64688391517495</v>
      </c>
      <c r="AR45" s="33">
        <f>Schedules!AF46</f>
        <v>664.6488076243545</v>
      </c>
      <c r="AS45" s="33">
        <f>Schedules!AG46</f>
        <v>660.67749038147758</v>
      </c>
      <c r="AT45" s="33">
        <f>Schedules!AH46</f>
        <v>656.73273652053877</v>
      </c>
      <c r="AU45" s="33">
        <f>Schedules!AI46</f>
        <v>652.81435189222327</v>
      </c>
      <c r="AV45" s="33">
        <f>Schedules!AJ46</f>
        <v>648.92214385174384</v>
      </c>
      <c r="AW45" s="33">
        <f>Schedules!AK46</f>
        <v>645.05592124677401</v>
      </c>
      <c r="AX45" s="33">
        <f>Schedules!AL46</f>
        <v>641.21549440548267</v>
      </c>
      <c r="AY45" s="33">
        <f>Schedules!AM46</f>
        <v>637.40067512466408</v>
      </c>
      <c r="AZ45" s="39">
        <f>Schedules!AN46</f>
        <v>633.61127665796676</v>
      </c>
      <c r="BA45" s="46">
        <f>SUM(AO45:AZ45)</f>
        <v>7859.1218020311208</v>
      </c>
    </row>
    <row r="46" spans="1:53" ht="13.8" thickBot="1" x14ac:dyDescent="0.3">
      <c r="A46" s="85"/>
      <c r="B46" s="63"/>
      <c r="C46" s="31"/>
      <c r="D46" s="31"/>
      <c r="E46" s="31"/>
      <c r="F46" s="31"/>
      <c r="G46" s="31"/>
      <c r="H46" s="31"/>
      <c r="I46" s="31"/>
      <c r="J46" s="31"/>
      <c r="K46" s="31"/>
      <c r="L46" s="31"/>
      <c r="M46" s="57"/>
      <c r="N46" s="60"/>
      <c r="O46" s="63"/>
      <c r="P46" s="31"/>
      <c r="Q46" s="31"/>
      <c r="R46" s="31"/>
      <c r="S46" s="31"/>
      <c r="T46" s="31"/>
      <c r="U46" s="31"/>
      <c r="V46" s="31"/>
      <c r="W46" s="31"/>
      <c r="X46" s="31"/>
      <c r="Y46" s="31"/>
      <c r="Z46" s="57"/>
      <c r="AA46" s="60"/>
      <c r="AB46" s="63"/>
      <c r="AC46" s="31"/>
      <c r="AD46" s="31"/>
      <c r="AE46" s="31"/>
      <c r="AF46" s="31"/>
      <c r="AG46" s="31"/>
      <c r="AH46" s="31"/>
      <c r="AI46" s="31"/>
      <c r="AJ46" s="31"/>
      <c r="AK46" s="31"/>
      <c r="AL46" s="31"/>
      <c r="AM46" s="57"/>
      <c r="AN46" s="60"/>
      <c r="AO46" s="63"/>
      <c r="AP46" s="31"/>
      <c r="AQ46" s="31"/>
      <c r="AR46" s="31"/>
      <c r="AS46" s="31"/>
      <c r="AT46" s="31"/>
      <c r="AU46" s="31"/>
      <c r="AV46" s="31"/>
      <c r="AW46" s="31"/>
      <c r="AX46" s="31"/>
      <c r="AY46" s="31"/>
      <c r="AZ46" s="57"/>
      <c r="BA46" s="60"/>
    </row>
    <row r="47" spans="1:53" s="7" customFormat="1" ht="15" thickTop="1" thickBot="1" x14ac:dyDescent="0.3">
      <c r="A47" s="77" t="s">
        <v>214</v>
      </c>
      <c r="B47" s="21">
        <f>B42-B45</f>
        <v>-18261.098380428841</v>
      </c>
      <c r="C47" s="22">
        <f t="shared" ref="C47:AZ47" si="20">C42-C45</f>
        <v>-17704.878913654571</v>
      </c>
      <c r="D47" s="22">
        <f t="shared" si="20"/>
        <v>-17644.784802720947</v>
      </c>
      <c r="E47" s="22">
        <f t="shared" si="20"/>
        <v>-19119.479218915298</v>
      </c>
      <c r="F47" s="22">
        <f t="shared" si="20"/>
        <v>-18461.094672886091</v>
      </c>
      <c r="G47" s="22">
        <f t="shared" si="20"/>
        <v>-18656.994341989022</v>
      </c>
      <c r="H47" s="22">
        <f t="shared" si="20"/>
        <v>-20113.78776902469</v>
      </c>
      <c r="I47" s="22">
        <f t="shared" si="20"/>
        <v>-20562.34759348815</v>
      </c>
      <c r="J47" s="22">
        <f t="shared" si="20"/>
        <v>-21007.827382181447</v>
      </c>
      <c r="K47" s="22">
        <f t="shared" si="20"/>
        <v>-21014.680630336097</v>
      </c>
      <c r="L47" s="22">
        <f t="shared" si="20"/>
        <v>-21066.681008964195</v>
      </c>
      <c r="M47" s="41">
        <f t="shared" si="20"/>
        <v>-22052.94393902129</v>
      </c>
      <c r="N47" s="48">
        <f t="shared" ref="N47" si="21">SUM(B47:M47)</f>
        <v>-235666.59865361065</v>
      </c>
      <c r="O47" s="21">
        <f t="shared" si="20"/>
        <v>-21302.251927660327</v>
      </c>
      <c r="P47" s="22">
        <f t="shared" si="20"/>
        <v>-20848.014997098267</v>
      </c>
      <c r="Q47" s="22">
        <f t="shared" si="20"/>
        <v>-20705.142546367886</v>
      </c>
      <c r="R47" s="22">
        <f t="shared" si="20"/>
        <v>-19722.906777345168</v>
      </c>
      <c r="S47" s="22">
        <f t="shared" si="20"/>
        <v>-19458.855771588449</v>
      </c>
      <c r="T47" s="22">
        <f t="shared" si="20"/>
        <v>-17803.90209603836</v>
      </c>
      <c r="U47" s="22">
        <f t="shared" si="20"/>
        <v>-17324.426685951126</v>
      </c>
      <c r="V47" s="22">
        <f t="shared" si="20"/>
        <v>-17720.884050777539</v>
      </c>
      <c r="W47" s="22">
        <f t="shared" si="20"/>
        <v>-17481.256262916191</v>
      </c>
      <c r="X47" s="22">
        <f t="shared" si="20"/>
        <v>-17270.650367178645</v>
      </c>
      <c r="Y47" s="22">
        <f t="shared" si="20"/>
        <v>-17843.225238409512</v>
      </c>
      <c r="Z47" s="41">
        <f t="shared" si="20"/>
        <v>-17849.924125270707</v>
      </c>
      <c r="AA47" s="48">
        <f t="shared" ref="AA47:AA55" si="22">SUM(O47:Z47)</f>
        <v>-225331.44084660217</v>
      </c>
      <c r="AB47" s="21">
        <f t="shared" si="20"/>
        <v>-16821.110921400741</v>
      </c>
      <c r="AC47" s="22">
        <f t="shared" si="20"/>
        <v>-15760.989565117447</v>
      </c>
      <c r="AD47" s="22">
        <f t="shared" si="20"/>
        <v>-16140.714788014873</v>
      </c>
      <c r="AE47" s="22">
        <f t="shared" si="20"/>
        <v>-15118.668928056071</v>
      </c>
      <c r="AF47" s="22">
        <f t="shared" si="20"/>
        <v>-15330.870106802415</v>
      </c>
      <c r="AG47" s="22">
        <f t="shared" si="20"/>
        <v>-14743.344741238385</v>
      </c>
      <c r="AH47" s="22">
        <f t="shared" si="20"/>
        <v>-14849.073415309938</v>
      </c>
      <c r="AI47" s="22">
        <f t="shared" si="20"/>
        <v>-15416.439955441852</v>
      </c>
      <c r="AJ47" s="22">
        <f t="shared" si="20"/>
        <v>-14553.036239928451</v>
      </c>
      <c r="AK47" s="22">
        <f t="shared" si="20"/>
        <v>-14022.662612981443</v>
      </c>
      <c r="AL47" s="22">
        <f t="shared" si="20"/>
        <v>-14904.762232871421</v>
      </c>
      <c r="AM47" s="41">
        <f t="shared" si="20"/>
        <v>-15195.076639016346</v>
      </c>
      <c r="AN47" s="48">
        <f>SUM(AB47:AM47)</f>
        <v>-182856.75014617934</v>
      </c>
      <c r="AO47" s="21">
        <f t="shared" si="20"/>
        <v>-15452.142071034019</v>
      </c>
      <c r="AP47" s="22">
        <f t="shared" si="20"/>
        <v>-15056.021594744083</v>
      </c>
      <c r="AQ47" s="22">
        <f t="shared" si="20"/>
        <v>-14189.074504387951</v>
      </c>
      <c r="AR47" s="22">
        <f t="shared" si="20"/>
        <v>-14643.137871193489</v>
      </c>
      <c r="AS47" s="22">
        <f t="shared" si="20"/>
        <v>-13571.65883182122</v>
      </c>
      <c r="AT47" s="22">
        <f t="shared" si="20"/>
        <v>-14497.046469272675</v>
      </c>
      <c r="AU47" s="22">
        <f t="shared" si="20"/>
        <v>-12894.612339011164</v>
      </c>
      <c r="AV47" s="22">
        <f t="shared" si="20"/>
        <v>-12178.212482191228</v>
      </c>
      <c r="AW47" s="22">
        <f t="shared" si="20"/>
        <v>-11633.930142186808</v>
      </c>
      <c r="AX47" s="22">
        <f t="shared" si="20"/>
        <v>-11383.351104339403</v>
      </c>
      <c r="AY47" s="22">
        <f t="shared" si="20"/>
        <v>-10128.324474903213</v>
      </c>
      <c r="AZ47" s="41">
        <f t="shared" si="20"/>
        <v>-10336.041448569022</v>
      </c>
      <c r="BA47" s="48">
        <f>SUM(AO47:AZ47)</f>
        <v>-155963.55333365424</v>
      </c>
    </row>
    <row r="48" spans="1:53" ht="13.8" thickTop="1" x14ac:dyDescent="0.25">
      <c r="A48" s="44"/>
      <c r="B48" s="19"/>
      <c r="C48" s="10"/>
      <c r="D48" s="10"/>
      <c r="E48" s="10"/>
      <c r="F48" s="10"/>
      <c r="G48" s="10"/>
      <c r="H48" s="10"/>
      <c r="I48" s="10"/>
      <c r="J48" s="10"/>
      <c r="K48" s="10"/>
      <c r="L48" s="10"/>
      <c r="M48" s="42"/>
      <c r="N48" s="49"/>
      <c r="O48" s="19"/>
      <c r="P48" s="10"/>
      <c r="Q48" s="10"/>
      <c r="R48" s="10"/>
      <c r="S48" s="10"/>
      <c r="T48" s="10"/>
      <c r="U48" s="10"/>
      <c r="V48" s="10"/>
      <c r="W48" s="10"/>
      <c r="X48" s="10"/>
      <c r="Y48" s="10"/>
      <c r="Z48" s="42"/>
      <c r="AA48" s="49"/>
      <c r="AB48" s="19"/>
      <c r="AC48" s="10"/>
      <c r="AD48" s="10"/>
      <c r="AE48" s="10"/>
      <c r="AF48" s="10"/>
      <c r="AG48" s="10"/>
      <c r="AH48" s="10"/>
      <c r="AI48" s="10"/>
      <c r="AJ48" s="10"/>
      <c r="AK48" s="10"/>
      <c r="AL48" s="10"/>
      <c r="AM48" s="42"/>
      <c r="AN48" s="49"/>
      <c r="AO48" s="19"/>
      <c r="AP48" s="10"/>
      <c r="AQ48" s="10"/>
      <c r="AR48" s="10"/>
      <c r="AS48" s="10"/>
      <c r="AT48" s="10"/>
      <c r="AU48" s="10"/>
      <c r="AV48" s="10"/>
      <c r="AW48" s="10"/>
      <c r="AX48" s="10"/>
      <c r="AY48" s="10"/>
      <c r="AZ48" s="42"/>
      <c r="BA48" s="49"/>
    </row>
    <row r="49" spans="1:53" x14ac:dyDescent="0.25">
      <c r="A49" s="84" t="str">
        <f>Schedules!B49</f>
        <v>Interest Expense</v>
      </c>
      <c r="B49" s="16">
        <v>1708.3333333333335</v>
      </c>
      <c r="C49" s="33">
        <v>1708.3333333333335</v>
      </c>
      <c r="D49" s="33">
        <v>1708.3333333333335</v>
      </c>
      <c r="E49" s="33">
        <v>1708.3333333333335</v>
      </c>
      <c r="F49" s="33">
        <v>1708.3333333333335</v>
      </c>
      <c r="G49" s="33">
        <v>1708.3333333333335</v>
      </c>
      <c r="H49" s="33">
        <v>1708.3333333333335</v>
      </c>
      <c r="I49" s="33">
        <v>1708.3333333333335</v>
      </c>
      <c r="J49" s="33">
        <v>1708.3333333333335</v>
      </c>
      <c r="K49" s="33">
        <v>1708.3333333333335</v>
      </c>
      <c r="L49" s="33">
        <v>1708.3333333333335</v>
      </c>
      <c r="M49" s="39">
        <v>1708.3333333333335</v>
      </c>
      <c r="N49" s="46">
        <f t="shared" ref="N49" si="23">SUM(B49:M49)</f>
        <v>20500</v>
      </c>
      <c r="O49" s="16">
        <f>Schedules!E53</f>
        <v>1708.3333333333335</v>
      </c>
      <c r="P49" s="33">
        <f>Schedules!F53</f>
        <v>1708.3333333333335</v>
      </c>
      <c r="Q49" s="33">
        <f>Schedules!G53</f>
        <v>1708.3333333333335</v>
      </c>
      <c r="R49" s="33">
        <f>Schedules!H53</f>
        <v>1708.3333333333335</v>
      </c>
      <c r="S49" s="33">
        <f>Schedules!I53</f>
        <v>1708.3333333333335</v>
      </c>
      <c r="T49" s="33">
        <f>Schedules!J53</f>
        <v>1708.3333333333335</v>
      </c>
      <c r="U49" s="33">
        <f>Schedules!K53</f>
        <v>1708.3333333333335</v>
      </c>
      <c r="V49" s="33">
        <f>Schedules!L53</f>
        <v>1708.3333333333335</v>
      </c>
      <c r="W49" s="33">
        <f>Schedules!M53</f>
        <v>1708.3333333333335</v>
      </c>
      <c r="X49" s="33">
        <f>Schedules!N53</f>
        <v>1708.3333333333335</v>
      </c>
      <c r="Y49" s="33">
        <f>Schedules!O53</f>
        <v>1708.3333333333335</v>
      </c>
      <c r="Z49" s="39">
        <f>Schedules!P53</f>
        <v>1708.3333333333335</v>
      </c>
      <c r="AA49" s="46">
        <f t="shared" si="22"/>
        <v>20500</v>
      </c>
      <c r="AB49" s="16">
        <f>Schedules!Q53</f>
        <v>1708.3333333333335</v>
      </c>
      <c r="AC49" s="33">
        <f>Schedules!R53</f>
        <v>1708.3333333333335</v>
      </c>
      <c r="AD49" s="33">
        <f>Schedules!S53</f>
        <v>1708.3333333333335</v>
      </c>
      <c r="AE49" s="33">
        <f>Schedules!T53</f>
        <v>1708.3333333333335</v>
      </c>
      <c r="AF49" s="33">
        <f>Schedules!U53</f>
        <v>1708.3333333333335</v>
      </c>
      <c r="AG49" s="33">
        <f>Schedules!V53</f>
        <v>1708.3333333333335</v>
      </c>
      <c r="AH49" s="33">
        <f>Schedules!W53</f>
        <v>1708.3333333333335</v>
      </c>
      <c r="AI49" s="33">
        <f>Schedules!X53</f>
        <v>1708.3333333333335</v>
      </c>
      <c r="AJ49" s="33">
        <f>Schedules!Y53</f>
        <v>1708.3333333333335</v>
      </c>
      <c r="AK49" s="33">
        <f>Schedules!Z53</f>
        <v>1708.3333333333335</v>
      </c>
      <c r="AL49" s="33">
        <f>Schedules!AA53</f>
        <v>1708.3333333333335</v>
      </c>
      <c r="AM49" s="39">
        <f>Schedules!AB53</f>
        <v>1708.3333333333335</v>
      </c>
      <c r="AN49" s="46">
        <f>SUM(AB49:AM49)</f>
        <v>20500</v>
      </c>
      <c r="AO49" s="16">
        <f>Schedules!AC53</f>
        <v>1708.3333333333335</v>
      </c>
      <c r="AP49" s="33">
        <f>Schedules!AD53</f>
        <v>1708.3333333333335</v>
      </c>
      <c r="AQ49" s="33">
        <f>Schedules!AE53</f>
        <v>1708.3333333333335</v>
      </c>
      <c r="AR49" s="33">
        <f>Schedules!AF53</f>
        <v>1708.3333333333335</v>
      </c>
      <c r="AS49" s="33">
        <f>Schedules!AG53</f>
        <v>1708.3333333333335</v>
      </c>
      <c r="AT49" s="33">
        <f>Schedules!AH53</f>
        <v>1708.3333333333335</v>
      </c>
      <c r="AU49" s="33">
        <f>Schedules!AI53</f>
        <v>1708.3333333333335</v>
      </c>
      <c r="AV49" s="33">
        <f>Schedules!AJ53</f>
        <v>1708.3333333333335</v>
      </c>
      <c r="AW49" s="33">
        <f>Schedules!AK53</f>
        <v>1708.3333333333335</v>
      </c>
      <c r="AX49" s="33">
        <f>Schedules!AL53</f>
        <v>1708.3333333333335</v>
      </c>
      <c r="AY49" s="33">
        <f>Schedules!AM53</f>
        <v>1708.3333333333335</v>
      </c>
      <c r="AZ49" s="39">
        <f>Schedules!AN53</f>
        <v>1708.3333333333335</v>
      </c>
      <c r="BA49" s="46">
        <f>SUM(AO49:AZ49)</f>
        <v>20500</v>
      </c>
    </row>
    <row r="50" spans="1:53" ht="13.8" thickBot="1" x14ac:dyDescent="0.3">
      <c r="A50" s="85"/>
      <c r="B50" s="63"/>
      <c r="C50" s="31"/>
      <c r="D50" s="31"/>
      <c r="E50" s="31"/>
      <c r="F50" s="31"/>
      <c r="G50" s="31"/>
      <c r="H50" s="31"/>
      <c r="I50" s="31"/>
      <c r="J50" s="31"/>
      <c r="K50" s="31"/>
      <c r="L50" s="31"/>
      <c r="M50" s="57"/>
      <c r="N50" s="60"/>
      <c r="O50" s="63"/>
      <c r="P50" s="31"/>
      <c r="Q50" s="31"/>
      <c r="R50" s="31"/>
      <c r="S50" s="31"/>
      <c r="T50" s="31"/>
      <c r="U50" s="31"/>
      <c r="V50" s="31"/>
      <c r="W50" s="31"/>
      <c r="X50" s="31"/>
      <c r="Y50" s="31"/>
      <c r="Z50" s="57"/>
      <c r="AA50" s="60"/>
      <c r="AB50" s="63"/>
      <c r="AC50" s="31"/>
      <c r="AD50" s="31"/>
      <c r="AE50" s="31"/>
      <c r="AF50" s="31"/>
      <c r="AG50" s="31"/>
      <c r="AH50" s="31"/>
      <c r="AI50" s="31"/>
      <c r="AJ50" s="31"/>
      <c r="AK50" s="31"/>
      <c r="AL50" s="31"/>
      <c r="AM50" s="57"/>
      <c r="AN50" s="60"/>
      <c r="AO50" s="63"/>
      <c r="AP50" s="31"/>
      <c r="AQ50" s="31"/>
      <c r="AR50" s="31"/>
      <c r="AS50" s="31"/>
      <c r="AT50" s="31"/>
      <c r="AU50" s="31"/>
      <c r="AV50" s="31"/>
      <c r="AW50" s="31"/>
      <c r="AX50" s="31"/>
      <c r="AY50" s="31"/>
      <c r="AZ50" s="57"/>
      <c r="BA50" s="60"/>
    </row>
    <row r="51" spans="1:53" s="8" customFormat="1" ht="15" thickTop="1" thickBot="1" x14ac:dyDescent="0.3">
      <c r="A51" s="77" t="s">
        <v>215</v>
      </c>
      <c r="B51" s="21">
        <f>B47-B49</f>
        <v>-19969.431713762173</v>
      </c>
      <c r="C51" s="22">
        <f t="shared" ref="C51:AZ51" si="24">C47-C49</f>
        <v>-19413.212246987903</v>
      </c>
      <c r="D51" s="22">
        <f t="shared" si="24"/>
        <v>-19353.11813605428</v>
      </c>
      <c r="E51" s="22">
        <f t="shared" si="24"/>
        <v>-20827.81255224863</v>
      </c>
      <c r="F51" s="22">
        <f t="shared" si="24"/>
        <v>-20169.428006219423</v>
      </c>
      <c r="G51" s="22">
        <f t="shared" si="24"/>
        <v>-20365.327675322354</v>
      </c>
      <c r="H51" s="22">
        <f t="shared" si="24"/>
        <v>-21822.121102358022</v>
      </c>
      <c r="I51" s="22">
        <f t="shared" si="24"/>
        <v>-22270.680926821482</v>
      </c>
      <c r="J51" s="22">
        <f t="shared" si="24"/>
        <v>-22716.160715514779</v>
      </c>
      <c r="K51" s="22">
        <f t="shared" si="24"/>
        <v>-22723.013963669429</v>
      </c>
      <c r="L51" s="22">
        <f t="shared" si="24"/>
        <v>-22775.014342297527</v>
      </c>
      <c r="M51" s="41">
        <f t="shared" si="24"/>
        <v>-23761.277272354622</v>
      </c>
      <c r="N51" s="48">
        <f t="shared" ref="N51" si="25">SUM(B51:M51)</f>
        <v>-256166.59865361062</v>
      </c>
      <c r="O51" s="21">
        <f t="shared" si="24"/>
        <v>-23010.585260993659</v>
      </c>
      <c r="P51" s="22">
        <f t="shared" si="24"/>
        <v>-22556.3483304316</v>
      </c>
      <c r="Q51" s="22">
        <f t="shared" si="24"/>
        <v>-22413.475879701218</v>
      </c>
      <c r="R51" s="22">
        <f t="shared" si="24"/>
        <v>-21431.2401106785</v>
      </c>
      <c r="S51" s="22">
        <f t="shared" si="24"/>
        <v>-21167.189104921781</v>
      </c>
      <c r="T51" s="22">
        <f t="shared" si="24"/>
        <v>-19512.235429371693</v>
      </c>
      <c r="U51" s="22">
        <f t="shared" si="24"/>
        <v>-19032.760019284458</v>
      </c>
      <c r="V51" s="22">
        <f t="shared" si="24"/>
        <v>-19429.217384110871</v>
      </c>
      <c r="W51" s="22">
        <f t="shared" si="24"/>
        <v>-19189.589596249523</v>
      </c>
      <c r="X51" s="22">
        <f t="shared" si="24"/>
        <v>-18978.983700511977</v>
      </c>
      <c r="Y51" s="22">
        <f t="shared" si="24"/>
        <v>-19551.558571742844</v>
      </c>
      <c r="Z51" s="41">
        <f t="shared" si="24"/>
        <v>-19558.257458604039</v>
      </c>
      <c r="AA51" s="48">
        <f t="shared" si="22"/>
        <v>-245831.44084660214</v>
      </c>
      <c r="AB51" s="21">
        <f t="shared" si="24"/>
        <v>-18529.444254734073</v>
      </c>
      <c r="AC51" s="22">
        <f t="shared" si="24"/>
        <v>-17469.32289845078</v>
      </c>
      <c r="AD51" s="22">
        <f t="shared" si="24"/>
        <v>-17849.048121348205</v>
      </c>
      <c r="AE51" s="22">
        <f t="shared" si="24"/>
        <v>-16827.002261389403</v>
      </c>
      <c r="AF51" s="22">
        <f t="shared" si="24"/>
        <v>-17039.203440135749</v>
      </c>
      <c r="AG51" s="22">
        <f t="shared" si="24"/>
        <v>-16451.678074571719</v>
      </c>
      <c r="AH51" s="22">
        <f t="shared" si="24"/>
        <v>-16557.406748643272</v>
      </c>
      <c r="AI51" s="22">
        <f t="shared" si="24"/>
        <v>-17124.773288775184</v>
      </c>
      <c r="AJ51" s="22">
        <f t="shared" si="24"/>
        <v>-16261.369573261785</v>
      </c>
      <c r="AK51" s="22">
        <f t="shared" si="24"/>
        <v>-15730.995946314777</v>
      </c>
      <c r="AL51" s="22">
        <f t="shared" si="24"/>
        <v>-16613.095566204753</v>
      </c>
      <c r="AM51" s="41">
        <f t="shared" si="24"/>
        <v>-16903.40997234968</v>
      </c>
      <c r="AN51" s="48">
        <f>SUM(AB51:AM51)</f>
        <v>-203356.75014617937</v>
      </c>
      <c r="AO51" s="21">
        <f t="shared" si="24"/>
        <v>-17160.475404367353</v>
      </c>
      <c r="AP51" s="22">
        <f t="shared" si="24"/>
        <v>-16764.354928077417</v>
      </c>
      <c r="AQ51" s="22">
        <f t="shared" si="24"/>
        <v>-15897.407837721285</v>
      </c>
      <c r="AR51" s="22">
        <f t="shared" si="24"/>
        <v>-16351.471204526822</v>
      </c>
      <c r="AS51" s="22">
        <f t="shared" si="24"/>
        <v>-15279.992165154554</v>
      </c>
      <c r="AT51" s="22">
        <f t="shared" si="24"/>
        <v>-16205.379802606009</v>
      </c>
      <c r="AU51" s="22">
        <f t="shared" si="24"/>
        <v>-14602.945672344498</v>
      </c>
      <c r="AV51" s="22">
        <f t="shared" si="24"/>
        <v>-13886.545815524561</v>
      </c>
      <c r="AW51" s="22">
        <f t="shared" si="24"/>
        <v>-13342.263475520142</v>
      </c>
      <c r="AX51" s="22">
        <f t="shared" si="24"/>
        <v>-13091.684437672737</v>
      </c>
      <c r="AY51" s="22">
        <f t="shared" si="24"/>
        <v>-11836.657808236547</v>
      </c>
      <c r="AZ51" s="41">
        <f t="shared" si="24"/>
        <v>-12044.374781902356</v>
      </c>
      <c r="BA51" s="48">
        <f>SUM(AO51:AZ51)</f>
        <v>-176463.55333365427</v>
      </c>
    </row>
    <row r="52" spans="1:53" ht="13.8" thickTop="1" x14ac:dyDescent="0.25">
      <c r="A52" s="44"/>
      <c r="B52" s="19"/>
      <c r="C52" s="10"/>
      <c r="D52" s="10"/>
      <c r="E52" s="10"/>
      <c r="F52" s="10"/>
      <c r="G52" s="10"/>
      <c r="H52" s="10"/>
      <c r="I52" s="10"/>
      <c r="J52" s="10"/>
      <c r="K52" s="10"/>
      <c r="L52" s="10"/>
      <c r="M52" s="42"/>
      <c r="N52" s="49"/>
      <c r="O52" s="19"/>
      <c r="P52" s="10"/>
      <c r="Q52" s="10"/>
      <c r="R52" s="10"/>
      <c r="S52" s="10"/>
      <c r="T52" s="10"/>
      <c r="U52" s="10"/>
      <c r="V52" s="10"/>
      <c r="W52" s="10"/>
      <c r="X52" s="10"/>
      <c r="Y52" s="10"/>
      <c r="Z52" s="42"/>
      <c r="AA52" s="49"/>
      <c r="AB52" s="19"/>
      <c r="AC52" s="10"/>
      <c r="AD52" s="10"/>
      <c r="AE52" s="10"/>
      <c r="AF52" s="10"/>
      <c r="AG52" s="10"/>
      <c r="AH52" s="10"/>
      <c r="AI52" s="10"/>
      <c r="AJ52" s="10"/>
      <c r="AK52" s="10"/>
      <c r="AL52" s="10"/>
      <c r="AM52" s="42"/>
      <c r="AN52" s="49"/>
      <c r="AO52" s="19"/>
      <c r="AP52" s="10"/>
      <c r="AQ52" s="10"/>
      <c r="AR52" s="10"/>
      <c r="AS52" s="10"/>
      <c r="AT52" s="10"/>
      <c r="AU52" s="10"/>
      <c r="AV52" s="10"/>
      <c r="AW52" s="10"/>
      <c r="AX52" s="10"/>
      <c r="AY52" s="10"/>
      <c r="AZ52" s="42"/>
      <c r="BA52" s="49"/>
    </row>
    <row r="53" spans="1:53" x14ac:dyDescent="0.25">
      <c r="A53" s="84" t="s">
        <v>211</v>
      </c>
      <c r="B53" s="72">
        <v>0</v>
      </c>
      <c r="C53" s="69">
        <v>0</v>
      </c>
      <c r="D53" s="69">
        <v>0</v>
      </c>
      <c r="E53" s="69">
        <v>0</v>
      </c>
      <c r="F53" s="69">
        <v>0</v>
      </c>
      <c r="G53" s="69">
        <v>0</v>
      </c>
      <c r="H53" s="69">
        <v>0</v>
      </c>
      <c r="I53" s="69">
        <v>0</v>
      </c>
      <c r="J53" s="69">
        <v>0</v>
      </c>
      <c r="K53" s="69">
        <v>0</v>
      </c>
      <c r="L53" s="69">
        <v>0</v>
      </c>
      <c r="M53" s="70">
        <v>0</v>
      </c>
      <c r="N53" s="71">
        <f t="shared" ref="N53" si="26">SUM(B53:M53)</f>
        <v>0</v>
      </c>
      <c r="O53" s="72">
        <f>IF(O51&gt;0,O51*Schedules!D92,0)</f>
        <v>0</v>
      </c>
      <c r="P53" s="69">
        <f>IF(P51&gt;0,P51*Schedules!E92,0)</f>
        <v>0</v>
      </c>
      <c r="Q53" s="69">
        <f>IF(Q51&gt;0,Q51*Schedules!F92,0)</f>
        <v>0</v>
      </c>
      <c r="R53" s="69">
        <f>IF(R51&gt;0,R51*Schedules!G92,0)</f>
        <v>0</v>
      </c>
      <c r="S53" s="69">
        <f>IF(S51&gt;0,S51*Schedules!H92,0)</f>
        <v>0</v>
      </c>
      <c r="T53" s="69">
        <f>IF(T51&gt;0,T51*Schedules!I92,0)</f>
        <v>0</v>
      </c>
      <c r="U53" s="69">
        <f>IF(U51&gt;0,U51*Schedules!J92,0)</f>
        <v>0</v>
      </c>
      <c r="V53" s="69">
        <f>IF(V51&gt;0,V51*Schedules!K92,0)</f>
        <v>0</v>
      </c>
      <c r="W53" s="69">
        <f>IF(W51&gt;0,W51*Schedules!L92,0)</f>
        <v>0</v>
      </c>
      <c r="X53" s="69">
        <f>IF(X51&gt;0,X51*Schedules!M92,0)</f>
        <v>0</v>
      </c>
      <c r="Y53" s="69">
        <f>IF(Y51&gt;0,Y51*Schedules!N92,0)</f>
        <v>0</v>
      </c>
      <c r="Z53" s="70">
        <f>IF(Z51&gt;0,Z51*Schedules!O92,0)</f>
        <v>0</v>
      </c>
      <c r="AA53" s="71">
        <f t="shared" si="22"/>
        <v>0</v>
      </c>
      <c r="AB53" s="72">
        <f>IF(AB51&gt;0,AB51*Schedules!P92,0)</f>
        <v>0</v>
      </c>
      <c r="AC53" s="69">
        <f>IF(AC51&gt;0,AC51*Schedules!Q92,0)</f>
        <v>0</v>
      </c>
      <c r="AD53" s="69">
        <f>IF(AD51&gt;0,AD51*Schedules!R92,0)</f>
        <v>0</v>
      </c>
      <c r="AE53" s="69">
        <f>IF(AE51&gt;0,AE51*Schedules!S92,0)</f>
        <v>0</v>
      </c>
      <c r="AF53" s="69">
        <f>IF(AF51&gt;0,AF51*Schedules!T92,0)</f>
        <v>0</v>
      </c>
      <c r="AG53" s="69">
        <f>IF(AG51&gt;0,AG51*Schedules!U92,0)</f>
        <v>0</v>
      </c>
      <c r="AH53" s="69">
        <f>IF(AH51&gt;0,AH51*Schedules!V92,0)</f>
        <v>0</v>
      </c>
      <c r="AI53" s="69">
        <f>IF(AI51&gt;0,AI51*Schedules!W92,0)</f>
        <v>0</v>
      </c>
      <c r="AJ53" s="69">
        <f>IF(AJ51&gt;0,AJ51*Schedules!X92,0)</f>
        <v>0</v>
      </c>
      <c r="AK53" s="69">
        <f>IF(AK51&gt;0,AK51*Schedules!Y92,0)</f>
        <v>0</v>
      </c>
      <c r="AL53" s="69">
        <f>IF(AL51&gt;0,AL51*Schedules!Z92,0)</f>
        <v>0</v>
      </c>
      <c r="AM53" s="70">
        <f>IF(AM51&gt;0,AM51*Schedules!AA92,0)</f>
        <v>0</v>
      </c>
      <c r="AN53" s="71">
        <f>SUM(AB53:AM53)</f>
        <v>0</v>
      </c>
      <c r="AO53" s="72">
        <f>IF(AO51&gt;0,AO51*Schedules!AB92,0)</f>
        <v>0</v>
      </c>
      <c r="AP53" s="69">
        <f>IF(AP51&gt;0,AP51*Schedules!AC92,0)</f>
        <v>0</v>
      </c>
      <c r="AQ53" s="69">
        <f>IF(AQ51&gt;0,AQ51*Schedules!AD92,0)</f>
        <v>0</v>
      </c>
      <c r="AR53" s="69">
        <f>IF(AR51&gt;0,AR51*Schedules!AE92,0)</f>
        <v>0</v>
      </c>
      <c r="AS53" s="69">
        <f>IF(AS51&gt;0,AS51*Schedules!AF92,0)</f>
        <v>0</v>
      </c>
      <c r="AT53" s="69">
        <f>IF(AT51&gt;0,AT51*Schedules!AG92,0)</f>
        <v>0</v>
      </c>
      <c r="AU53" s="69">
        <f>IF(AU51&gt;0,AU51*Schedules!AH92,0)</f>
        <v>0</v>
      </c>
      <c r="AV53" s="69">
        <f>IF(AV51&gt;0,AV51*Schedules!AI92,0)</f>
        <v>0</v>
      </c>
      <c r="AW53" s="69">
        <f>IF(AW51&gt;0,AW51*Schedules!AJ92,0)</f>
        <v>0</v>
      </c>
      <c r="AX53" s="69">
        <f>IF(AX51&gt;0,AX51*Schedules!AK92,0)</f>
        <v>0</v>
      </c>
      <c r="AY53" s="69">
        <f>IF(AY51&gt;0,AY51*Schedules!AL92,0)</f>
        <v>0</v>
      </c>
      <c r="AZ53" s="70">
        <f>IF(AZ51&gt;0,AZ51*Schedules!AM92,0)</f>
        <v>0</v>
      </c>
      <c r="BA53" s="71">
        <f>SUM(AO53:AZ53)</f>
        <v>0</v>
      </c>
    </row>
    <row r="54" spans="1:53" ht="13.8" thickBot="1" x14ac:dyDescent="0.3">
      <c r="A54" s="86"/>
      <c r="B54" s="63"/>
      <c r="C54" s="31"/>
      <c r="D54" s="31"/>
      <c r="E54" s="31"/>
      <c r="F54" s="31"/>
      <c r="G54" s="31"/>
      <c r="H54" s="31"/>
      <c r="I54" s="31"/>
      <c r="J54" s="31"/>
      <c r="K54" s="31"/>
      <c r="L54" s="31"/>
      <c r="M54" s="57"/>
      <c r="N54" s="60"/>
      <c r="O54" s="63"/>
      <c r="P54" s="31"/>
      <c r="Q54" s="31"/>
      <c r="R54" s="31"/>
      <c r="S54" s="31"/>
      <c r="T54" s="31"/>
      <c r="U54" s="31"/>
      <c r="V54" s="31"/>
      <c r="W54" s="31"/>
      <c r="X54" s="31"/>
      <c r="Y54" s="31"/>
      <c r="Z54" s="57"/>
      <c r="AA54" s="60"/>
      <c r="AB54" s="63"/>
      <c r="AC54" s="31"/>
      <c r="AD54" s="31"/>
      <c r="AE54" s="31"/>
      <c r="AF54" s="31"/>
      <c r="AG54" s="31"/>
      <c r="AH54" s="31"/>
      <c r="AI54" s="31"/>
      <c r="AJ54" s="31"/>
      <c r="AK54" s="31"/>
      <c r="AL54" s="31"/>
      <c r="AM54" s="57"/>
      <c r="AN54" s="60"/>
      <c r="AO54" s="63"/>
      <c r="AP54" s="31"/>
      <c r="AQ54" s="31"/>
      <c r="AR54" s="31"/>
      <c r="AS54" s="31"/>
      <c r="AT54" s="31"/>
      <c r="AU54" s="31"/>
      <c r="AV54" s="31"/>
      <c r="AW54" s="31"/>
      <c r="AX54" s="31"/>
      <c r="AY54" s="31"/>
      <c r="AZ54" s="57"/>
      <c r="BA54" s="60"/>
    </row>
    <row r="55" spans="1:53" s="8" customFormat="1" ht="15" thickTop="1" thickBot="1" x14ac:dyDescent="0.3">
      <c r="A55" s="77" t="s">
        <v>216</v>
      </c>
      <c r="B55" s="21">
        <f>B51-B53</f>
        <v>-19969.431713762173</v>
      </c>
      <c r="C55" s="22">
        <f t="shared" ref="C55:AZ55" si="27">C51-C53</f>
        <v>-19413.212246987903</v>
      </c>
      <c r="D55" s="22">
        <f t="shared" si="27"/>
        <v>-19353.11813605428</v>
      </c>
      <c r="E55" s="22">
        <f t="shared" si="27"/>
        <v>-20827.81255224863</v>
      </c>
      <c r="F55" s="22">
        <f t="shared" si="27"/>
        <v>-20169.428006219423</v>
      </c>
      <c r="G55" s="22">
        <f t="shared" si="27"/>
        <v>-20365.327675322354</v>
      </c>
      <c r="H55" s="22">
        <f t="shared" si="27"/>
        <v>-21822.121102358022</v>
      </c>
      <c r="I55" s="22">
        <f t="shared" si="27"/>
        <v>-22270.680926821482</v>
      </c>
      <c r="J55" s="22">
        <f t="shared" si="27"/>
        <v>-22716.160715514779</v>
      </c>
      <c r="K55" s="22">
        <f t="shared" si="27"/>
        <v>-22723.013963669429</v>
      </c>
      <c r="L55" s="22">
        <f t="shared" si="27"/>
        <v>-22775.014342297527</v>
      </c>
      <c r="M55" s="41">
        <f t="shared" si="27"/>
        <v>-23761.277272354622</v>
      </c>
      <c r="N55" s="48">
        <f t="shared" ref="N55" si="28">SUM(B55:M55)</f>
        <v>-256166.59865361062</v>
      </c>
      <c r="O55" s="21">
        <f t="shared" si="27"/>
        <v>-23010.585260993659</v>
      </c>
      <c r="P55" s="22">
        <f t="shared" si="27"/>
        <v>-22556.3483304316</v>
      </c>
      <c r="Q55" s="22">
        <f t="shared" si="27"/>
        <v>-22413.475879701218</v>
      </c>
      <c r="R55" s="22">
        <f t="shared" si="27"/>
        <v>-21431.2401106785</v>
      </c>
      <c r="S55" s="22">
        <f t="shared" si="27"/>
        <v>-21167.189104921781</v>
      </c>
      <c r="T55" s="22">
        <f t="shared" si="27"/>
        <v>-19512.235429371693</v>
      </c>
      <c r="U55" s="22">
        <f t="shared" si="27"/>
        <v>-19032.760019284458</v>
      </c>
      <c r="V55" s="22">
        <f t="shared" si="27"/>
        <v>-19429.217384110871</v>
      </c>
      <c r="W55" s="22">
        <f t="shared" si="27"/>
        <v>-19189.589596249523</v>
      </c>
      <c r="X55" s="22">
        <f t="shared" si="27"/>
        <v>-18978.983700511977</v>
      </c>
      <c r="Y55" s="22">
        <f t="shared" si="27"/>
        <v>-19551.558571742844</v>
      </c>
      <c r="Z55" s="41">
        <f t="shared" si="27"/>
        <v>-19558.257458604039</v>
      </c>
      <c r="AA55" s="48">
        <f t="shared" si="22"/>
        <v>-245831.44084660214</v>
      </c>
      <c r="AB55" s="21">
        <f t="shared" si="27"/>
        <v>-18529.444254734073</v>
      </c>
      <c r="AC55" s="22">
        <f t="shared" si="27"/>
        <v>-17469.32289845078</v>
      </c>
      <c r="AD55" s="22">
        <f t="shared" si="27"/>
        <v>-17849.048121348205</v>
      </c>
      <c r="AE55" s="22">
        <f t="shared" si="27"/>
        <v>-16827.002261389403</v>
      </c>
      <c r="AF55" s="22">
        <f t="shared" si="27"/>
        <v>-17039.203440135749</v>
      </c>
      <c r="AG55" s="22">
        <f t="shared" si="27"/>
        <v>-16451.678074571719</v>
      </c>
      <c r="AH55" s="22">
        <f t="shared" si="27"/>
        <v>-16557.406748643272</v>
      </c>
      <c r="AI55" s="22">
        <f t="shared" si="27"/>
        <v>-17124.773288775184</v>
      </c>
      <c r="AJ55" s="22">
        <f t="shared" si="27"/>
        <v>-16261.369573261785</v>
      </c>
      <c r="AK55" s="22">
        <f t="shared" si="27"/>
        <v>-15730.995946314777</v>
      </c>
      <c r="AL55" s="22">
        <f t="shared" si="27"/>
        <v>-16613.095566204753</v>
      </c>
      <c r="AM55" s="41">
        <f t="shared" si="27"/>
        <v>-16903.40997234968</v>
      </c>
      <c r="AN55" s="48">
        <f>SUM(AB55:AM55)</f>
        <v>-203356.75014617937</v>
      </c>
      <c r="AO55" s="21">
        <f t="shared" si="27"/>
        <v>-17160.475404367353</v>
      </c>
      <c r="AP55" s="22">
        <f t="shared" si="27"/>
        <v>-16764.354928077417</v>
      </c>
      <c r="AQ55" s="22">
        <f t="shared" si="27"/>
        <v>-15897.407837721285</v>
      </c>
      <c r="AR55" s="22">
        <f t="shared" si="27"/>
        <v>-16351.471204526822</v>
      </c>
      <c r="AS55" s="22">
        <f t="shared" si="27"/>
        <v>-15279.992165154554</v>
      </c>
      <c r="AT55" s="22">
        <f t="shared" si="27"/>
        <v>-16205.379802606009</v>
      </c>
      <c r="AU55" s="22">
        <f t="shared" si="27"/>
        <v>-14602.945672344498</v>
      </c>
      <c r="AV55" s="22">
        <f t="shared" si="27"/>
        <v>-13886.545815524561</v>
      </c>
      <c r="AW55" s="22">
        <f t="shared" si="27"/>
        <v>-13342.263475520142</v>
      </c>
      <c r="AX55" s="22">
        <f t="shared" si="27"/>
        <v>-13091.684437672737</v>
      </c>
      <c r="AY55" s="22">
        <f t="shared" si="27"/>
        <v>-11836.657808236547</v>
      </c>
      <c r="AZ55" s="41">
        <f t="shared" si="27"/>
        <v>-12044.374781902356</v>
      </c>
      <c r="BA55" s="48">
        <f>SUM(AO55:AZ55)</f>
        <v>-176463.55333365427</v>
      </c>
    </row>
    <row r="56" spans="1:53" ht="13.8" thickTop="1" x14ac:dyDescent="0.25"/>
  </sheetData>
  <mergeCells count="1">
    <mergeCell ref="A1:BA1"/>
  </mergeCells>
  <phoneticPr fontId="6" type="noConversion"/>
  <conditionalFormatting sqref="B55:BA55">
    <cfRule type="cellIs" dxfId="6" priority="1" operator="greaterThan">
      <formula>0</formula>
    </cfRule>
    <cfRule type="cellIs" dxfId="5" priority="2" operator="lessThan">
      <formula>0</formula>
    </cfRule>
  </conditionalFormatting>
  <pageMargins left="0.7" right="0.7" top="0.75" bottom="0.75" header="0.3" footer="0.3"/>
  <pageSetup orientation="portrait" r:id="rId1"/>
  <ignoredErrors>
    <ignoredError sqref="A2:BA2 A40:BA44 A3:D3 F3:Q3 S3:BA3 A4:BA4 B1:BA1 A8:BA15 B5:BA5 B6:BA6 B7:BA7 A22:BA26 B19:BA19 B20:BA20 B21:BA21 B18:BA18 B16:BA16 B17:BA17 B28:BA35 B27:BA27 B38:BA39 A46:BA48 B45:BA45 A50:BA55 B49:BA4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5978-2736-4639-A12A-9BC9012167D5}">
  <sheetPr>
    <tabColor theme="9" tint="-0.249977111117893"/>
  </sheetPr>
  <dimension ref="A1:BA42"/>
  <sheetViews>
    <sheetView showGridLines="0" workbookViewId="0">
      <pane xSplit="1" ySplit="3" topLeftCell="B4" activePane="bottomRight" state="frozen"/>
      <selection pane="topRight" activeCell="B1" sqref="B1"/>
      <selection pane="bottomLeft" activeCell="A4" sqref="A4"/>
      <selection pane="bottomRight" sqref="A1:BA1"/>
    </sheetView>
  </sheetViews>
  <sheetFormatPr defaultColWidth="8.77734375" defaultRowHeight="13.2" outlineLevelCol="1" x14ac:dyDescent="0.25"/>
  <cols>
    <col min="1" max="1" width="41.88671875" style="20" customWidth="1"/>
    <col min="2" max="13" width="12.6640625" style="20" hidden="1" customWidth="1" outlineLevel="1"/>
    <col min="14" max="14" width="12.6640625" style="20" customWidth="1" collapsed="1"/>
    <col min="15" max="26" width="12.6640625" style="20" hidden="1" customWidth="1" outlineLevel="1"/>
    <col min="27" max="27" width="12.6640625" style="20" customWidth="1" collapsed="1"/>
    <col min="28" max="39" width="12.6640625" style="20" hidden="1" customWidth="1" outlineLevel="1"/>
    <col min="40" max="40" width="12.6640625" style="20" customWidth="1" collapsed="1"/>
    <col min="41" max="52" width="12.6640625" style="20" hidden="1" customWidth="1" outlineLevel="1"/>
    <col min="53" max="53" width="12.6640625" style="20" customWidth="1" collapsed="1"/>
    <col min="54" max="16384" width="8.77734375" style="20"/>
  </cols>
  <sheetData>
    <row r="1" spans="1:53" ht="22.95" customHeight="1" x14ac:dyDescent="0.4">
      <c r="A1" s="253" t="str">
        <f>Index!C2</f>
        <v>Company Name</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row>
    <row r="2" spans="1:53" ht="22.95" customHeight="1" thickBot="1" x14ac:dyDescent="0.45">
      <c r="A2" s="251" t="s">
        <v>135</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row>
    <row r="3" spans="1:53" s="7" customFormat="1" ht="15" thickTop="1" thickBot="1" x14ac:dyDescent="0.3">
      <c r="A3" s="122" t="s">
        <v>27</v>
      </c>
      <c r="B3" s="35" t="s">
        <v>28</v>
      </c>
      <c r="C3" s="2" t="s">
        <v>29</v>
      </c>
      <c r="D3" s="2" t="s">
        <v>30</v>
      </c>
      <c r="E3" s="2" t="s">
        <v>116</v>
      </c>
      <c r="F3" s="2" t="s">
        <v>31</v>
      </c>
      <c r="G3" s="2" t="s">
        <v>32</v>
      </c>
      <c r="H3" s="2" t="s">
        <v>33</v>
      </c>
      <c r="I3" s="2" t="s">
        <v>34</v>
      </c>
      <c r="J3" s="2" t="s">
        <v>35</v>
      </c>
      <c r="K3" s="2" t="s">
        <v>36</v>
      </c>
      <c r="L3" s="2" t="s">
        <v>37</v>
      </c>
      <c r="M3" s="51" t="s">
        <v>38</v>
      </c>
      <c r="N3" s="53">
        <v>2023</v>
      </c>
      <c r="O3" s="50" t="s">
        <v>70</v>
      </c>
      <c r="P3" s="3" t="s">
        <v>71</v>
      </c>
      <c r="Q3" s="3" t="s">
        <v>72</v>
      </c>
      <c r="R3" s="3" t="s">
        <v>219</v>
      </c>
      <c r="S3" s="3" t="s">
        <v>79</v>
      </c>
      <c r="T3" s="3" t="s">
        <v>80</v>
      </c>
      <c r="U3" s="3" t="s">
        <v>81</v>
      </c>
      <c r="V3" s="3" t="s">
        <v>76</v>
      </c>
      <c r="W3" s="3" t="s">
        <v>82</v>
      </c>
      <c r="X3" s="3" t="s">
        <v>83</v>
      </c>
      <c r="Y3" s="3" t="s">
        <v>77</v>
      </c>
      <c r="Z3" s="36" t="s">
        <v>84</v>
      </c>
      <c r="AA3" s="43">
        <v>2024</v>
      </c>
      <c r="AB3" s="50" t="s">
        <v>73</v>
      </c>
      <c r="AC3" s="3" t="s">
        <v>74</v>
      </c>
      <c r="AD3" s="3" t="s">
        <v>75</v>
      </c>
      <c r="AE3" s="3" t="s">
        <v>117</v>
      </c>
      <c r="AF3" s="3" t="s">
        <v>86</v>
      </c>
      <c r="AG3" s="3" t="s">
        <v>87</v>
      </c>
      <c r="AH3" s="3" t="s">
        <v>88</v>
      </c>
      <c r="AI3" s="3" t="s">
        <v>89</v>
      </c>
      <c r="AJ3" s="3" t="s">
        <v>90</v>
      </c>
      <c r="AK3" s="3" t="s">
        <v>91</v>
      </c>
      <c r="AL3" s="3" t="s">
        <v>92</v>
      </c>
      <c r="AM3" s="36" t="s">
        <v>93</v>
      </c>
      <c r="AN3" s="43">
        <v>2025</v>
      </c>
      <c r="AO3" s="50" t="s">
        <v>94</v>
      </c>
      <c r="AP3" s="3" t="s">
        <v>95</v>
      </c>
      <c r="AQ3" s="3" t="s">
        <v>96</v>
      </c>
      <c r="AR3" s="3" t="s">
        <v>118</v>
      </c>
      <c r="AS3" s="3" t="s">
        <v>98</v>
      </c>
      <c r="AT3" s="3" t="s">
        <v>99</v>
      </c>
      <c r="AU3" s="3" t="s">
        <v>100</v>
      </c>
      <c r="AV3" s="3" t="s">
        <v>101</v>
      </c>
      <c r="AW3" s="3" t="s">
        <v>102</v>
      </c>
      <c r="AX3" s="3" t="s">
        <v>103</v>
      </c>
      <c r="AY3" s="3" t="s">
        <v>104</v>
      </c>
      <c r="AZ3" s="36" t="s">
        <v>105</v>
      </c>
      <c r="BA3" s="43">
        <v>2026</v>
      </c>
    </row>
    <row r="4" spans="1:53" ht="14.4" thickTop="1" x14ac:dyDescent="0.25">
      <c r="A4" s="123" t="s">
        <v>48</v>
      </c>
      <c r="B4" s="12"/>
      <c r="C4" s="13"/>
      <c r="D4" s="13"/>
      <c r="E4" s="13"/>
      <c r="F4" s="13"/>
      <c r="G4" s="13"/>
      <c r="H4" s="13"/>
      <c r="I4" s="13"/>
      <c r="J4" s="13"/>
      <c r="K4" s="13"/>
      <c r="L4" s="13"/>
      <c r="M4" s="37"/>
      <c r="N4" s="44"/>
      <c r="O4" s="12"/>
      <c r="P4" s="13"/>
      <c r="Q4" s="13"/>
      <c r="R4" s="13"/>
      <c r="S4" s="13"/>
      <c r="T4" s="13"/>
      <c r="U4" s="13"/>
      <c r="V4" s="13"/>
      <c r="W4" s="13"/>
      <c r="X4" s="13"/>
      <c r="Y4" s="13"/>
      <c r="Z4" s="37"/>
      <c r="AA4" s="44"/>
      <c r="AB4" s="12"/>
      <c r="AC4" s="13"/>
      <c r="AD4" s="13"/>
      <c r="AE4" s="13"/>
      <c r="AF4" s="13"/>
      <c r="AG4" s="13"/>
      <c r="AH4" s="13"/>
      <c r="AI4" s="13"/>
      <c r="AJ4" s="13"/>
      <c r="AK4" s="13"/>
      <c r="AL4" s="13"/>
      <c r="AM4" s="37"/>
      <c r="AN4" s="44"/>
      <c r="AO4" s="12"/>
      <c r="AP4" s="13"/>
      <c r="AQ4" s="13"/>
      <c r="AR4" s="13"/>
      <c r="AS4" s="13"/>
      <c r="AT4" s="13"/>
      <c r="AU4" s="13"/>
      <c r="AV4" s="13"/>
      <c r="AW4" s="13"/>
      <c r="AX4" s="13"/>
      <c r="AY4" s="13"/>
      <c r="AZ4" s="37"/>
      <c r="BA4" s="44"/>
    </row>
    <row r="5" spans="1:53" x14ac:dyDescent="0.25">
      <c r="A5" s="124" t="s">
        <v>209</v>
      </c>
      <c r="B5" s="14"/>
      <c r="C5" s="9"/>
      <c r="D5" s="9"/>
      <c r="E5" s="9"/>
      <c r="F5" s="9"/>
      <c r="G5" s="9"/>
      <c r="H5" s="9"/>
      <c r="I5" s="9"/>
      <c r="J5" s="9"/>
      <c r="K5" s="9"/>
      <c r="L5" s="9"/>
      <c r="M5" s="38"/>
      <c r="N5" s="45"/>
      <c r="O5" s="14"/>
      <c r="P5" s="9"/>
      <c r="Q5" s="9"/>
      <c r="R5" s="9"/>
      <c r="S5" s="9"/>
      <c r="T5" s="9"/>
      <c r="U5" s="9"/>
      <c r="V5" s="9"/>
      <c r="W5" s="9"/>
      <c r="X5" s="9"/>
      <c r="Y5" s="9"/>
      <c r="Z5" s="38"/>
      <c r="AA5" s="45"/>
      <c r="AB5" s="14"/>
      <c r="AC5" s="9"/>
      <c r="AD5" s="9"/>
      <c r="AE5" s="9"/>
      <c r="AF5" s="9"/>
      <c r="AG5" s="9"/>
      <c r="AH5" s="9"/>
      <c r="AI5" s="9"/>
      <c r="AJ5" s="9"/>
      <c r="AK5" s="9"/>
      <c r="AL5" s="9"/>
      <c r="AM5" s="38"/>
      <c r="AN5" s="45"/>
      <c r="AO5" s="14"/>
      <c r="AP5" s="9"/>
      <c r="AQ5" s="9"/>
      <c r="AR5" s="9"/>
      <c r="AS5" s="9"/>
      <c r="AT5" s="9"/>
      <c r="AU5" s="9"/>
      <c r="AV5" s="9"/>
      <c r="AW5" s="9"/>
      <c r="AX5" s="9"/>
      <c r="AY5" s="9"/>
      <c r="AZ5" s="38"/>
      <c r="BA5" s="45"/>
    </row>
    <row r="6" spans="1:53" x14ac:dyDescent="0.25">
      <c r="A6" s="125" t="s">
        <v>0</v>
      </c>
      <c r="B6" s="14">
        <f t="shared" ref="B6:M6" si="0">B41-B20-SUM(B7:B10)</f>
        <v>1038681.5462606385</v>
      </c>
      <c r="C6" s="9">
        <f t="shared" si="0"/>
        <v>1019957.2534471807</v>
      </c>
      <c r="D6" s="9">
        <f t="shared" si="0"/>
        <v>1001247.8238649457</v>
      </c>
      <c r="E6" s="9">
        <f t="shared" si="0"/>
        <v>981014.26780529926</v>
      </c>
      <c r="F6" s="9">
        <f t="shared" si="0"/>
        <v>961385.09285423846</v>
      </c>
      <c r="G6" s="9">
        <f t="shared" si="0"/>
        <v>941501.04324972455</v>
      </c>
      <c r="H6" s="9">
        <f t="shared" si="0"/>
        <v>920095.8211948371</v>
      </c>
      <c r="I6" s="9">
        <f t="shared" si="0"/>
        <v>898171.78891398676</v>
      </c>
      <c r="J6" s="9">
        <f t="shared" si="0"/>
        <v>875725.65015885874</v>
      </c>
      <c r="K6" s="9">
        <f t="shared" si="0"/>
        <v>853189.10978483805</v>
      </c>
      <c r="L6" s="9">
        <f t="shared" si="0"/>
        <v>830509.50992708467</v>
      </c>
      <c r="M6" s="38">
        <f t="shared" si="0"/>
        <v>806744.4412077514</v>
      </c>
      <c r="N6" s="45">
        <f>SUM(B6:M6)</f>
        <v>11128223.348669384</v>
      </c>
      <c r="O6" s="14">
        <f t="shared" ref="O6:Z6" si="1">O41-O20-SUM(O7:O10)</f>
        <v>809269.66771597357</v>
      </c>
      <c r="P6" s="9">
        <f t="shared" si="1"/>
        <v>792116.06099910638</v>
      </c>
      <c r="Q6" s="9">
        <f t="shared" si="1"/>
        <v>771768.44659006991</v>
      </c>
      <c r="R6" s="9">
        <f t="shared" si="1"/>
        <v>752020.07907690655</v>
      </c>
      <c r="S6" s="9">
        <f t="shared" si="1"/>
        <v>731727.54441176925</v>
      </c>
      <c r="T6" s="9">
        <f t="shared" si="1"/>
        <v>713121.32298266247</v>
      </c>
      <c r="U6" s="9">
        <f t="shared" si="1"/>
        <v>693981.3955196857</v>
      </c>
      <c r="V6" s="9">
        <f t="shared" si="1"/>
        <v>675622.209676372</v>
      </c>
      <c r="W6" s="9">
        <f t="shared" si="1"/>
        <v>658077.20092544728</v>
      </c>
      <c r="X6" s="9">
        <f t="shared" si="1"/>
        <v>640649.29274783144</v>
      </c>
      <c r="Y6" s="9">
        <f t="shared" si="1"/>
        <v>622088.05309280532</v>
      </c>
      <c r="Z6" s="38">
        <f t="shared" si="1"/>
        <v>604427.78207624541</v>
      </c>
      <c r="AA6" s="45">
        <f>SUM(O6:Z6)</f>
        <v>8464869.0558148753</v>
      </c>
      <c r="AB6" s="14">
        <f t="shared" ref="AB6:AM6" si="2">AB41-AB20-SUM(AB7:AB10)</f>
        <v>587271.52395414596</v>
      </c>
      <c r="AC6" s="9">
        <f t="shared" si="2"/>
        <v>570602.05760000634</v>
      </c>
      <c r="AD6" s="9">
        <f t="shared" si="2"/>
        <v>553991.59044583852</v>
      </c>
      <c r="AE6" s="9">
        <f t="shared" si="2"/>
        <v>538343.83828084928</v>
      </c>
      <c r="AF6" s="9">
        <f t="shared" si="2"/>
        <v>522315.90309597307</v>
      </c>
      <c r="AG6" s="9">
        <f t="shared" si="2"/>
        <v>507664.54778777278</v>
      </c>
      <c r="AH6" s="9">
        <f t="shared" si="2"/>
        <v>492275.20095375704</v>
      </c>
      <c r="AI6" s="9">
        <f t="shared" si="2"/>
        <v>477050.70731709525</v>
      </c>
      <c r="AJ6" s="9">
        <f t="shared" si="2"/>
        <v>462726.89069226454</v>
      </c>
      <c r="AK6" s="9">
        <f t="shared" si="2"/>
        <v>447912.93030468264</v>
      </c>
      <c r="AL6" s="9">
        <f t="shared" si="2"/>
        <v>433727.91302755062</v>
      </c>
      <c r="AM6" s="38">
        <f t="shared" si="2"/>
        <v>418151.36847858189</v>
      </c>
      <c r="AN6" s="45">
        <f>SUM(AB6:AM6)</f>
        <v>6012034.4719385197</v>
      </c>
      <c r="AO6" s="14">
        <f t="shared" ref="AO6:AZ6" si="3">AO41-AO20-SUM(AO7:AO10)</f>
        <v>403263.89509351115</v>
      </c>
      <c r="AP6" s="9">
        <f t="shared" si="3"/>
        <v>388728.54145936947</v>
      </c>
      <c r="AQ6" s="9">
        <f t="shared" si="3"/>
        <v>374291.87997204991</v>
      </c>
      <c r="AR6" s="9">
        <f t="shared" si="3"/>
        <v>358993.53345650528</v>
      </c>
      <c r="AS6" s="9">
        <f t="shared" si="3"/>
        <v>346091.2998248972</v>
      </c>
      <c r="AT6" s="9">
        <f t="shared" si="3"/>
        <v>330912.89990994229</v>
      </c>
      <c r="AU6" s="9">
        <f t="shared" si="3"/>
        <v>318025.79431059648</v>
      </c>
      <c r="AV6" s="9">
        <f t="shared" si="3"/>
        <v>305379.95002618164</v>
      </c>
      <c r="AW6" s="9">
        <f t="shared" si="3"/>
        <v>294117.41580820724</v>
      </c>
      <c r="AX6" s="9">
        <f t="shared" si="3"/>
        <v>283133.70385169529</v>
      </c>
      <c r="AY6" s="9">
        <f t="shared" si="3"/>
        <v>272876.50352241553</v>
      </c>
      <c r="AZ6" s="38">
        <f t="shared" si="3"/>
        <v>261830.55819370705</v>
      </c>
      <c r="BA6" s="45">
        <f>SUM(AO6:AZ6)</f>
        <v>3937645.9754290781</v>
      </c>
    </row>
    <row r="7" spans="1:53" x14ac:dyDescent="0.25">
      <c r="A7" s="125" t="str">
        <f>Schedules!B2</f>
        <v>Accounts Receivable</v>
      </c>
      <c r="B7" s="14">
        <v>13505.806991576348</v>
      </c>
      <c r="C7" s="9">
        <v>14522.373109221879</v>
      </c>
      <c r="D7" s="9">
        <v>15615.454956152556</v>
      </c>
      <c r="E7" s="9">
        <v>16790.811780809199</v>
      </c>
      <c r="F7" s="9">
        <v>18054.636323450752</v>
      </c>
      <c r="G7" s="9">
        <v>19413.587444570701</v>
      </c>
      <c r="H7" s="9">
        <v>20874.825209215807</v>
      </c>
      <c r="I7" s="9">
        <v>22446.048612060007</v>
      </c>
      <c r="J7" s="9">
        <v>24135.536142000004</v>
      </c>
      <c r="K7" s="9">
        <v>25952.189400000003</v>
      </c>
      <c r="L7" s="9">
        <v>27905.58</v>
      </c>
      <c r="M7" s="38">
        <v>30006</v>
      </c>
      <c r="N7" s="45">
        <f t="shared" ref="N7:N11" si="4">SUM(B7:M7)</f>
        <v>249222.84996905725</v>
      </c>
      <c r="O7" s="14">
        <f>Schedules!D4</f>
        <v>44712.524614000002</v>
      </c>
      <c r="P7" s="9">
        <f>Schedules!E4</f>
        <v>44806.336199999998</v>
      </c>
      <c r="Q7" s="9">
        <f>Schedules!F4</f>
        <v>46281.741367859999</v>
      </c>
      <c r="R7" s="9">
        <f>Schedules!G4</f>
        <v>47589.230739745457</v>
      </c>
      <c r="S7" s="9">
        <f>Schedules!H4</f>
        <v>49820.900908453303</v>
      </c>
      <c r="T7" s="9">
        <f>Schedules!I4</f>
        <v>51695.680382778126</v>
      </c>
      <c r="U7" s="9">
        <f>Schedules!J4</f>
        <v>54617.225472697188</v>
      </c>
      <c r="V7" s="9">
        <f>Schedules!K4</f>
        <v>56412.075419032044</v>
      </c>
      <c r="W7" s="9">
        <f>Schedules!L4</f>
        <v>57723.006041785775</v>
      </c>
      <c r="X7" s="9">
        <f>Schedules!M4</f>
        <v>59073.408359127323</v>
      </c>
      <c r="Y7" s="9">
        <f>Schedules!N4</f>
        <v>61295.872005013371</v>
      </c>
      <c r="Z7" s="38">
        <f>Schedules!O4</f>
        <v>62737.552385543648</v>
      </c>
      <c r="AA7" s="45">
        <f t="shared" ref="AA7:AA11" si="5">SUM(O7:Z7)</f>
        <v>636765.55389603623</v>
      </c>
      <c r="AB7" s="14">
        <f>Schedules!P4</f>
        <v>64805.178057665515</v>
      </c>
      <c r="AC7" s="9">
        <f>Schedules!Q4</f>
        <v>67241.280869459806</v>
      </c>
      <c r="AD7" s="9">
        <f>Schedules!R4</f>
        <v>69769.361855572686</v>
      </c>
      <c r="AE7" s="9">
        <f>Schedules!S4</f>
        <v>72068.317894437001</v>
      </c>
      <c r="AF7" s="9">
        <f>Schedules!T4</f>
        <v>74443.47722794718</v>
      </c>
      <c r="AG7" s="9">
        <f>Schedules!U4</f>
        <v>76208.395470205593</v>
      </c>
      <c r="AH7" s="9">
        <f>Schedules!V4</f>
        <v>78722.860686765198</v>
      </c>
      <c r="AI7" s="9">
        <f>Schedules!W4</f>
        <v>80603.89051083941</v>
      </c>
      <c r="AJ7" s="9">
        <f>Schedules!X4</f>
        <v>82542.341816121771</v>
      </c>
      <c r="AK7" s="9">
        <f>Schedules!Y4</f>
        <v>85637.101243109879</v>
      </c>
      <c r="AL7" s="9">
        <f>Schedules!Z4</f>
        <v>88468.015068134366</v>
      </c>
      <c r="AM7" s="38">
        <f>Schedules!AA4</f>
        <v>91784.932607385359</v>
      </c>
      <c r="AN7" s="45">
        <f t="shared" ref="AN7:AN11" si="6">SUM(AB7:AM7)</f>
        <v>932295.15330764384</v>
      </c>
      <c r="AO7" s="14">
        <f>Schedules!AB4</f>
        <v>94003.758495079295</v>
      </c>
      <c r="AP7" s="9">
        <f>Schedules!AC4</f>
        <v>96290.697114275361</v>
      </c>
      <c r="AQ7" s="9">
        <f>Schedules!AD4</f>
        <v>99479.770153997844</v>
      </c>
      <c r="AR7" s="9">
        <f>Schedules!AE4</f>
        <v>103203.4944945295</v>
      </c>
      <c r="AS7" s="9">
        <f>Schedules!AF4</f>
        <v>105730.16161908073</v>
      </c>
      <c r="AT7" s="9">
        <f>Schedules!AG4</f>
        <v>109685.27829921783</v>
      </c>
      <c r="AU7" s="9">
        <f>Schedules!AH4</f>
        <v>113320.70966647333</v>
      </c>
      <c r="AV7" s="9">
        <f>Schedules!AI4</f>
        <v>117077.3307005004</v>
      </c>
      <c r="AW7" s="9">
        <f>Schedules!AJ4</f>
        <v>119965.21822632864</v>
      </c>
      <c r="AX7" s="9">
        <f>Schedules!AK4</f>
        <v>122942.59875933964</v>
      </c>
      <c r="AY7" s="9">
        <f>Schedules!AL4</f>
        <v>127026.47152739731</v>
      </c>
      <c r="AZ7" s="38">
        <f>Schedules!AM4</f>
        <v>131769.06695014291</v>
      </c>
      <c r="BA7" s="45">
        <f t="shared" ref="BA7:BA11" si="7">SUM(AO7:AZ7)</f>
        <v>1340494.5560063627</v>
      </c>
    </row>
    <row r="8" spans="1:53" x14ac:dyDescent="0.25">
      <c r="A8" s="125" t="s">
        <v>2</v>
      </c>
      <c r="B8" s="14">
        <v>581.33096064435188</v>
      </c>
      <c r="C8" s="9">
        <v>593.19485780035905</v>
      </c>
      <c r="D8" s="9">
        <v>605.30087530648882</v>
      </c>
      <c r="E8" s="9">
        <v>617.65395439437634</v>
      </c>
      <c r="F8" s="9">
        <v>630.25913713711873</v>
      </c>
      <c r="G8" s="9">
        <v>643.12156850726399</v>
      </c>
      <c r="H8" s="9">
        <v>656.24649847679996</v>
      </c>
      <c r="I8" s="9">
        <v>669.63928415999999</v>
      </c>
      <c r="J8" s="9">
        <v>683.30539199999998</v>
      </c>
      <c r="K8" s="9">
        <v>697.25040000000001</v>
      </c>
      <c r="L8" s="9">
        <v>711.48</v>
      </c>
      <c r="M8" s="38">
        <v>726</v>
      </c>
      <c r="N8" s="45">
        <f t="shared" si="4"/>
        <v>7814.7829284267591</v>
      </c>
      <c r="O8" s="14">
        <f>SUMPRODUCT(Schedules!D18:D22,COGS!D33:D37)+SUMPRODUCT(Schedules!D26:D28,COGS!D42:D44)</f>
        <v>732.48730000000228</v>
      </c>
      <c r="P8" s="9">
        <f>SUMPRODUCT(Schedules!E18:E22,COGS!E33:E37)+SUMPRODUCT(Schedules!E26:E28,COGS!E42:E44)</f>
        <v>533.26676169000496</v>
      </c>
      <c r="Q8" s="9">
        <f>SUMPRODUCT(Schedules!F18:F22,COGS!F33:F37)+SUMPRODUCT(Schedules!F26:F28,COGS!F42:F44)</f>
        <v>440.99484137766098</v>
      </c>
      <c r="R8" s="9">
        <f>SUMPRODUCT(Schedules!G18:G22,COGS!G33:G37)+SUMPRODUCT(Schedules!G26:G28,COGS!G42:G44)</f>
        <v>347.75552660829123</v>
      </c>
      <c r="S8" s="9">
        <f>SUMPRODUCT(Schedules!H18:H22,COGS!H33:H37)+SUMPRODUCT(Schedules!H26:H28,COGS!H42:H44)</f>
        <v>-73.137353098984534</v>
      </c>
      <c r="T8" s="9">
        <f>SUMPRODUCT(Schedules!I18:I22,COGS!I33:I37)+SUMPRODUCT(Schedules!I26:I28,COGS!I42:I44)</f>
        <v>-183.00173959003365</v>
      </c>
      <c r="U8" s="9">
        <f>SUMPRODUCT(Schedules!J18:J22,COGS!J33:J37)+SUMPRODUCT(Schedules!J26:J28,COGS!J42:J44)</f>
        <v>-294.31437560248514</v>
      </c>
      <c r="V8" s="9">
        <f>SUMPRODUCT(Schedules!K18:K22,COGS!K33:K37)+SUMPRODUCT(Schedules!K26:K28,COGS!K42:K44)</f>
        <v>-307.87291471122478</v>
      </c>
      <c r="W8" s="9">
        <f>SUMPRODUCT(Schedules!L18:L22,COGS!L33:L37)+SUMPRODUCT(Schedules!L26:L28,COGS!L42:L44)</f>
        <v>-702.19133326925134</v>
      </c>
      <c r="X8" s="9">
        <f>SUMPRODUCT(Schedules!M18:M22,COGS!M33:M37)+SUMPRODUCT(Schedules!M26:M28,COGS!M42:M44)</f>
        <v>-241.13339240949415</v>
      </c>
      <c r="Y8" s="9">
        <f>SUMPRODUCT(Schedules!N18:N22,COGS!N33:N37)+SUMPRODUCT(Schedules!N26:N28,COGS!N42:N44)</f>
        <v>152.00836983864457</v>
      </c>
      <c r="Z8" s="38">
        <f>SUMPRODUCT(Schedules!O18:O22,COGS!O33:O37)+SUMPRODUCT(Schedules!O26:O28,COGS!O42:O44)</f>
        <v>579.5882621199446</v>
      </c>
      <c r="AA8" s="45">
        <f t="shared" si="5"/>
        <v>984.44995295307535</v>
      </c>
      <c r="AB8" s="14">
        <f>SUMPRODUCT(Schedules!P18:P22,COGS!P33:P37)+SUMPRODUCT(Schedules!P26:P28,COGS!P42:P44)</f>
        <v>144.34411401956038</v>
      </c>
      <c r="AC8" s="9">
        <f>SUMPRODUCT(Schedules!Q18:Q22,COGS!Q33:Q37)+SUMPRODUCT(Schedules!Q26:Q28,COGS!Q42:Q44)</f>
        <v>-315.318791392707</v>
      </c>
      <c r="AD8" s="9">
        <f>SUMPRODUCT(Schedules!R18:R22,COGS!R33:R37)+SUMPRODUCT(Schedules!R26:R28,COGS!R42:R44)</f>
        <v>-675.52883718452063</v>
      </c>
      <c r="AE8" s="9">
        <f>SUMPRODUCT(Schedules!S18:S22,COGS!S33:S37)+SUMPRODUCT(Schedules!S26:S28,COGS!S42:S44)</f>
        <v>-1185.9479615660005</v>
      </c>
      <c r="AF8" s="9">
        <f>SUMPRODUCT(Schedules!T18:T22,COGS!T33:T37)+SUMPRODUCT(Schedules!T26:T28,COGS!T42:T44)</f>
        <v>-1237.1885170559331</v>
      </c>
      <c r="AG8" s="9">
        <f>SUMPRODUCT(Schedules!U18:U22,COGS!U33:U37)+SUMPRODUCT(Schedules!U26:U28,COGS!U42:U44)</f>
        <v>-1290.3316300791298</v>
      </c>
      <c r="AH8" s="9">
        <f>SUMPRODUCT(Schedules!V18:V22,COGS!V33:V37)+SUMPRODUCT(Schedules!V26:V28,COGS!V42:V44)</f>
        <v>-1345.4453985757573</v>
      </c>
      <c r="AI8" s="9">
        <f>SUMPRODUCT(Schedules!W18:W22,COGS!W33:W37)+SUMPRODUCT(Schedules!W26:W28,COGS!W42:W44)</f>
        <v>-1402.6003337198613</v>
      </c>
      <c r="AJ8" s="9">
        <f>SUMPRODUCT(Schedules!X18:X22,COGS!X33:X37)+SUMPRODUCT(Schedules!X26:X28,COGS!X42:X44)</f>
        <v>-1340.9310746397223</v>
      </c>
      <c r="AK8" s="9">
        <f>SUMPRODUCT(Schedules!Y18:Y22,COGS!Y33:Y37)+SUMPRODUCT(Schedules!Y26:Y28,COGS!Y42:Y44)</f>
        <v>-1277.8234372750258</v>
      </c>
      <c r="AL8" s="9">
        <f>SUMPRODUCT(Schedules!Z18:Z22,COGS!Z33:Z37)+SUMPRODUCT(Schedules!Z26:Z28,COGS!Z42:Z44)</f>
        <v>-1143.8688839362758</v>
      </c>
      <c r="AM8" s="38">
        <f>SUMPRODUCT(Schedules!AA18:AA22,COGS!AA33:AA37)+SUMPRODUCT(Schedules!AA26:AA28,COGS!AA42:AA44)</f>
        <v>-1065.6216118157056</v>
      </c>
      <c r="AN8" s="45">
        <f t="shared" si="6"/>
        <v>-12136.262363221082</v>
      </c>
      <c r="AO8" s="14">
        <f>SUMPRODUCT(Schedules!AB18:AB22,COGS!AB33:AB37)+SUMPRODUCT(Schedules!AB26:AB28,COGS!AB42:AB44)</f>
        <v>-985.56629151239508</v>
      </c>
      <c r="AP8" s="9">
        <f>SUMPRODUCT(Schedules!AC18:AC22,COGS!AC33:AC37)+SUMPRODUCT(Schedules!AC26:AC28,COGS!AC42:AC44)</f>
        <v>-758.14839720615237</v>
      </c>
      <c r="AQ8" s="9">
        <f>SUMPRODUCT(Schedules!AD18:AD22,COGS!AD33:AD37)+SUMPRODUCT(Schedules!AD26:AD28,COGS!AD42:AD44)</f>
        <v>-521.62332370955346</v>
      </c>
      <c r="AR8" s="9">
        <f>SUMPRODUCT(Schedules!AE18:AE22,COGS!AE33:AE37)+SUMPRODUCT(Schedules!AE26:AE28,COGS!AE42:AE44)</f>
        <v>-275.70507701164433</v>
      </c>
      <c r="AS8" s="9">
        <f>SUMPRODUCT(Schedules!AF18:AF22,COGS!AF33:AF37)+SUMPRODUCT(Schedules!AF26:AF28,COGS!AF42:AF44)</f>
        <v>-179.13813052428941</v>
      </c>
      <c r="AT8" s="9">
        <f>SUMPRODUCT(Schedules!AG18:AG22,COGS!AG33:AG37)+SUMPRODUCT(Schedules!AG26:AG28,COGS!AG42:AG44)</f>
        <v>683.72984976772887</v>
      </c>
      <c r="AU8" s="9">
        <f>SUMPRODUCT(Schedules!AH18:AH22,COGS!AH33:AH37)+SUMPRODUCT(Schedules!AH26:AH28,COGS!AH42:AH44)</f>
        <v>-157.03631357948052</v>
      </c>
      <c r="AV8" s="9">
        <f>SUMPRODUCT(Schedules!AI18:AI22,COGS!AI33:AI37)+SUMPRODUCT(Schedules!AI26:AI28,COGS!AI42:AI44)</f>
        <v>-1044.1598828107703</v>
      </c>
      <c r="AW8" s="9">
        <f>SUMPRODUCT(Schedules!AJ18:AJ22,COGS!AJ33:AJ37)+SUMPRODUCT(Schedules!AJ26:AJ28,COGS!AJ42:AJ44)</f>
        <v>-1810.8148306903004</v>
      </c>
      <c r="AX8" s="9">
        <f>SUMPRODUCT(Schedules!AK18:AK22,COGS!AK33:AK37)+SUMPRODUCT(Schedules!AK26:AK28,COGS!AK42:AK44)</f>
        <v>-1262.937688566175</v>
      </c>
      <c r="AY8" s="9">
        <f>SUMPRODUCT(Schedules!AL18:AL22,COGS!AL33:AL37)+SUMPRODUCT(Schedules!AL26:AL28,COGS!AL42:AL44)</f>
        <v>-1371.9604414003729</v>
      </c>
      <c r="AZ8" s="38">
        <f>SUMPRODUCT(Schedules!AM18:AM22,COGS!AM33:AM37)+SUMPRODUCT(Schedules!AM26:AM28,COGS!AM42:AM44)</f>
        <v>-1659.3633744276281</v>
      </c>
      <c r="BA8" s="45">
        <f t="shared" si="7"/>
        <v>-9342.7239016710337</v>
      </c>
    </row>
    <row r="9" spans="1:53" hidden="1" x14ac:dyDescent="0.25">
      <c r="A9" s="125" t="s">
        <v>49</v>
      </c>
      <c r="B9" s="14"/>
      <c r="C9" s="9"/>
      <c r="D9" s="9"/>
      <c r="E9" s="9"/>
      <c r="F9" s="9"/>
      <c r="G9" s="9"/>
      <c r="H9" s="9"/>
      <c r="I9" s="9"/>
      <c r="J9" s="9"/>
      <c r="K9" s="9"/>
      <c r="L9" s="9"/>
      <c r="M9" s="38"/>
      <c r="N9" s="45">
        <f t="shared" si="4"/>
        <v>0</v>
      </c>
      <c r="O9" s="14"/>
      <c r="P9" s="9"/>
      <c r="Q9" s="9"/>
      <c r="R9" s="9"/>
      <c r="S9" s="9"/>
      <c r="T9" s="9"/>
      <c r="U9" s="9"/>
      <c r="V9" s="9"/>
      <c r="W9" s="9"/>
      <c r="X9" s="9"/>
      <c r="Y9" s="9"/>
      <c r="Z9" s="38"/>
      <c r="AA9" s="45">
        <f t="shared" si="5"/>
        <v>0</v>
      </c>
      <c r="AB9" s="14"/>
      <c r="AC9" s="9"/>
      <c r="AD9" s="9"/>
      <c r="AE9" s="9"/>
      <c r="AF9" s="9"/>
      <c r="AG9" s="9"/>
      <c r="AH9" s="9"/>
      <c r="AI9" s="9"/>
      <c r="AJ9" s="9"/>
      <c r="AK9" s="9"/>
      <c r="AL9" s="9"/>
      <c r="AM9" s="38"/>
      <c r="AN9" s="45">
        <f t="shared" si="6"/>
        <v>0</v>
      </c>
      <c r="AO9" s="14"/>
      <c r="AP9" s="9"/>
      <c r="AQ9" s="9"/>
      <c r="AR9" s="9"/>
      <c r="AS9" s="9"/>
      <c r="AT9" s="9"/>
      <c r="AU9" s="9"/>
      <c r="AV9" s="9"/>
      <c r="AW9" s="9"/>
      <c r="AX9" s="9"/>
      <c r="AY9" s="9"/>
      <c r="AZ9" s="38"/>
      <c r="BA9" s="45">
        <f t="shared" si="7"/>
        <v>0</v>
      </c>
    </row>
    <row r="10" spans="1:53" hidden="1" x14ac:dyDescent="0.25">
      <c r="A10" s="125" t="s">
        <v>15</v>
      </c>
      <c r="B10" s="14"/>
      <c r="C10" s="9"/>
      <c r="D10" s="9"/>
      <c r="E10" s="9"/>
      <c r="F10" s="9"/>
      <c r="G10" s="9"/>
      <c r="H10" s="9"/>
      <c r="I10" s="9"/>
      <c r="J10" s="9"/>
      <c r="K10" s="9"/>
      <c r="L10" s="9"/>
      <c r="M10" s="38"/>
      <c r="N10" s="45">
        <f t="shared" si="4"/>
        <v>0</v>
      </c>
      <c r="O10" s="14"/>
      <c r="P10" s="9"/>
      <c r="Q10" s="9"/>
      <c r="R10" s="9"/>
      <c r="S10" s="9"/>
      <c r="T10" s="9"/>
      <c r="U10" s="9"/>
      <c r="V10" s="9"/>
      <c r="W10" s="9"/>
      <c r="X10" s="9"/>
      <c r="Y10" s="9"/>
      <c r="Z10" s="38"/>
      <c r="AA10" s="45">
        <f t="shared" si="5"/>
        <v>0</v>
      </c>
      <c r="AB10" s="14"/>
      <c r="AC10" s="9"/>
      <c r="AD10" s="9"/>
      <c r="AE10" s="9"/>
      <c r="AF10" s="9"/>
      <c r="AG10" s="9"/>
      <c r="AH10" s="9"/>
      <c r="AI10" s="9"/>
      <c r="AJ10" s="9"/>
      <c r="AK10" s="9"/>
      <c r="AL10" s="9"/>
      <c r="AM10" s="38"/>
      <c r="AN10" s="45">
        <f t="shared" si="6"/>
        <v>0</v>
      </c>
      <c r="AO10" s="14"/>
      <c r="AP10" s="9"/>
      <c r="AQ10" s="9"/>
      <c r="AR10" s="9"/>
      <c r="AS10" s="9"/>
      <c r="AT10" s="9"/>
      <c r="AU10" s="9"/>
      <c r="AV10" s="9"/>
      <c r="AW10" s="9"/>
      <c r="AX10" s="9"/>
      <c r="AY10" s="9"/>
      <c r="AZ10" s="38"/>
      <c r="BA10" s="45">
        <f t="shared" si="7"/>
        <v>0</v>
      </c>
    </row>
    <row r="11" spans="1:53" s="23" customFormat="1" x14ac:dyDescent="0.25">
      <c r="A11" s="126" t="s">
        <v>50</v>
      </c>
      <c r="B11" s="16">
        <f>SUM(B6:B10)</f>
        <v>1052768.6842128593</v>
      </c>
      <c r="C11" s="33">
        <f t="shared" ref="C11:AZ11" si="8">SUM(C6:C10)</f>
        <v>1035072.821414203</v>
      </c>
      <c r="D11" s="33">
        <f t="shared" si="8"/>
        <v>1017468.5796964047</v>
      </c>
      <c r="E11" s="33">
        <f t="shared" si="8"/>
        <v>998422.73354050284</v>
      </c>
      <c r="F11" s="33">
        <f t="shared" si="8"/>
        <v>980069.98831482627</v>
      </c>
      <c r="G11" s="33">
        <f t="shared" si="8"/>
        <v>961557.75226280256</v>
      </c>
      <c r="H11" s="33">
        <f t="shared" si="8"/>
        <v>941626.89290252968</v>
      </c>
      <c r="I11" s="33">
        <f t="shared" si="8"/>
        <v>921287.47681020678</v>
      </c>
      <c r="J11" s="33">
        <f t="shared" si="8"/>
        <v>900544.49169285875</v>
      </c>
      <c r="K11" s="33">
        <f t="shared" si="8"/>
        <v>879838.5495848381</v>
      </c>
      <c r="L11" s="33">
        <f t="shared" si="8"/>
        <v>859126.56992708461</v>
      </c>
      <c r="M11" s="39">
        <f t="shared" si="8"/>
        <v>837476.4412077514</v>
      </c>
      <c r="N11" s="46">
        <f t="shared" si="4"/>
        <v>11385260.981566869</v>
      </c>
      <c r="O11" s="16">
        <f t="shared" si="8"/>
        <v>854714.6796299736</v>
      </c>
      <c r="P11" s="33">
        <f t="shared" si="8"/>
        <v>837455.66396079643</v>
      </c>
      <c r="Q11" s="33">
        <f t="shared" si="8"/>
        <v>818491.18279930763</v>
      </c>
      <c r="R11" s="33">
        <f t="shared" si="8"/>
        <v>799957.0653432603</v>
      </c>
      <c r="S11" s="33">
        <f t="shared" si="8"/>
        <v>781475.30796712358</v>
      </c>
      <c r="T11" s="33">
        <f t="shared" si="8"/>
        <v>764634.00162585056</v>
      </c>
      <c r="U11" s="33">
        <f t="shared" si="8"/>
        <v>748304.30661678035</v>
      </c>
      <c r="V11" s="33">
        <f t="shared" si="8"/>
        <v>731726.41218069277</v>
      </c>
      <c r="W11" s="33">
        <f t="shared" si="8"/>
        <v>715098.01563396386</v>
      </c>
      <c r="X11" s="33">
        <f t="shared" si="8"/>
        <v>699481.56771454925</v>
      </c>
      <c r="Y11" s="33">
        <f t="shared" si="8"/>
        <v>683535.93346765742</v>
      </c>
      <c r="Z11" s="39">
        <f t="shared" si="8"/>
        <v>667744.92272390903</v>
      </c>
      <c r="AA11" s="46">
        <f t="shared" si="5"/>
        <v>9102619.0596638657</v>
      </c>
      <c r="AB11" s="16">
        <f t="shared" si="8"/>
        <v>652221.04612583097</v>
      </c>
      <c r="AC11" s="33">
        <f t="shared" si="8"/>
        <v>637528.01967807347</v>
      </c>
      <c r="AD11" s="33">
        <f t="shared" si="8"/>
        <v>623085.42346422665</v>
      </c>
      <c r="AE11" s="33">
        <f t="shared" si="8"/>
        <v>609226.20821372024</v>
      </c>
      <c r="AF11" s="33">
        <f t="shared" si="8"/>
        <v>595522.19180686434</v>
      </c>
      <c r="AG11" s="33">
        <f t="shared" si="8"/>
        <v>582582.61162789934</v>
      </c>
      <c r="AH11" s="33">
        <f t="shared" si="8"/>
        <v>569652.61624194647</v>
      </c>
      <c r="AI11" s="33">
        <f t="shared" si="8"/>
        <v>556251.9974942148</v>
      </c>
      <c r="AJ11" s="33">
        <f t="shared" si="8"/>
        <v>543928.30143374659</v>
      </c>
      <c r="AK11" s="33">
        <f t="shared" si="8"/>
        <v>532272.20811051747</v>
      </c>
      <c r="AL11" s="33">
        <f t="shared" si="8"/>
        <v>521052.05921174871</v>
      </c>
      <c r="AM11" s="39">
        <f t="shared" si="8"/>
        <v>508870.67947415152</v>
      </c>
      <c r="AN11" s="46">
        <f t="shared" si="6"/>
        <v>6932193.362882942</v>
      </c>
      <c r="AO11" s="16">
        <f t="shared" si="8"/>
        <v>496282.08729707805</v>
      </c>
      <c r="AP11" s="33">
        <f t="shared" si="8"/>
        <v>484261.09017643868</v>
      </c>
      <c r="AQ11" s="33">
        <f t="shared" si="8"/>
        <v>473250.02680233825</v>
      </c>
      <c r="AR11" s="33">
        <f t="shared" si="8"/>
        <v>461921.32287402311</v>
      </c>
      <c r="AS11" s="33">
        <f t="shared" si="8"/>
        <v>451642.32331345358</v>
      </c>
      <c r="AT11" s="33">
        <f t="shared" si="8"/>
        <v>441281.90805892786</v>
      </c>
      <c r="AU11" s="33">
        <f t="shared" si="8"/>
        <v>431189.46766349033</v>
      </c>
      <c r="AV11" s="33">
        <f t="shared" si="8"/>
        <v>421413.12084387126</v>
      </c>
      <c r="AW11" s="33">
        <f t="shared" si="8"/>
        <v>412271.81920384557</v>
      </c>
      <c r="AX11" s="33">
        <f t="shared" si="8"/>
        <v>404813.36492246878</v>
      </c>
      <c r="AY11" s="33">
        <f t="shared" si="8"/>
        <v>398531.01460841246</v>
      </c>
      <c r="AZ11" s="39">
        <f t="shared" si="8"/>
        <v>391940.26176942239</v>
      </c>
      <c r="BA11" s="46">
        <f t="shared" si="7"/>
        <v>5268797.8075337699</v>
      </c>
    </row>
    <row r="12" spans="1:53" x14ac:dyDescent="0.25">
      <c r="A12" s="127"/>
      <c r="B12" s="14"/>
      <c r="C12" s="9"/>
      <c r="D12" s="9"/>
      <c r="E12" s="9"/>
      <c r="F12" s="9"/>
      <c r="G12" s="9"/>
      <c r="H12" s="9"/>
      <c r="I12" s="9"/>
      <c r="J12" s="9"/>
      <c r="K12" s="9"/>
      <c r="L12" s="9"/>
      <c r="M12" s="38"/>
      <c r="N12" s="45"/>
      <c r="O12" s="14"/>
      <c r="P12" s="9"/>
      <c r="Q12" s="9"/>
      <c r="R12" s="9"/>
      <c r="S12" s="9"/>
      <c r="T12" s="9"/>
      <c r="U12" s="9"/>
      <c r="V12" s="9"/>
      <c r="W12" s="9"/>
      <c r="X12" s="9"/>
      <c r="Y12" s="9"/>
      <c r="Z12" s="38"/>
      <c r="AA12" s="45"/>
      <c r="AB12" s="14"/>
      <c r="AC12" s="9"/>
      <c r="AD12" s="9"/>
      <c r="AE12" s="9"/>
      <c r="AF12" s="9"/>
      <c r="AG12" s="9"/>
      <c r="AH12" s="9"/>
      <c r="AI12" s="9"/>
      <c r="AJ12" s="9"/>
      <c r="AK12" s="9"/>
      <c r="AL12" s="9"/>
      <c r="AM12" s="38"/>
      <c r="AN12" s="45"/>
      <c r="AO12" s="14"/>
      <c r="AP12" s="9"/>
      <c r="AQ12" s="9"/>
      <c r="AR12" s="9"/>
      <c r="AS12" s="9"/>
      <c r="AT12" s="9"/>
      <c r="AU12" s="9"/>
      <c r="AV12" s="9"/>
      <c r="AW12" s="9"/>
      <c r="AX12" s="9"/>
      <c r="AY12" s="9"/>
      <c r="AZ12" s="38"/>
      <c r="BA12" s="45"/>
    </row>
    <row r="13" spans="1:53" x14ac:dyDescent="0.25">
      <c r="A13" s="124" t="s">
        <v>16</v>
      </c>
      <c r="B13" s="14"/>
      <c r="C13" s="9"/>
      <c r="D13" s="9"/>
      <c r="E13" s="9"/>
      <c r="F13" s="9"/>
      <c r="G13" s="9"/>
      <c r="H13" s="9"/>
      <c r="I13" s="9"/>
      <c r="J13" s="9"/>
      <c r="K13" s="9"/>
      <c r="L13" s="9"/>
      <c r="M13" s="38"/>
      <c r="N13" s="45"/>
      <c r="O13" s="14"/>
      <c r="P13" s="9"/>
      <c r="Q13" s="9"/>
      <c r="R13" s="9"/>
      <c r="S13" s="9"/>
      <c r="T13" s="9"/>
      <c r="U13" s="9"/>
      <c r="V13" s="9"/>
      <c r="W13" s="9"/>
      <c r="X13" s="9"/>
      <c r="Y13" s="9"/>
      <c r="Z13" s="38"/>
      <c r="AA13" s="45"/>
      <c r="AB13" s="14"/>
      <c r="AC13" s="9"/>
      <c r="AD13" s="9"/>
      <c r="AE13" s="9"/>
      <c r="AF13" s="9"/>
      <c r="AG13" s="9"/>
      <c r="AH13" s="9"/>
      <c r="AI13" s="9"/>
      <c r="AJ13" s="9"/>
      <c r="AK13" s="9"/>
      <c r="AL13" s="9"/>
      <c r="AM13" s="38"/>
      <c r="AN13" s="45"/>
      <c r="AO13" s="14"/>
      <c r="AP13" s="9"/>
      <c r="AQ13" s="9"/>
      <c r="AR13" s="9"/>
      <c r="AS13" s="9"/>
      <c r="AT13" s="9"/>
      <c r="AU13" s="9"/>
      <c r="AV13" s="9"/>
      <c r="AW13" s="9"/>
      <c r="AX13" s="9"/>
      <c r="AY13" s="9"/>
      <c r="AZ13" s="38"/>
      <c r="BA13" s="45"/>
    </row>
    <row r="14" spans="1:53" x14ac:dyDescent="0.25">
      <c r="A14" s="125" t="s">
        <v>17</v>
      </c>
      <c r="B14" s="14"/>
      <c r="C14" s="9"/>
      <c r="D14" s="9"/>
      <c r="E14" s="9"/>
      <c r="F14" s="9"/>
      <c r="G14" s="9"/>
      <c r="H14" s="9"/>
      <c r="I14" s="9"/>
      <c r="J14" s="9"/>
      <c r="K14" s="9"/>
      <c r="L14" s="9"/>
      <c r="M14" s="38"/>
      <c r="N14" s="45"/>
      <c r="O14" s="14"/>
      <c r="P14" s="9"/>
      <c r="Q14" s="9"/>
      <c r="R14" s="9"/>
      <c r="S14" s="9"/>
      <c r="T14" s="9"/>
      <c r="U14" s="9"/>
      <c r="V14" s="9"/>
      <c r="W14" s="9"/>
      <c r="X14" s="9"/>
      <c r="Y14" s="9"/>
      <c r="Z14" s="38"/>
      <c r="AA14" s="45"/>
      <c r="AB14" s="14"/>
      <c r="AC14" s="9"/>
      <c r="AD14" s="9"/>
      <c r="AE14" s="9"/>
      <c r="AF14" s="9"/>
      <c r="AG14" s="9"/>
      <c r="AH14" s="9"/>
      <c r="AI14" s="9"/>
      <c r="AJ14" s="9"/>
      <c r="AK14" s="9"/>
      <c r="AL14" s="9"/>
      <c r="AM14" s="38"/>
      <c r="AN14" s="45"/>
      <c r="AO14" s="14"/>
      <c r="AP14" s="9"/>
      <c r="AQ14" s="9"/>
      <c r="AR14" s="9"/>
      <c r="AS14" s="9"/>
      <c r="AT14" s="9"/>
      <c r="AU14" s="9"/>
      <c r="AV14" s="9"/>
      <c r="AW14" s="9"/>
      <c r="AX14" s="9"/>
      <c r="AY14" s="9"/>
      <c r="AZ14" s="38"/>
      <c r="BA14" s="45"/>
    </row>
    <row r="15" spans="1:53" x14ac:dyDescent="0.25">
      <c r="A15" s="128" t="str">
        <f>Schedules!B33</f>
        <v>Land &amp; Buildings</v>
      </c>
      <c r="B15" s="121">
        <v>12395.833333333334</v>
      </c>
      <c r="C15" s="34">
        <v>12292.534722222223</v>
      </c>
      <c r="D15" s="34">
        <v>12190.09693287037</v>
      </c>
      <c r="E15" s="34">
        <v>12088.512791763118</v>
      </c>
      <c r="F15" s="34">
        <v>11987.775185165092</v>
      </c>
      <c r="G15" s="34">
        <v>11887.877058622049</v>
      </c>
      <c r="H15" s="34">
        <v>11788.811416466866</v>
      </c>
      <c r="I15" s="34">
        <v>11690.571321329642</v>
      </c>
      <c r="J15" s="34">
        <v>11593.149893651895</v>
      </c>
      <c r="K15" s="34">
        <v>11496.540311204795</v>
      </c>
      <c r="L15" s="34">
        <v>11400.735808611422</v>
      </c>
      <c r="M15" s="52">
        <v>11305.729676872994</v>
      </c>
      <c r="N15" s="54">
        <f t="shared" ref="N15:N21" si="9">SUM(B15:M15)</f>
        <v>142118.16845211378</v>
      </c>
      <c r="O15" s="14">
        <f>Schedules!E33</f>
        <v>11211.515262899053</v>
      </c>
      <c r="P15" s="9">
        <f>Schedules!F33</f>
        <v>11118.08596904156</v>
      </c>
      <c r="Q15" s="9">
        <f>Schedules!G33</f>
        <v>11025.43525263288</v>
      </c>
      <c r="R15" s="9">
        <f>Schedules!H33</f>
        <v>10933.556625527606</v>
      </c>
      <c r="S15" s="9">
        <f>Schedules!I33</f>
        <v>10842.44365364821</v>
      </c>
      <c r="T15" s="9">
        <f>Schedules!J33</f>
        <v>10752.089956534475</v>
      </c>
      <c r="U15" s="9">
        <f>Schedules!K33</f>
        <v>10662.489206896687</v>
      </c>
      <c r="V15" s="9">
        <f>Schedules!L33</f>
        <v>10573.635130172548</v>
      </c>
      <c r="W15" s="9">
        <f>Schedules!M33</f>
        <v>10485.521504087777</v>
      </c>
      <c r="X15" s="9">
        <f>Schedules!N33</f>
        <v>10398.142158220378</v>
      </c>
      <c r="Y15" s="9">
        <f>Schedules!O33</f>
        <v>10311.490973568541</v>
      </c>
      <c r="Z15" s="38">
        <f>Schedules!P33</f>
        <v>10225.561882122138</v>
      </c>
      <c r="AA15" s="45">
        <f t="shared" ref="AA15:AA21" si="10">SUM(O15:Z15)</f>
        <v>128539.96757535187</v>
      </c>
      <c r="AB15" s="14">
        <f>Schedules!Q33</f>
        <v>10140.348866437787</v>
      </c>
      <c r="AC15" s="9">
        <f>Schedules!R33</f>
        <v>10055.845959217473</v>
      </c>
      <c r="AD15" s="9">
        <f>Schedules!S33</f>
        <v>9972.0472428906614</v>
      </c>
      <c r="AE15" s="9">
        <f>Schedules!T33</f>
        <v>9888.946849199905</v>
      </c>
      <c r="AF15" s="9">
        <f>Schedules!U33</f>
        <v>9806.5389587899062</v>
      </c>
      <c r="AG15" s="9">
        <f>Schedules!V33</f>
        <v>9724.8178007999904</v>
      </c>
      <c r="AH15" s="9">
        <f>Schedules!W33</f>
        <v>9643.7776524599903</v>
      </c>
      <c r="AI15" s="9">
        <f>Schedules!X33</f>
        <v>9563.4128386894899</v>
      </c>
      <c r="AJ15" s="9">
        <f>Schedules!Y33</f>
        <v>9483.7177317004116</v>
      </c>
      <c r="AK15" s="9">
        <f>Schedules!Z33</f>
        <v>9404.6867506029084</v>
      </c>
      <c r="AL15" s="9">
        <f>Schedules!AA33</f>
        <v>9326.3143610145507</v>
      </c>
      <c r="AM15" s="38">
        <f>Schedules!AB33</f>
        <v>9248.5950746727631</v>
      </c>
      <c r="AN15" s="45">
        <f t="shared" ref="AN15:AN21" si="11">SUM(AB15:AM15)</f>
        <v>116259.05008647582</v>
      </c>
      <c r="AO15" s="14">
        <f>Schedules!AC33</f>
        <v>9171.5234490504899</v>
      </c>
      <c r="AP15" s="9">
        <f>Schedules!AD33</f>
        <v>9095.0940869750684</v>
      </c>
      <c r="AQ15" s="9">
        <f>Schedules!AE33</f>
        <v>9019.3016362502767</v>
      </c>
      <c r="AR15" s="9">
        <f>Schedules!AF33</f>
        <v>8944.1407892815241</v>
      </c>
      <c r="AS15" s="9">
        <f>Schedules!AG33</f>
        <v>8869.6062827041787</v>
      </c>
      <c r="AT15" s="9">
        <f>Schedules!AH33</f>
        <v>8795.6928970149766</v>
      </c>
      <c r="AU15" s="9">
        <f>Schedules!AI33</f>
        <v>8722.3954562065192</v>
      </c>
      <c r="AV15" s="9">
        <f>Schedules!AJ33</f>
        <v>8649.7088274047983</v>
      </c>
      <c r="AW15" s="9">
        <f>Schedules!AK33</f>
        <v>8577.627920509758</v>
      </c>
      <c r="AX15" s="9">
        <f>Schedules!AL33</f>
        <v>8506.1476878388439</v>
      </c>
      <c r="AY15" s="9">
        <f>Schedules!AM33</f>
        <v>8435.2631237735204</v>
      </c>
      <c r="AZ15" s="38">
        <f>Schedules!AN33</f>
        <v>8364.9692644087409</v>
      </c>
      <c r="BA15" s="45">
        <f t="shared" ref="BA15:BA21" si="12">SUM(AO15:AZ15)</f>
        <v>105151.47142141868</v>
      </c>
    </row>
    <row r="16" spans="1:53" x14ac:dyDescent="0.25">
      <c r="A16" s="128" t="str">
        <f>Schedules!B34</f>
        <v>Plant &amp; Machinery</v>
      </c>
      <c r="B16" s="121">
        <v>37343.75</v>
      </c>
      <c r="C16" s="34">
        <v>37188.151041666664</v>
      </c>
      <c r="D16" s="34">
        <v>37033.200412326383</v>
      </c>
      <c r="E16" s="34">
        <v>36878.895410608355</v>
      </c>
      <c r="F16" s="34">
        <v>36725.233346397486</v>
      </c>
      <c r="G16" s="34">
        <v>36572.211540787495</v>
      </c>
      <c r="H16" s="34">
        <v>36419.827326034218</v>
      </c>
      <c r="I16" s="34">
        <v>36268.078045509072</v>
      </c>
      <c r="J16" s="34">
        <v>36116.961053652783</v>
      </c>
      <c r="K16" s="34">
        <v>35966.473715929227</v>
      </c>
      <c r="L16" s="34">
        <v>35816.613408779522</v>
      </c>
      <c r="M16" s="52">
        <v>35667.377519576272</v>
      </c>
      <c r="N16" s="54">
        <f t="shared" si="9"/>
        <v>437996.77282126754</v>
      </c>
      <c r="O16" s="14">
        <f>Schedules!E34</f>
        <v>35518.763446578036</v>
      </c>
      <c r="P16" s="9">
        <f>Schedules!F34</f>
        <v>35370.768598883958</v>
      </c>
      <c r="Q16" s="9">
        <f>Schedules!G34</f>
        <v>35223.390396388611</v>
      </c>
      <c r="R16" s="9">
        <f>Schedules!H34</f>
        <v>35076.626269736989</v>
      </c>
      <c r="S16" s="9">
        <f>Schedules!I34</f>
        <v>34930.473660279749</v>
      </c>
      <c r="T16" s="9">
        <f>Schedules!J34</f>
        <v>34784.930020028587</v>
      </c>
      <c r="U16" s="9">
        <f>Schedules!K34</f>
        <v>34639.992811611803</v>
      </c>
      <c r="V16" s="9">
        <f>Schedules!L34</f>
        <v>34495.659508230085</v>
      </c>
      <c r="W16" s="9">
        <f>Schedules!M34</f>
        <v>34351.927593612461</v>
      </c>
      <c r="X16" s="9">
        <f>Schedules!N34</f>
        <v>34208.794561972412</v>
      </c>
      <c r="Y16" s="9">
        <f>Schedules!O34</f>
        <v>34066.257917964191</v>
      </c>
      <c r="Z16" s="38">
        <f>Schedules!P34</f>
        <v>33924.315176639342</v>
      </c>
      <c r="AA16" s="45">
        <f t="shared" si="10"/>
        <v>416591.89996192622</v>
      </c>
      <c r="AB16" s="14">
        <f>Schedules!Q34</f>
        <v>33782.963863403347</v>
      </c>
      <c r="AC16" s="9">
        <f>Schedules!R34</f>
        <v>33642.201513972497</v>
      </c>
      <c r="AD16" s="9">
        <f>Schedules!S34</f>
        <v>33502.025674330944</v>
      </c>
      <c r="AE16" s="9">
        <f>Schedules!T34</f>
        <v>33362.433900687902</v>
      </c>
      <c r="AF16" s="9">
        <f>Schedules!U34</f>
        <v>33223.423759435034</v>
      </c>
      <c r="AG16" s="9">
        <f>Schedules!V34</f>
        <v>33084.992827104055</v>
      </c>
      <c r="AH16" s="9">
        <f>Schedules!W34</f>
        <v>32947.138690324457</v>
      </c>
      <c r="AI16" s="9">
        <f>Schedules!X34</f>
        <v>32809.858945781438</v>
      </c>
      <c r="AJ16" s="9">
        <f>Schedules!Y34</f>
        <v>32673.151200174016</v>
      </c>
      <c r="AK16" s="9">
        <f>Schedules!Z34</f>
        <v>32537.013070173292</v>
      </c>
      <c r="AL16" s="9">
        <f>Schedules!AA34</f>
        <v>32401.442182380903</v>
      </c>
      <c r="AM16" s="38">
        <f>Schedules!AB34</f>
        <v>32266.43617328765</v>
      </c>
      <c r="AN16" s="45">
        <f t="shared" si="11"/>
        <v>396233.08180105546</v>
      </c>
      <c r="AO16" s="14">
        <f>Schedules!AC34</f>
        <v>32131.992689232284</v>
      </c>
      <c r="AP16" s="9">
        <f>Schedules!AD34</f>
        <v>31998.109386360484</v>
      </c>
      <c r="AQ16" s="9">
        <f>Schedules!AE34</f>
        <v>31864.783930583981</v>
      </c>
      <c r="AR16" s="9">
        <f>Schedules!AF34</f>
        <v>31732.013997539882</v>
      </c>
      <c r="AS16" s="9">
        <f>Schedules!AG34</f>
        <v>31599.797272550131</v>
      </c>
      <c r="AT16" s="9">
        <f>Schedules!AH34</f>
        <v>31468.131450581172</v>
      </c>
      <c r="AU16" s="9">
        <f>Schedules!AI34</f>
        <v>31337.014236203751</v>
      </c>
      <c r="AV16" s="9">
        <f>Schedules!AJ34</f>
        <v>31206.443343552903</v>
      </c>
      <c r="AW16" s="9">
        <f>Schedules!AK34</f>
        <v>31076.4164962881</v>
      </c>
      <c r="AX16" s="9">
        <f>Schedules!AL34</f>
        <v>30946.931427553565</v>
      </c>
      <c r="AY16" s="9">
        <f>Schedules!AM34</f>
        <v>30817.985879938758</v>
      </c>
      <c r="AZ16" s="38">
        <f>Schedules!AN34</f>
        <v>30689.577605439015</v>
      </c>
      <c r="BA16" s="45">
        <f t="shared" si="12"/>
        <v>376869.197715824</v>
      </c>
    </row>
    <row r="17" spans="1:53" x14ac:dyDescent="0.25">
      <c r="A17" s="128" t="str">
        <f>Schedules!B35</f>
        <v>Vehicles</v>
      </c>
      <c r="B17" s="121">
        <v>68463.541666666672</v>
      </c>
      <c r="C17" s="34">
        <v>68178.276909722234</v>
      </c>
      <c r="D17" s="34">
        <v>67894.200755931728</v>
      </c>
      <c r="E17" s="34">
        <v>67611.308252782008</v>
      </c>
      <c r="F17" s="34">
        <v>67329.594468395415</v>
      </c>
      <c r="G17" s="34">
        <v>67049.054491443763</v>
      </c>
      <c r="H17" s="34">
        <v>66769.683431062746</v>
      </c>
      <c r="I17" s="34">
        <v>66491.476416766644</v>
      </c>
      <c r="J17" s="34">
        <v>66214.428598363447</v>
      </c>
      <c r="K17" s="34">
        <v>65938.535145870264</v>
      </c>
      <c r="L17" s="34">
        <v>65663.791249429138</v>
      </c>
      <c r="M17" s="52">
        <v>65390.192119223182</v>
      </c>
      <c r="N17" s="54">
        <f t="shared" si="9"/>
        <v>802994.08350565715</v>
      </c>
      <c r="O17" s="14">
        <f>Schedules!E35</f>
        <v>65117.732985393086</v>
      </c>
      <c r="P17" s="9">
        <f>Schedules!F35</f>
        <v>64846.409097953947</v>
      </c>
      <c r="Q17" s="9">
        <f>Schedules!G35</f>
        <v>64576.215726712471</v>
      </c>
      <c r="R17" s="9">
        <f>Schedules!H35</f>
        <v>64307.148161184501</v>
      </c>
      <c r="S17" s="9">
        <f>Schedules!I35</f>
        <v>64039.201710512898</v>
      </c>
      <c r="T17" s="9">
        <f>Schedules!J35</f>
        <v>63772.371703385761</v>
      </c>
      <c r="U17" s="9">
        <f>Schedules!K35</f>
        <v>63506.653487954987</v>
      </c>
      <c r="V17" s="9">
        <f>Schedules!L35</f>
        <v>63242.042431755173</v>
      </c>
      <c r="W17" s="9">
        <f>Schedules!M35</f>
        <v>62978.53392162286</v>
      </c>
      <c r="X17" s="9">
        <f>Schedules!N35</f>
        <v>62716.123363616098</v>
      </c>
      <c r="Y17" s="9">
        <f>Schedules!O35</f>
        <v>62454.806182934364</v>
      </c>
      <c r="Z17" s="38">
        <f>Schedules!P35</f>
        <v>62194.577823838801</v>
      </c>
      <c r="AA17" s="45">
        <f t="shared" si="10"/>
        <v>763751.81659686496</v>
      </c>
      <c r="AB17" s="14">
        <f>Schedules!Q35</f>
        <v>61935.433749572803</v>
      </c>
      <c r="AC17" s="9">
        <f>Schedules!R35</f>
        <v>61677.369442282914</v>
      </c>
      <c r="AD17" s="9">
        <f>Schedules!S35</f>
        <v>61420.380402940071</v>
      </c>
      <c r="AE17" s="9">
        <f>Schedules!T35</f>
        <v>61164.462151261156</v>
      </c>
      <c r="AF17" s="9">
        <f>Schedules!U35</f>
        <v>60909.610225630902</v>
      </c>
      <c r="AG17" s="9">
        <f>Schedules!V35</f>
        <v>60655.820183024109</v>
      </c>
      <c r="AH17" s="9">
        <f>Schedules!W35</f>
        <v>60403.087598928178</v>
      </c>
      <c r="AI17" s="9">
        <f>Schedules!X35</f>
        <v>60151.408067265977</v>
      </c>
      <c r="AJ17" s="9">
        <f>Schedules!Y35</f>
        <v>59900.777200319033</v>
      </c>
      <c r="AK17" s="9">
        <f>Schedules!Z35</f>
        <v>59651.190628651035</v>
      </c>
      <c r="AL17" s="9">
        <f>Schedules!AA35</f>
        <v>59402.644001031658</v>
      </c>
      <c r="AM17" s="38">
        <f>Schedules!AB35</f>
        <v>59155.132984360695</v>
      </c>
      <c r="AN17" s="45">
        <f t="shared" si="11"/>
        <v>726427.31663526851</v>
      </c>
      <c r="AO17" s="14">
        <f>Schedules!AC35</f>
        <v>58908.653263592525</v>
      </c>
      <c r="AP17" s="9">
        <f>Schedules!AD35</f>
        <v>58663.200541660888</v>
      </c>
      <c r="AQ17" s="9">
        <f>Schedules!AE35</f>
        <v>58418.770539403966</v>
      </c>
      <c r="AR17" s="9">
        <f>Schedules!AF35</f>
        <v>58175.358995489783</v>
      </c>
      <c r="AS17" s="9">
        <f>Schedules!AG35</f>
        <v>57932.961666341907</v>
      </c>
      <c r="AT17" s="9">
        <f>Schedules!AH35</f>
        <v>57691.574326065485</v>
      </c>
      <c r="AU17" s="9">
        <f>Schedules!AI35</f>
        <v>57451.192766373548</v>
      </c>
      <c r="AV17" s="9">
        <f>Schedules!AJ35</f>
        <v>57211.812796513659</v>
      </c>
      <c r="AW17" s="9">
        <f>Schedules!AK35</f>
        <v>56973.430243194853</v>
      </c>
      <c r="AX17" s="9">
        <f>Schedules!AL35</f>
        <v>56736.040950514871</v>
      </c>
      <c r="AY17" s="9">
        <f>Schedules!AM35</f>
        <v>56499.640779887726</v>
      </c>
      <c r="AZ17" s="38">
        <f>Schedules!AN35</f>
        <v>56264.225609971531</v>
      </c>
      <c r="BA17" s="45">
        <f t="shared" si="12"/>
        <v>690926.86247901071</v>
      </c>
    </row>
    <row r="18" spans="1:53" x14ac:dyDescent="0.25">
      <c r="A18" s="128" t="str">
        <f>Schedules!B36</f>
        <v>Furniture, fixtures &amp; office appliances</v>
      </c>
      <c r="B18" s="121">
        <v>34088.541666666664</v>
      </c>
      <c r="C18" s="34">
        <v>33804.470486111109</v>
      </c>
      <c r="D18" s="34">
        <v>33522.766565393518</v>
      </c>
      <c r="E18" s="34">
        <v>33243.410177348575</v>
      </c>
      <c r="F18" s="34">
        <v>32966.381759204</v>
      </c>
      <c r="G18" s="34">
        <v>32691.661911210635</v>
      </c>
      <c r="H18" s="34">
        <v>32419.231395283878</v>
      </c>
      <c r="I18" s="34">
        <v>32149.071133656511</v>
      </c>
      <c r="J18" s="34">
        <v>31881.162207542708</v>
      </c>
      <c r="K18" s="34">
        <v>31615.485855813185</v>
      </c>
      <c r="L18" s="34">
        <v>31352.023473681409</v>
      </c>
      <c r="M18" s="52">
        <v>31090.756611400731</v>
      </c>
      <c r="N18" s="54">
        <f t="shared" si="9"/>
        <v>390824.96324331296</v>
      </c>
      <c r="O18" s="14">
        <f>Schedules!E36</f>
        <v>30831.666972972391</v>
      </c>
      <c r="P18" s="9">
        <f>Schedules!F36</f>
        <v>30574.736414864288</v>
      </c>
      <c r="Q18" s="9">
        <f>Schedules!G36</f>
        <v>30319.946944740419</v>
      </c>
      <c r="R18" s="9">
        <f>Schedules!H36</f>
        <v>30067.280720200917</v>
      </c>
      <c r="S18" s="9">
        <f>Schedules!I36</f>
        <v>29816.720047532577</v>
      </c>
      <c r="T18" s="9">
        <f>Schedules!J36</f>
        <v>29568.247380469806</v>
      </c>
      <c r="U18" s="9">
        <f>Schedules!K36</f>
        <v>29321.84531896589</v>
      </c>
      <c r="V18" s="9">
        <f>Schedules!L36</f>
        <v>29077.496607974506</v>
      </c>
      <c r="W18" s="9">
        <f>Schedules!M36</f>
        <v>28835.184136241387</v>
      </c>
      <c r="X18" s="9">
        <f>Schedules!N36</f>
        <v>28594.890935106043</v>
      </c>
      <c r="Y18" s="9">
        <f>Schedules!O36</f>
        <v>28356.600177313492</v>
      </c>
      <c r="Z18" s="38">
        <f>Schedules!P36</f>
        <v>28120.295175835879</v>
      </c>
      <c r="AA18" s="45">
        <f t="shared" si="10"/>
        <v>353484.9108322176</v>
      </c>
      <c r="AB18" s="14">
        <f>Schedules!Q36</f>
        <v>27885.959382703913</v>
      </c>
      <c r="AC18" s="9">
        <f>Schedules!R36</f>
        <v>27653.576387848047</v>
      </c>
      <c r="AD18" s="9">
        <f>Schedules!S36</f>
        <v>27423.129917949314</v>
      </c>
      <c r="AE18" s="9">
        <f>Schedules!T36</f>
        <v>27194.603835299738</v>
      </c>
      <c r="AF18" s="9">
        <f>Schedules!U36</f>
        <v>26967.982136672239</v>
      </c>
      <c r="AG18" s="9">
        <f>Schedules!V36</f>
        <v>26743.248952199971</v>
      </c>
      <c r="AH18" s="9">
        <f>Schedules!W36</f>
        <v>26520.38854426497</v>
      </c>
      <c r="AI18" s="9">
        <f>Schedules!X36</f>
        <v>26299.385306396096</v>
      </c>
      <c r="AJ18" s="9">
        <f>Schedules!Y36</f>
        <v>26080.223762176127</v>
      </c>
      <c r="AK18" s="9">
        <f>Schedules!Z36</f>
        <v>25862.888564157991</v>
      </c>
      <c r="AL18" s="9">
        <f>Schedules!AA36</f>
        <v>25647.364492790006</v>
      </c>
      <c r="AM18" s="38">
        <f>Schedules!AB36</f>
        <v>25433.63645535009</v>
      </c>
      <c r="AN18" s="45">
        <f t="shared" si="11"/>
        <v>319712.38773780846</v>
      </c>
      <c r="AO18" s="14">
        <f>Schedules!AC36</f>
        <v>25221.689484888841</v>
      </c>
      <c r="AP18" s="9">
        <f>Schedules!AD36</f>
        <v>25011.508739181434</v>
      </c>
      <c r="AQ18" s="9">
        <f>Schedules!AE36</f>
        <v>24803.079499688254</v>
      </c>
      <c r="AR18" s="9">
        <f>Schedules!AF36</f>
        <v>24596.387170524184</v>
      </c>
      <c r="AS18" s="9">
        <f>Schedules!AG36</f>
        <v>24391.417277436482</v>
      </c>
      <c r="AT18" s="9">
        <f>Schedules!AH36</f>
        <v>24188.155466791177</v>
      </c>
      <c r="AU18" s="9">
        <f>Schedules!AI36</f>
        <v>23986.587504567917</v>
      </c>
      <c r="AV18" s="9">
        <f>Schedules!AJ36</f>
        <v>23786.699275363186</v>
      </c>
      <c r="AW18" s="9">
        <f>Schedules!AK36</f>
        <v>23588.476781401827</v>
      </c>
      <c r="AX18" s="9">
        <f>Schedules!AL36</f>
        <v>23391.90614155681</v>
      </c>
      <c r="AY18" s="9">
        <f>Schedules!AM36</f>
        <v>23196.973590377169</v>
      </c>
      <c r="AZ18" s="38">
        <f>Schedules!AN36</f>
        <v>23003.665477124025</v>
      </c>
      <c r="BA18" s="45">
        <f t="shared" si="12"/>
        <v>289166.54640890134</v>
      </c>
    </row>
    <row r="19" spans="1:53" x14ac:dyDescent="0.25">
      <c r="A19" s="128" t="str">
        <f>Schedules!B37</f>
        <v>Other</v>
      </c>
      <c r="B19" s="121">
        <v>1090.8333333333333</v>
      </c>
      <c r="C19" s="34">
        <v>1081.7430555555554</v>
      </c>
      <c r="D19" s="34">
        <v>1072.7285300925926</v>
      </c>
      <c r="E19" s="34">
        <v>1063.7891256751543</v>
      </c>
      <c r="F19" s="34">
        <v>1054.9242162945279</v>
      </c>
      <c r="G19" s="34">
        <v>1046.1331811587402</v>
      </c>
      <c r="H19" s="34">
        <v>1037.4154046490839</v>
      </c>
      <c r="I19" s="34">
        <v>1028.7702762770082</v>
      </c>
      <c r="J19" s="34">
        <v>1020.1971906413664</v>
      </c>
      <c r="K19" s="34">
        <v>1011.6955473860218</v>
      </c>
      <c r="L19" s="34">
        <v>1003.2647511578049</v>
      </c>
      <c r="M19" s="52">
        <v>994.90421156482319</v>
      </c>
      <c r="N19" s="54">
        <f t="shared" si="9"/>
        <v>12506.398823786012</v>
      </c>
      <c r="O19" s="14">
        <f>Schedules!E37</f>
        <v>986.61334313511634</v>
      </c>
      <c r="P19" s="9">
        <f>Schedules!F37</f>
        <v>978.39156527565706</v>
      </c>
      <c r="Q19" s="9">
        <f>Schedules!G37</f>
        <v>970.2383022316933</v>
      </c>
      <c r="R19" s="9">
        <f>Schedules!H37</f>
        <v>962.1529830464292</v>
      </c>
      <c r="S19" s="9">
        <f>Schedules!I37</f>
        <v>954.13504152104224</v>
      </c>
      <c r="T19" s="9">
        <f>Schedules!J37</f>
        <v>946.18391617503357</v>
      </c>
      <c r="U19" s="9">
        <f>Schedules!K37</f>
        <v>938.2990502069083</v>
      </c>
      <c r="V19" s="9">
        <f>Schedules!L37</f>
        <v>930.47989145518409</v>
      </c>
      <c r="W19" s="9">
        <f>Schedules!M37</f>
        <v>922.72589235972418</v>
      </c>
      <c r="X19" s="9">
        <f>Schedules!N37</f>
        <v>915.03650992339317</v>
      </c>
      <c r="Y19" s="9">
        <f>Schedules!O37</f>
        <v>907.41120567403152</v>
      </c>
      <c r="Z19" s="38">
        <f>Schedules!P37</f>
        <v>899.84944562674798</v>
      </c>
      <c r="AA19" s="45">
        <f t="shared" si="10"/>
        <v>11311.51714663096</v>
      </c>
      <c r="AB19" s="14">
        <f>Schedules!Q37</f>
        <v>892.35070024652509</v>
      </c>
      <c r="AC19" s="9">
        <f>Schedules!R37</f>
        <v>884.91444441113742</v>
      </c>
      <c r="AD19" s="9">
        <f>Schedules!S37</f>
        <v>877.54015737437794</v>
      </c>
      <c r="AE19" s="9">
        <f>Schedules!T37</f>
        <v>870.22732272959149</v>
      </c>
      <c r="AF19" s="9">
        <f>Schedules!U37</f>
        <v>862.97542837351159</v>
      </c>
      <c r="AG19" s="9">
        <f>Schedules!V37</f>
        <v>855.78396647039904</v>
      </c>
      <c r="AH19" s="9">
        <f>Schedules!W37</f>
        <v>848.65243341647908</v>
      </c>
      <c r="AI19" s="9">
        <f>Schedules!X37</f>
        <v>841.5803298046751</v>
      </c>
      <c r="AJ19" s="9">
        <f>Schedules!Y37</f>
        <v>834.56716038963611</v>
      </c>
      <c r="AK19" s="9">
        <f>Schedules!Z37</f>
        <v>827.61243405305584</v>
      </c>
      <c r="AL19" s="9">
        <f>Schedules!AA37</f>
        <v>820.71566376928035</v>
      </c>
      <c r="AM19" s="38">
        <f>Schedules!AB37</f>
        <v>813.87636657120299</v>
      </c>
      <c r="AN19" s="45">
        <f t="shared" si="11"/>
        <v>10230.796407609871</v>
      </c>
      <c r="AO19" s="14">
        <f>Schedules!AC37</f>
        <v>807.09406351644293</v>
      </c>
      <c r="AP19" s="9">
        <f>Schedules!AD37</f>
        <v>800.36827965380587</v>
      </c>
      <c r="AQ19" s="9">
        <f>Schedules!AE37</f>
        <v>793.69854399002418</v>
      </c>
      <c r="AR19" s="9">
        <f>Schedules!AF37</f>
        <v>787.08438945677392</v>
      </c>
      <c r="AS19" s="9">
        <f>Schedules!AG37</f>
        <v>780.52535287796752</v>
      </c>
      <c r="AT19" s="9">
        <f>Schedules!AH37</f>
        <v>774.02097493731776</v>
      </c>
      <c r="AU19" s="9">
        <f>Schedules!AI37</f>
        <v>767.5708001461735</v>
      </c>
      <c r="AV19" s="9">
        <f>Schedules!AJ37</f>
        <v>761.1743768116221</v>
      </c>
      <c r="AW19" s="9">
        <f>Schedules!AK37</f>
        <v>754.83125700485857</v>
      </c>
      <c r="AX19" s="9">
        <f>Schedules!AL37</f>
        <v>748.54099652981813</v>
      </c>
      <c r="AY19" s="9">
        <f>Schedules!AM37</f>
        <v>742.30315489206964</v>
      </c>
      <c r="AZ19" s="38">
        <f>Schedules!AN37</f>
        <v>736.1172952679691</v>
      </c>
      <c r="BA19" s="45">
        <f t="shared" si="12"/>
        <v>9253.3294850848433</v>
      </c>
    </row>
    <row r="20" spans="1:53" s="23" customFormat="1" ht="13.8" thickBot="1" x14ac:dyDescent="0.3">
      <c r="A20" s="129" t="s">
        <v>51</v>
      </c>
      <c r="B20" s="17">
        <f t="shared" ref="B20:M20" si="13">SUM(B15:B19)</f>
        <v>153382.5</v>
      </c>
      <c r="C20" s="18">
        <f t="shared" si="13"/>
        <v>152545.17621527781</v>
      </c>
      <c r="D20" s="18">
        <f t="shared" si="13"/>
        <v>151712.99319661461</v>
      </c>
      <c r="E20" s="18">
        <f t="shared" si="13"/>
        <v>150885.91575817723</v>
      </c>
      <c r="F20" s="18">
        <f t="shared" si="13"/>
        <v>150063.90897545652</v>
      </c>
      <c r="G20" s="18">
        <f t="shared" si="13"/>
        <v>149246.93818322269</v>
      </c>
      <c r="H20" s="18">
        <f t="shared" si="13"/>
        <v>148434.96897349678</v>
      </c>
      <c r="I20" s="18">
        <f t="shared" si="13"/>
        <v>147627.96719353888</v>
      </c>
      <c r="J20" s="18">
        <f t="shared" si="13"/>
        <v>146825.8989438522</v>
      </c>
      <c r="K20" s="18">
        <f t="shared" si="13"/>
        <v>146028.7305762035</v>
      </c>
      <c r="L20" s="18">
        <f t="shared" si="13"/>
        <v>145236.4286916593</v>
      </c>
      <c r="M20" s="40">
        <f t="shared" si="13"/>
        <v>144448.96013863801</v>
      </c>
      <c r="N20" s="47">
        <f t="shared" si="9"/>
        <v>1786440.3868461375</v>
      </c>
      <c r="O20" s="17">
        <f t="shared" ref="O20:Z20" si="14">SUM(O15:O19)</f>
        <v>143666.29201097766</v>
      </c>
      <c r="P20" s="18">
        <f t="shared" si="14"/>
        <v>142888.39164601942</v>
      </c>
      <c r="Q20" s="18">
        <f t="shared" si="14"/>
        <v>142115.22662270608</v>
      </c>
      <c r="R20" s="18">
        <f t="shared" si="14"/>
        <v>141346.76475969644</v>
      </c>
      <c r="S20" s="18">
        <f t="shared" si="14"/>
        <v>140582.97411349448</v>
      </c>
      <c r="T20" s="18">
        <f t="shared" si="14"/>
        <v>139823.82297659366</v>
      </c>
      <c r="U20" s="18">
        <f t="shared" si="14"/>
        <v>139069.27987563628</v>
      </c>
      <c r="V20" s="18">
        <f t="shared" si="14"/>
        <v>138319.31356958751</v>
      </c>
      <c r="W20" s="18">
        <f t="shared" si="14"/>
        <v>137573.89304792421</v>
      </c>
      <c r="X20" s="18">
        <f t="shared" si="14"/>
        <v>136832.98752883833</v>
      </c>
      <c r="Y20" s="18">
        <f t="shared" si="14"/>
        <v>136096.56645745461</v>
      </c>
      <c r="Z20" s="40">
        <f t="shared" si="14"/>
        <v>135364.59950406291</v>
      </c>
      <c r="AA20" s="47">
        <f t="shared" si="10"/>
        <v>1673680.1121129915</v>
      </c>
      <c r="AB20" s="17">
        <f t="shared" ref="AB20:AM20" si="15">SUM(AB15:AB19)</f>
        <v>134637.05656236436</v>
      </c>
      <c r="AC20" s="18">
        <f t="shared" si="15"/>
        <v>133913.90774773207</v>
      </c>
      <c r="AD20" s="18">
        <f t="shared" si="15"/>
        <v>133195.12339548537</v>
      </c>
      <c r="AE20" s="18">
        <f t="shared" si="15"/>
        <v>132480.6740591783</v>
      </c>
      <c r="AF20" s="18">
        <f t="shared" si="15"/>
        <v>131770.5305089016</v>
      </c>
      <c r="AG20" s="18">
        <f t="shared" si="15"/>
        <v>131064.66372959851</v>
      </c>
      <c r="AH20" s="18">
        <f t="shared" si="15"/>
        <v>130363.04491939407</v>
      </c>
      <c r="AI20" s="18">
        <f t="shared" si="15"/>
        <v>129665.64548793768</v>
      </c>
      <c r="AJ20" s="18">
        <f t="shared" si="15"/>
        <v>128972.43705475923</v>
      </c>
      <c r="AK20" s="18">
        <f t="shared" si="15"/>
        <v>128283.39144763829</v>
      </c>
      <c r="AL20" s="18">
        <f t="shared" si="15"/>
        <v>127598.48070098639</v>
      </c>
      <c r="AM20" s="40">
        <f t="shared" si="15"/>
        <v>126917.67705424241</v>
      </c>
      <c r="AN20" s="47">
        <f t="shared" si="11"/>
        <v>1568862.6326682183</v>
      </c>
      <c r="AO20" s="17">
        <f t="shared" ref="AO20:AZ20" si="16">SUM(AO15:AO19)</f>
        <v>126240.95295028057</v>
      </c>
      <c r="AP20" s="18">
        <f t="shared" si="16"/>
        <v>125568.28103383168</v>
      </c>
      <c r="AQ20" s="18">
        <f t="shared" si="16"/>
        <v>124899.6341499165</v>
      </c>
      <c r="AR20" s="18">
        <f t="shared" si="16"/>
        <v>124234.98534229214</v>
      </c>
      <c r="AS20" s="18">
        <f t="shared" si="16"/>
        <v>123574.30785191066</v>
      </c>
      <c r="AT20" s="18">
        <f t="shared" si="16"/>
        <v>122917.57511539014</v>
      </c>
      <c r="AU20" s="18">
        <f t="shared" si="16"/>
        <v>122264.76076349791</v>
      </c>
      <c r="AV20" s="18">
        <f t="shared" si="16"/>
        <v>121615.83861964618</v>
      </c>
      <c r="AW20" s="18">
        <f t="shared" si="16"/>
        <v>120970.78269839939</v>
      </c>
      <c r="AX20" s="18">
        <f t="shared" si="16"/>
        <v>120329.56720399391</v>
      </c>
      <c r="AY20" s="18">
        <f t="shared" si="16"/>
        <v>119692.16652886923</v>
      </c>
      <c r="AZ20" s="40">
        <f t="shared" si="16"/>
        <v>119058.55525221127</v>
      </c>
      <c r="BA20" s="47">
        <f t="shared" si="12"/>
        <v>1471367.4075102394</v>
      </c>
    </row>
    <row r="21" spans="1:53" s="8" customFormat="1" ht="15" thickTop="1" thickBot="1" x14ac:dyDescent="0.3">
      <c r="A21" s="130" t="s">
        <v>52</v>
      </c>
      <c r="B21" s="21">
        <f t="shared" ref="B21:M21" si="17">B11+B20</f>
        <v>1206151.1842128593</v>
      </c>
      <c r="C21" s="22">
        <f t="shared" si="17"/>
        <v>1187617.9976294809</v>
      </c>
      <c r="D21" s="22">
        <f t="shared" si="17"/>
        <v>1169181.5728930193</v>
      </c>
      <c r="E21" s="22">
        <f t="shared" si="17"/>
        <v>1149308.64929868</v>
      </c>
      <c r="F21" s="22">
        <f t="shared" si="17"/>
        <v>1130133.8972902829</v>
      </c>
      <c r="G21" s="22">
        <f t="shared" si="17"/>
        <v>1110804.6904460252</v>
      </c>
      <c r="H21" s="22">
        <f t="shared" si="17"/>
        <v>1090061.8618760265</v>
      </c>
      <c r="I21" s="22">
        <f t="shared" si="17"/>
        <v>1068915.4440037457</v>
      </c>
      <c r="J21" s="22">
        <f t="shared" si="17"/>
        <v>1047370.3906367109</v>
      </c>
      <c r="K21" s="22">
        <f t="shared" si="17"/>
        <v>1025867.2801610415</v>
      </c>
      <c r="L21" s="22">
        <f t="shared" si="17"/>
        <v>1004362.9986187438</v>
      </c>
      <c r="M21" s="41">
        <f t="shared" si="17"/>
        <v>981925.40134638944</v>
      </c>
      <c r="N21" s="48">
        <f t="shared" si="9"/>
        <v>13171701.368413005</v>
      </c>
      <c r="O21" s="21">
        <f t="shared" ref="O21:Z21" si="18">O11+O20</f>
        <v>998380.97164095123</v>
      </c>
      <c r="P21" s="22">
        <f t="shared" si="18"/>
        <v>980344.05560681585</v>
      </c>
      <c r="Q21" s="22">
        <f t="shared" si="18"/>
        <v>960606.40942201368</v>
      </c>
      <c r="R21" s="22">
        <f t="shared" si="18"/>
        <v>941303.83010295674</v>
      </c>
      <c r="S21" s="22">
        <f t="shared" si="18"/>
        <v>922058.28208061808</v>
      </c>
      <c r="T21" s="22">
        <f t="shared" si="18"/>
        <v>904457.82460244419</v>
      </c>
      <c r="U21" s="22">
        <f t="shared" si="18"/>
        <v>887373.58649241668</v>
      </c>
      <c r="V21" s="22">
        <f t="shared" si="18"/>
        <v>870045.72575028031</v>
      </c>
      <c r="W21" s="22">
        <f t="shared" si="18"/>
        <v>852671.90868188813</v>
      </c>
      <c r="X21" s="22">
        <f t="shared" si="18"/>
        <v>836314.55524338759</v>
      </c>
      <c r="Y21" s="22">
        <f t="shared" si="18"/>
        <v>819632.499925112</v>
      </c>
      <c r="Z21" s="41">
        <f t="shared" si="18"/>
        <v>803109.52222797193</v>
      </c>
      <c r="AA21" s="48">
        <f t="shared" si="10"/>
        <v>10776299.171776857</v>
      </c>
      <c r="AB21" s="21">
        <f t="shared" ref="AB21:AM21" si="19">AB11+AB20</f>
        <v>786858.1026881953</v>
      </c>
      <c r="AC21" s="22">
        <f t="shared" si="19"/>
        <v>771441.92742580548</v>
      </c>
      <c r="AD21" s="22">
        <f t="shared" si="19"/>
        <v>756280.54685971199</v>
      </c>
      <c r="AE21" s="22">
        <f t="shared" si="19"/>
        <v>741706.88227289857</v>
      </c>
      <c r="AF21" s="22">
        <f t="shared" si="19"/>
        <v>727292.72231576592</v>
      </c>
      <c r="AG21" s="22">
        <f t="shared" si="19"/>
        <v>713647.27535749786</v>
      </c>
      <c r="AH21" s="22">
        <f t="shared" si="19"/>
        <v>700015.66116134054</v>
      </c>
      <c r="AI21" s="22">
        <f t="shared" si="19"/>
        <v>685917.64298215252</v>
      </c>
      <c r="AJ21" s="22">
        <f t="shared" si="19"/>
        <v>672900.73848850583</v>
      </c>
      <c r="AK21" s="22">
        <f t="shared" si="19"/>
        <v>660555.59955815575</v>
      </c>
      <c r="AL21" s="22">
        <f t="shared" si="19"/>
        <v>648650.53991273511</v>
      </c>
      <c r="AM21" s="41">
        <f t="shared" si="19"/>
        <v>635788.35652839392</v>
      </c>
      <c r="AN21" s="48">
        <f t="shared" si="11"/>
        <v>8501055.9955511577</v>
      </c>
      <c r="AO21" s="21">
        <f t="shared" ref="AO21:AZ21" si="20">AO11+AO20</f>
        <v>622523.04024735861</v>
      </c>
      <c r="AP21" s="22">
        <f t="shared" si="20"/>
        <v>609829.37121027033</v>
      </c>
      <c r="AQ21" s="22">
        <f t="shared" si="20"/>
        <v>598149.66095225478</v>
      </c>
      <c r="AR21" s="22">
        <f t="shared" si="20"/>
        <v>586156.30821631523</v>
      </c>
      <c r="AS21" s="22">
        <f t="shared" si="20"/>
        <v>575216.63116536429</v>
      </c>
      <c r="AT21" s="22">
        <f t="shared" si="20"/>
        <v>564199.48317431798</v>
      </c>
      <c r="AU21" s="22">
        <f t="shared" si="20"/>
        <v>553454.22842698824</v>
      </c>
      <c r="AV21" s="22">
        <f t="shared" si="20"/>
        <v>543028.95946351741</v>
      </c>
      <c r="AW21" s="22">
        <f t="shared" si="20"/>
        <v>533242.60190224496</v>
      </c>
      <c r="AX21" s="22">
        <f t="shared" si="20"/>
        <v>525142.93212646269</v>
      </c>
      <c r="AY21" s="22">
        <f t="shared" si="20"/>
        <v>518223.1811372817</v>
      </c>
      <c r="AZ21" s="41">
        <f t="shared" si="20"/>
        <v>510998.81702163367</v>
      </c>
      <c r="BA21" s="48">
        <f t="shared" si="12"/>
        <v>6740165.2150440086</v>
      </c>
    </row>
    <row r="22" spans="1:53" ht="13.8" thickTop="1" x14ac:dyDescent="0.25">
      <c r="A22" s="131"/>
      <c r="B22" s="19"/>
      <c r="C22" s="10"/>
      <c r="D22" s="10"/>
      <c r="E22" s="10"/>
      <c r="F22" s="10"/>
      <c r="G22" s="10"/>
      <c r="H22" s="10"/>
      <c r="I22" s="10"/>
      <c r="J22" s="10"/>
      <c r="K22" s="10"/>
      <c r="L22" s="10"/>
      <c r="M22" s="42"/>
      <c r="N22" s="49"/>
      <c r="O22" s="19"/>
      <c r="P22" s="10"/>
      <c r="Q22" s="10"/>
      <c r="R22" s="10"/>
      <c r="S22" s="10"/>
      <c r="T22" s="10"/>
      <c r="U22" s="10"/>
      <c r="V22" s="10"/>
      <c r="W22" s="10"/>
      <c r="X22" s="10"/>
      <c r="Y22" s="10"/>
      <c r="Z22" s="42"/>
      <c r="AA22" s="49"/>
      <c r="AB22" s="19"/>
      <c r="AC22" s="10"/>
      <c r="AD22" s="10"/>
      <c r="AE22" s="10"/>
      <c r="AF22" s="10"/>
      <c r="AG22" s="10"/>
      <c r="AH22" s="10"/>
      <c r="AI22" s="10"/>
      <c r="AJ22" s="10"/>
      <c r="AK22" s="10"/>
      <c r="AL22" s="10"/>
      <c r="AM22" s="42"/>
      <c r="AN22" s="49"/>
      <c r="AO22" s="19"/>
      <c r="AP22" s="10"/>
      <c r="AQ22" s="10"/>
      <c r="AR22" s="10"/>
      <c r="AS22" s="10"/>
      <c r="AT22" s="10"/>
      <c r="AU22" s="10"/>
      <c r="AV22" s="10"/>
      <c r="AW22" s="10"/>
      <c r="AX22" s="10"/>
      <c r="AY22" s="10"/>
      <c r="AZ22" s="42"/>
      <c r="BA22" s="49"/>
    </row>
    <row r="23" spans="1:53" ht="13.8" x14ac:dyDescent="0.25">
      <c r="A23" s="132" t="s">
        <v>53</v>
      </c>
      <c r="B23" s="14"/>
      <c r="C23" s="9"/>
      <c r="D23" s="9"/>
      <c r="E23" s="9"/>
      <c r="F23" s="9"/>
      <c r="G23" s="9"/>
      <c r="H23" s="9"/>
      <c r="I23" s="9"/>
      <c r="J23" s="9"/>
      <c r="K23" s="9"/>
      <c r="L23" s="9"/>
      <c r="M23" s="38"/>
      <c r="N23" s="45"/>
      <c r="O23" s="14"/>
      <c r="P23" s="9"/>
      <c r="Q23" s="9"/>
      <c r="R23" s="9"/>
      <c r="S23" s="9"/>
      <c r="T23" s="9"/>
      <c r="U23" s="9"/>
      <c r="V23" s="9"/>
      <c r="W23" s="9"/>
      <c r="X23" s="9"/>
      <c r="Y23" s="9"/>
      <c r="Z23" s="38"/>
      <c r="AA23" s="45"/>
      <c r="AB23" s="14"/>
      <c r="AC23" s="9"/>
      <c r="AD23" s="9"/>
      <c r="AE23" s="9"/>
      <c r="AF23" s="9"/>
      <c r="AG23" s="9"/>
      <c r="AH23" s="9"/>
      <c r="AI23" s="9"/>
      <c r="AJ23" s="9"/>
      <c r="AK23" s="9"/>
      <c r="AL23" s="9"/>
      <c r="AM23" s="38"/>
      <c r="AN23" s="45"/>
      <c r="AO23" s="14"/>
      <c r="AP23" s="9"/>
      <c r="AQ23" s="9"/>
      <c r="AR23" s="9"/>
      <c r="AS23" s="9"/>
      <c r="AT23" s="9"/>
      <c r="AU23" s="9"/>
      <c r="AV23" s="9"/>
      <c r="AW23" s="9"/>
      <c r="AX23" s="9"/>
      <c r="AY23" s="9"/>
      <c r="AZ23" s="38"/>
      <c r="BA23" s="45"/>
    </row>
    <row r="24" spans="1:53" x14ac:dyDescent="0.25">
      <c r="A24" s="124" t="s">
        <v>208</v>
      </c>
      <c r="B24" s="14"/>
      <c r="C24" s="9"/>
      <c r="D24" s="9"/>
      <c r="E24" s="9"/>
      <c r="F24" s="9"/>
      <c r="G24" s="9"/>
      <c r="H24" s="9"/>
      <c r="I24" s="9"/>
      <c r="J24" s="9"/>
      <c r="K24" s="9"/>
      <c r="L24" s="9"/>
      <c r="M24" s="38"/>
      <c r="N24" s="45"/>
      <c r="O24" s="14"/>
      <c r="P24" s="9"/>
      <c r="Q24" s="9"/>
      <c r="R24" s="9"/>
      <c r="S24" s="9"/>
      <c r="T24" s="9"/>
      <c r="U24" s="9"/>
      <c r="V24" s="9"/>
      <c r="W24" s="9"/>
      <c r="X24" s="9"/>
      <c r="Y24" s="9"/>
      <c r="Z24" s="38"/>
      <c r="AA24" s="45"/>
      <c r="AB24" s="14"/>
      <c r="AC24" s="9"/>
      <c r="AD24" s="9"/>
      <c r="AE24" s="9"/>
      <c r="AF24" s="9"/>
      <c r="AG24" s="9"/>
      <c r="AH24" s="9"/>
      <c r="AI24" s="9"/>
      <c r="AJ24" s="9"/>
      <c r="AK24" s="9"/>
      <c r="AL24" s="9"/>
      <c r="AM24" s="38"/>
      <c r="AN24" s="45"/>
      <c r="AO24" s="14"/>
      <c r="AP24" s="9"/>
      <c r="AQ24" s="9"/>
      <c r="AR24" s="9"/>
      <c r="AS24" s="9"/>
      <c r="AT24" s="9"/>
      <c r="AU24" s="9"/>
      <c r="AV24" s="9"/>
      <c r="AW24" s="9"/>
      <c r="AX24" s="9"/>
      <c r="AY24" s="9"/>
      <c r="AZ24" s="38"/>
      <c r="BA24" s="45"/>
    </row>
    <row r="25" spans="1:53" x14ac:dyDescent="0.25">
      <c r="A25" s="125" t="str">
        <f>Schedules!B9</f>
        <v>Accounts Payable</v>
      </c>
      <c r="B25" s="14">
        <f t="shared" ref="B25:K25" si="21">C25*0.96</f>
        <v>21120.615926621511</v>
      </c>
      <c r="C25" s="9">
        <f t="shared" si="21"/>
        <v>22000.641590230742</v>
      </c>
      <c r="D25" s="9">
        <f t="shared" si="21"/>
        <v>22917.334989823692</v>
      </c>
      <c r="E25" s="9">
        <f t="shared" si="21"/>
        <v>23872.223947733015</v>
      </c>
      <c r="F25" s="9">
        <f t="shared" si="21"/>
        <v>24866.899945555226</v>
      </c>
      <c r="G25" s="9">
        <f t="shared" si="21"/>
        <v>25903.020776620029</v>
      </c>
      <c r="H25" s="9">
        <f t="shared" si="21"/>
        <v>26982.313308979199</v>
      </c>
      <c r="I25" s="9">
        <f t="shared" si="21"/>
        <v>28106.576363519998</v>
      </c>
      <c r="J25" s="9">
        <f t="shared" si="21"/>
        <v>29277.683711999998</v>
      </c>
      <c r="K25" s="9">
        <f t="shared" si="21"/>
        <v>30497.587199999998</v>
      </c>
      <c r="L25" s="9">
        <f>M25*0.96</f>
        <v>31768.32</v>
      </c>
      <c r="M25" s="38">
        <v>33092</v>
      </c>
      <c r="N25" s="45">
        <f t="shared" ref="N25:N30" si="22">SUM(B25:M25)</f>
        <v>320405.21776108345</v>
      </c>
      <c r="O25" s="14">
        <f>Schedules!D14</f>
        <v>72558.155555555568</v>
      </c>
      <c r="P25" s="9">
        <f>Schedules!E14</f>
        <v>77077.587851851858</v>
      </c>
      <c r="Q25" s="9">
        <f>Schedules!F14</f>
        <v>79753.417546750628</v>
      </c>
      <c r="R25" s="9">
        <f>Schedules!G14</f>
        <v>81882.07833837239</v>
      </c>
      <c r="S25" s="9">
        <f>Schedules!H14</f>
        <v>83803.719420955415</v>
      </c>
      <c r="T25" s="9">
        <f>Schedules!I14</f>
        <v>85715.497372153215</v>
      </c>
      <c r="U25" s="9">
        <f>Schedules!J14</f>
        <v>87664.01928141019</v>
      </c>
      <c r="V25" s="9">
        <f>Schedules!K14</f>
        <v>89765.375923384607</v>
      </c>
      <c r="W25" s="9">
        <f>Schedules!L14</f>
        <v>91581.148451241752</v>
      </c>
      <c r="X25" s="9">
        <f>Schedules!M14</f>
        <v>94202.778713253385</v>
      </c>
      <c r="Y25" s="9">
        <f>Schedules!N14</f>
        <v>97072.281966720591</v>
      </c>
      <c r="Z25" s="38">
        <f>Schedules!O14</f>
        <v>100107.56172818471</v>
      </c>
      <c r="AA25" s="45">
        <f t="shared" ref="AA25:AA30" si="23">SUM(O25:Z25)</f>
        <v>1041183.6221498342</v>
      </c>
      <c r="AB25" s="14">
        <f>Schedules!P14</f>
        <v>102385.58644314225</v>
      </c>
      <c r="AC25" s="9">
        <f>Schedules!Q14</f>
        <v>104438.7340792031</v>
      </c>
      <c r="AD25" s="9">
        <f>Schedules!R14</f>
        <v>107126.40163445788</v>
      </c>
      <c r="AE25" s="9">
        <f>Schedules!S14</f>
        <v>109379.73930903382</v>
      </c>
      <c r="AF25" s="9">
        <f>Schedules!T14</f>
        <v>112004.78279203693</v>
      </c>
      <c r="AG25" s="9">
        <f>Schedules!U14</f>
        <v>114811.01390834051</v>
      </c>
      <c r="AH25" s="9">
        <f>Schedules!V14</f>
        <v>117736.80646082647</v>
      </c>
      <c r="AI25" s="9">
        <f>Schedules!W14</f>
        <v>120763.56157041382</v>
      </c>
      <c r="AJ25" s="9">
        <f>Schedules!X14</f>
        <v>124008.02665002893</v>
      </c>
      <c r="AK25" s="9">
        <f>Schedules!Y14</f>
        <v>127393.88366599361</v>
      </c>
      <c r="AL25" s="9">
        <f>Schedules!Z14</f>
        <v>132101.91958677763</v>
      </c>
      <c r="AM25" s="38">
        <f>Schedules!AA14</f>
        <v>136143.14617478609</v>
      </c>
      <c r="AN25" s="45">
        <f t="shared" ref="AN25:AN30" si="24">SUM(AB25:AM25)</f>
        <v>1408293.6022750412</v>
      </c>
      <c r="AO25" s="14">
        <f>Schedules!AB14</f>
        <v>140038.30529811815</v>
      </c>
      <c r="AP25" s="9">
        <f>Schedules!AC14</f>
        <v>144108.99118910724</v>
      </c>
      <c r="AQ25" s="9">
        <f>Schedules!AD14</f>
        <v>148326.68876881286</v>
      </c>
      <c r="AR25" s="9">
        <f>Schedules!AE14</f>
        <v>152684.80723740032</v>
      </c>
      <c r="AS25" s="9">
        <f>Schedules!AF14</f>
        <v>157025.12235160387</v>
      </c>
      <c r="AT25" s="9">
        <f>Schedules!AG14</f>
        <v>162213.35416316357</v>
      </c>
      <c r="AU25" s="9">
        <f>Schedules!AH14</f>
        <v>166071.0450881783</v>
      </c>
      <c r="AV25" s="9">
        <f>Schedules!AI14</f>
        <v>169532.32194023201</v>
      </c>
      <c r="AW25" s="9">
        <f>Schedules!AJ14</f>
        <v>173088.22785447983</v>
      </c>
      <c r="AX25" s="9">
        <f>Schedules!AK14</f>
        <v>178080.24251637032</v>
      </c>
      <c r="AY25" s="9">
        <f>Schedules!AL14</f>
        <v>182997.14933542578</v>
      </c>
      <c r="AZ25" s="38">
        <f>Schedules!AM14</f>
        <v>187817.16000168014</v>
      </c>
      <c r="BA25" s="45">
        <f t="shared" ref="BA25:BA30" si="25">SUM(AO25:AZ25)</f>
        <v>1961983.4157445724</v>
      </c>
    </row>
    <row r="26" spans="1:53" hidden="1" x14ac:dyDescent="0.25">
      <c r="A26" s="133" t="s">
        <v>54</v>
      </c>
      <c r="B26" s="14"/>
      <c r="C26" s="9"/>
      <c r="D26" s="9"/>
      <c r="E26" s="9"/>
      <c r="F26" s="9"/>
      <c r="G26" s="9"/>
      <c r="H26" s="9"/>
      <c r="I26" s="9"/>
      <c r="J26" s="9"/>
      <c r="K26" s="9"/>
      <c r="L26" s="9"/>
      <c r="M26" s="38"/>
      <c r="N26" s="45">
        <f t="shared" si="22"/>
        <v>0</v>
      </c>
      <c r="O26" s="14"/>
      <c r="P26" s="9"/>
      <c r="Q26" s="9"/>
      <c r="R26" s="9"/>
      <c r="S26" s="9"/>
      <c r="T26" s="9"/>
      <c r="U26" s="9"/>
      <c r="V26" s="9"/>
      <c r="W26" s="9"/>
      <c r="X26" s="9"/>
      <c r="Y26" s="9"/>
      <c r="Z26" s="38"/>
      <c r="AA26" s="45">
        <f t="shared" si="23"/>
        <v>0</v>
      </c>
      <c r="AB26" s="14"/>
      <c r="AC26" s="9"/>
      <c r="AD26" s="9"/>
      <c r="AE26" s="9"/>
      <c r="AF26" s="9"/>
      <c r="AG26" s="9"/>
      <c r="AH26" s="9"/>
      <c r="AI26" s="9"/>
      <c r="AJ26" s="9"/>
      <c r="AK26" s="9"/>
      <c r="AL26" s="9"/>
      <c r="AM26" s="38"/>
      <c r="AN26" s="45">
        <f t="shared" si="24"/>
        <v>0</v>
      </c>
      <c r="AO26" s="14"/>
      <c r="AP26" s="9"/>
      <c r="AQ26" s="9"/>
      <c r="AR26" s="9"/>
      <c r="AS26" s="9"/>
      <c r="AT26" s="9"/>
      <c r="AU26" s="9"/>
      <c r="AV26" s="9"/>
      <c r="AW26" s="9"/>
      <c r="AX26" s="9"/>
      <c r="AY26" s="9"/>
      <c r="AZ26" s="38"/>
      <c r="BA26" s="45">
        <f t="shared" si="25"/>
        <v>0</v>
      </c>
    </row>
    <row r="27" spans="1:53" hidden="1" x14ac:dyDescent="0.25">
      <c r="A27" s="133" t="s">
        <v>18</v>
      </c>
      <c r="B27" s="14"/>
      <c r="C27" s="9"/>
      <c r="D27" s="9"/>
      <c r="E27" s="9"/>
      <c r="F27" s="9"/>
      <c r="G27" s="9"/>
      <c r="H27" s="9"/>
      <c r="I27" s="9"/>
      <c r="J27" s="9"/>
      <c r="K27" s="9"/>
      <c r="L27" s="9"/>
      <c r="M27" s="38"/>
      <c r="N27" s="45">
        <f t="shared" si="22"/>
        <v>0</v>
      </c>
      <c r="O27" s="14"/>
      <c r="P27" s="9"/>
      <c r="Q27" s="9"/>
      <c r="R27" s="9"/>
      <c r="S27" s="9"/>
      <c r="T27" s="9"/>
      <c r="U27" s="9"/>
      <c r="V27" s="9"/>
      <c r="W27" s="9"/>
      <c r="X27" s="9"/>
      <c r="Y27" s="9"/>
      <c r="Z27" s="38"/>
      <c r="AA27" s="45">
        <f t="shared" si="23"/>
        <v>0</v>
      </c>
      <c r="AB27" s="14"/>
      <c r="AC27" s="9"/>
      <c r="AD27" s="9"/>
      <c r="AE27" s="9"/>
      <c r="AF27" s="9"/>
      <c r="AG27" s="9"/>
      <c r="AH27" s="9"/>
      <c r="AI27" s="9"/>
      <c r="AJ27" s="9"/>
      <c r="AK27" s="9"/>
      <c r="AL27" s="9"/>
      <c r="AM27" s="38"/>
      <c r="AN27" s="45">
        <f t="shared" si="24"/>
        <v>0</v>
      </c>
      <c r="AO27" s="14"/>
      <c r="AP27" s="9"/>
      <c r="AQ27" s="9"/>
      <c r="AR27" s="9"/>
      <c r="AS27" s="9"/>
      <c r="AT27" s="9"/>
      <c r="AU27" s="9"/>
      <c r="AV27" s="9"/>
      <c r="AW27" s="9"/>
      <c r="AX27" s="9"/>
      <c r="AY27" s="9"/>
      <c r="AZ27" s="38"/>
      <c r="BA27" s="45">
        <f t="shared" si="25"/>
        <v>0</v>
      </c>
    </row>
    <row r="28" spans="1:53" hidden="1" x14ac:dyDescent="0.25">
      <c r="A28" s="133" t="s">
        <v>55</v>
      </c>
      <c r="B28" s="14"/>
      <c r="C28" s="9"/>
      <c r="D28" s="9"/>
      <c r="E28" s="9"/>
      <c r="F28" s="9"/>
      <c r="G28" s="9"/>
      <c r="H28" s="9"/>
      <c r="I28" s="9"/>
      <c r="J28" s="9"/>
      <c r="K28" s="9"/>
      <c r="L28" s="9"/>
      <c r="M28" s="38"/>
      <c r="N28" s="45">
        <f t="shared" si="22"/>
        <v>0</v>
      </c>
      <c r="O28" s="14"/>
      <c r="P28" s="9"/>
      <c r="Q28" s="9"/>
      <c r="R28" s="9"/>
      <c r="S28" s="9"/>
      <c r="T28" s="9"/>
      <c r="U28" s="9"/>
      <c r="V28" s="9"/>
      <c r="W28" s="9"/>
      <c r="X28" s="9"/>
      <c r="Y28" s="9"/>
      <c r="Z28" s="38"/>
      <c r="AA28" s="45">
        <f t="shared" si="23"/>
        <v>0</v>
      </c>
      <c r="AB28" s="14"/>
      <c r="AC28" s="9"/>
      <c r="AD28" s="9"/>
      <c r="AE28" s="9"/>
      <c r="AF28" s="9"/>
      <c r="AG28" s="9"/>
      <c r="AH28" s="9"/>
      <c r="AI28" s="9"/>
      <c r="AJ28" s="9"/>
      <c r="AK28" s="9"/>
      <c r="AL28" s="9"/>
      <c r="AM28" s="38"/>
      <c r="AN28" s="45">
        <f t="shared" si="24"/>
        <v>0</v>
      </c>
      <c r="AO28" s="14"/>
      <c r="AP28" s="9"/>
      <c r="AQ28" s="9"/>
      <c r="AR28" s="9"/>
      <c r="AS28" s="9"/>
      <c r="AT28" s="9"/>
      <c r="AU28" s="9"/>
      <c r="AV28" s="9"/>
      <c r="AW28" s="9"/>
      <c r="AX28" s="9"/>
      <c r="AY28" s="9"/>
      <c r="AZ28" s="38"/>
      <c r="BA28" s="45">
        <f t="shared" si="25"/>
        <v>0</v>
      </c>
    </row>
    <row r="29" spans="1:53" hidden="1" x14ac:dyDescent="0.25">
      <c r="A29" s="133" t="s">
        <v>19</v>
      </c>
      <c r="B29" s="14"/>
      <c r="C29" s="9"/>
      <c r="D29" s="9"/>
      <c r="E29" s="9"/>
      <c r="F29" s="9"/>
      <c r="G29" s="9"/>
      <c r="H29" s="9"/>
      <c r="I29" s="9"/>
      <c r="J29" s="9"/>
      <c r="K29" s="9"/>
      <c r="L29" s="9"/>
      <c r="M29" s="38"/>
      <c r="N29" s="45">
        <f t="shared" si="22"/>
        <v>0</v>
      </c>
      <c r="O29" s="14"/>
      <c r="P29" s="9"/>
      <c r="Q29" s="9"/>
      <c r="R29" s="9"/>
      <c r="S29" s="9"/>
      <c r="T29" s="9"/>
      <c r="U29" s="9"/>
      <c r="V29" s="9"/>
      <c r="W29" s="9"/>
      <c r="X29" s="9"/>
      <c r="Y29" s="9"/>
      <c r="Z29" s="38"/>
      <c r="AA29" s="45">
        <f t="shared" si="23"/>
        <v>0</v>
      </c>
      <c r="AB29" s="14"/>
      <c r="AC29" s="9"/>
      <c r="AD29" s="9"/>
      <c r="AE29" s="9"/>
      <c r="AF29" s="9"/>
      <c r="AG29" s="9"/>
      <c r="AH29" s="9"/>
      <c r="AI29" s="9"/>
      <c r="AJ29" s="9"/>
      <c r="AK29" s="9"/>
      <c r="AL29" s="9"/>
      <c r="AM29" s="38"/>
      <c r="AN29" s="45">
        <f t="shared" si="24"/>
        <v>0</v>
      </c>
      <c r="AO29" s="14"/>
      <c r="AP29" s="9"/>
      <c r="AQ29" s="9"/>
      <c r="AR29" s="9"/>
      <c r="AS29" s="9"/>
      <c r="AT29" s="9"/>
      <c r="AU29" s="9"/>
      <c r="AV29" s="9"/>
      <c r="AW29" s="9"/>
      <c r="AX29" s="9"/>
      <c r="AY29" s="9"/>
      <c r="AZ29" s="38"/>
      <c r="BA29" s="45">
        <f t="shared" si="25"/>
        <v>0</v>
      </c>
    </row>
    <row r="30" spans="1:53" s="23" customFormat="1" x14ac:dyDescent="0.25">
      <c r="A30" s="126" t="s">
        <v>56</v>
      </c>
      <c r="B30" s="16">
        <f>SUM(B25:B29)</f>
        <v>21120.615926621511</v>
      </c>
      <c r="C30" s="33">
        <f t="shared" ref="C30:AZ30" si="26">SUM(C25:C29)</f>
        <v>22000.641590230742</v>
      </c>
      <c r="D30" s="33">
        <f t="shared" si="26"/>
        <v>22917.334989823692</v>
      </c>
      <c r="E30" s="33">
        <f t="shared" si="26"/>
        <v>23872.223947733015</v>
      </c>
      <c r="F30" s="33">
        <f t="shared" si="26"/>
        <v>24866.899945555226</v>
      </c>
      <c r="G30" s="33">
        <f t="shared" si="26"/>
        <v>25903.020776620029</v>
      </c>
      <c r="H30" s="33">
        <f t="shared" si="26"/>
        <v>26982.313308979199</v>
      </c>
      <c r="I30" s="33">
        <f t="shared" si="26"/>
        <v>28106.576363519998</v>
      </c>
      <c r="J30" s="33">
        <f t="shared" si="26"/>
        <v>29277.683711999998</v>
      </c>
      <c r="K30" s="33">
        <f t="shared" si="26"/>
        <v>30497.587199999998</v>
      </c>
      <c r="L30" s="33">
        <f t="shared" si="26"/>
        <v>31768.32</v>
      </c>
      <c r="M30" s="39">
        <f t="shared" si="26"/>
        <v>33092</v>
      </c>
      <c r="N30" s="46">
        <f t="shared" si="22"/>
        <v>320405.21776108345</v>
      </c>
      <c r="O30" s="16">
        <f t="shared" si="26"/>
        <v>72558.155555555568</v>
      </c>
      <c r="P30" s="33">
        <f t="shared" si="26"/>
        <v>77077.587851851858</v>
      </c>
      <c r="Q30" s="33">
        <f t="shared" si="26"/>
        <v>79753.417546750628</v>
      </c>
      <c r="R30" s="33">
        <f t="shared" si="26"/>
        <v>81882.07833837239</v>
      </c>
      <c r="S30" s="33">
        <f t="shared" si="26"/>
        <v>83803.719420955415</v>
      </c>
      <c r="T30" s="33">
        <f t="shared" si="26"/>
        <v>85715.497372153215</v>
      </c>
      <c r="U30" s="33">
        <f t="shared" si="26"/>
        <v>87664.01928141019</v>
      </c>
      <c r="V30" s="33">
        <f t="shared" si="26"/>
        <v>89765.375923384607</v>
      </c>
      <c r="W30" s="33">
        <f t="shared" si="26"/>
        <v>91581.148451241752</v>
      </c>
      <c r="X30" s="33">
        <f t="shared" si="26"/>
        <v>94202.778713253385</v>
      </c>
      <c r="Y30" s="33">
        <f t="shared" si="26"/>
        <v>97072.281966720591</v>
      </c>
      <c r="Z30" s="39">
        <f t="shared" si="26"/>
        <v>100107.56172818471</v>
      </c>
      <c r="AA30" s="46">
        <f t="shared" si="23"/>
        <v>1041183.6221498342</v>
      </c>
      <c r="AB30" s="16">
        <f t="shared" si="26"/>
        <v>102385.58644314225</v>
      </c>
      <c r="AC30" s="33">
        <f t="shared" si="26"/>
        <v>104438.7340792031</v>
      </c>
      <c r="AD30" s="33">
        <f t="shared" si="26"/>
        <v>107126.40163445788</v>
      </c>
      <c r="AE30" s="33">
        <f t="shared" si="26"/>
        <v>109379.73930903382</v>
      </c>
      <c r="AF30" s="33">
        <f t="shared" si="26"/>
        <v>112004.78279203693</v>
      </c>
      <c r="AG30" s="33">
        <f t="shared" si="26"/>
        <v>114811.01390834051</v>
      </c>
      <c r="AH30" s="33">
        <f t="shared" si="26"/>
        <v>117736.80646082647</v>
      </c>
      <c r="AI30" s="33">
        <f t="shared" si="26"/>
        <v>120763.56157041382</v>
      </c>
      <c r="AJ30" s="33">
        <f t="shared" si="26"/>
        <v>124008.02665002893</v>
      </c>
      <c r="AK30" s="33">
        <f t="shared" si="26"/>
        <v>127393.88366599361</v>
      </c>
      <c r="AL30" s="33">
        <f t="shared" si="26"/>
        <v>132101.91958677763</v>
      </c>
      <c r="AM30" s="39">
        <f t="shared" si="26"/>
        <v>136143.14617478609</v>
      </c>
      <c r="AN30" s="46">
        <f t="shared" si="24"/>
        <v>1408293.6022750412</v>
      </c>
      <c r="AO30" s="16">
        <f t="shared" si="26"/>
        <v>140038.30529811815</v>
      </c>
      <c r="AP30" s="33">
        <f t="shared" si="26"/>
        <v>144108.99118910724</v>
      </c>
      <c r="AQ30" s="33">
        <f t="shared" si="26"/>
        <v>148326.68876881286</v>
      </c>
      <c r="AR30" s="33">
        <f t="shared" si="26"/>
        <v>152684.80723740032</v>
      </c>
      <c r="AS30" s="33">
        <f t="shared" si="26"/>
        <v>157025.12235160387</v>
      </c>
      <c r="AT30" s="33">
        <f t="shared" si="26"/>
        <v>162213.35416316357</v>
      </c>
      <c r="AU30" s="33">
        <f t="shared" si="26"/>
        <v>166071.0450881783</v>
      </c>
      <c r="AV30" s="33">
        <f t="shared" si="26"/>
        <v>169532.32194023201</v>
      </c>
      <c r="AW30" s="33">
        <f t="shared" si="26"/>
        <v>173088.22785447983</v>
      </c>
      <c r="AX30" s="33">
        <f t="shared" si="26"/>
        <v>178080.24251637032</v>
      </c>
      <c r="AY30" s="33">
        <f t="shared" si="26"/>
        <v>182997.14933542578</v>
      </c>
      <c r="AZ30" s="39">
        <f t="shared" si="26"/>
        <v>187817.16000168014</v>
      </c>
      <c r="BA30" s="46">
        <f t="shared" si="25"/>
        <v>1961983.4157445724</v>
      </c>
    </row>
    <row r="31" spans="1:53" x14ac:dyDescent="0.25">
      <c r="A31" s="134"/>
      <c r="B31" s="14"/>
      <c r="C31" s="9"/>
      <c r="D31" s="9"/>
      <c r="E31" s="9"/>
      <c r="F31" s="9"/>
      <c r="G31" s="9"/>
      <c r="H31" s="9"/>
      <c r="I31" s="9"/>
      <c r="J31" s="9"/>
      <c r="K31" s="9"/>
      <c r="L31" s="9"/>
      <c r="M31" s="38"/>
      <c r="N31" s="45"/>
      <c r="O31" s="14"/>
      <c r="P31" s="9"/>
      <c r="Q31" s="9"/>
      <c r="R31" s="9"/>
      <c r="S31" s="9"/>
      <c r="T31" s="9"/>
      <c r="U31" s="9"/>
      <c r="V31" s="9"/>
      <c r="W31" s="9"/>
      <c r="X31" s="9"/>
      <c r="Y31" s="9"/>
      <c r="Z31" s="38"/>
      <c r="AA31" s="45"/>
      <c r="AB31" s="14"/>
      <c r="AC31" s="9"/>
      <c r="AD31" s="9"/>
      <c r="AE31" s="9"/>
      <c r="AF31" s="9"/>
      <c r="AG31" s="9"/>
      <c r="AH31" s="9"/>
      <c r="AI31" s="9"/>
      <c r="AJ31" s="9"/>
      <c r="AK31" s="9"/>
      <c r="AL31" s="9"/>
      <c r="AM31" s="38"/>
      <c r="AN31" s="45"/>
      <c r="AO31" s="14"/>
      <c r="AP31" s="9"/>
      <c r="AQ31" s="9"/>
      <c r="AR31" s="9"/>
      <c r="AS31" s="9"/>
      <c r="AT31" s="9"/>
      <c r="AU31" s="9"/>
      <c r="AV31" s="9"/>
      <c r="AW31" s="9"/>
      <c r="AX31" s="9"/>
      <c r="AY31" s="9"/>
      <c r="AZ31" s="38"/>
      <c r="BA31" s="45"/>
    </row>
    <row r="32" spans="1:53" x14ac:dyDescent="0.25">
      <c r="A32" s="124" t="s">
        <v>20</v>
      </c>
      <c r="B32" s="14"/>
      <c r="C32" s="9"/>
      <c r="D32" s="9"/>
      <c r="E32" s="9"/>
      <c r="F32" s="9"/>
      <c r="G32" s="9"/>
      <c r="H32" s="9"/>
      <c r="I32" s="9"/>
      <c r="J32" s="9"/>
      <c r="K32" s="9"/>
      <c r="L32" s="9"/>
      <c r="M32" s="38"/>
      <c r="N32" s="45"/>
      <c r="O32" s="14"/>
      <c r="P32" s="9"/>
      <c r="Q32" s="9"/>
      <c r="R32" s="9"/>
      <c r="S32" s="9"/>
      <c r="T32" s="9"/>
      <c r="U32" s="9"/>
      <c r="V32" s="9"/>
      <c r="W32" s="9"/>
      <c r="X32" s="9"/>
      <c r="Y32" s="9"/>
      <c r="Z32" s="38"/>
      <c r="AA32" s="45"/>
      <c r="AB32" s="14"/>
      <c r="AC32" s="9"/>
      <c r="AD32" s="9"/>
      <c r="AE32" s="9"/>
      <c r="AF32" s="9"/>
      <c r="AG32" s="9"/>
      <c r="AH32" s="9"/>
      <c r="AI32" s="9"/>
      <c r="AJ32" s="9"/>
      <c r="AK32" s="9"/>
      <c r="AL32" s="9"/>
      <c r="AM32" s="38"/>
      <c r="AN32" s="45"/>
      <c r="AO32" s="14"/>
      <c r="AP32" s="9"/>
      <c r="AQ32" s="9"/>
      <c r="AR32" s="9"/>
      <c r="AS32" s="9"/>
      <c r="AT32" s="9"/>
      <c r="AU32" s="9"/>
      <c r="AV32" s="9"/>
      <c r="AW32" s="9"/>
      <c r="AX32" s="9"/>
      <c r="AY32" s="9"/>
      <c r="AZ32" s="38"/>
      <c r="BA32" s="45"/>
    </row>
    <row r="33" spans="1:53" x14ac:dyDescent="0.25">
      <c r="A33" s="125" t="s">
        <v>57</v>
      </c>
      <c r="B33" s="14">
        <v>205000</v>
      </c>
      <c r="C33" s="9">
        <f>B33</f>
        <v>205000</v>
      </c>
      <c r="D33" s="9">
        <f t="shared" ref="D33:AZ33" si="27">C33</f>
        <v>205000</v>
      </c>
      <c r="E33" s="9">
        <f t="shared" si="27"/>
        <v>205000</v>
      </c>
      <c r="F33" s="9">
        <f t="shared" si="27"/>
        <v>205000</v>
      </c>
      <c r="G33" s="9">
        <f t="shared" si="27"/>
        <v>205000</v>
      </c>
      <c r="H33" s="9">
        <f t="shared" si="27"/>
        <v>205000</v>
      </c>
      <c r="I33" s="9">
        <f t="shared" si="27"/>
        <v>205000</v>
      </c>
      <c r="J33" s="9">
        <f t="shared" si="27"/>
        <v>205000</v>
      </c>
      <c r="K33" s="9">
        <f t="shared" si="27"/>
        <v>205000</v>
      </c>
      <c r="L33" s="9">
        <f t="shared" si="27"/>
        <v>205000</v>
      </c>
      <c r="M33" s="38">
        <f t="shared" si="27"/>
        <v>205000</v>
      </c>
      <c r="N33" s="45">
        <f t="shared" ref="N33:N35" si="28">SUM(B33:M33)</f>
        <v>2460000</v>
      </c>
      <c r="O33" s="14">
        <f>M33</f>
        <v>205000</v>
      </c>
      <c r="P33" s="9">
        <f t="shared" si="27"/>
        <v>205000</v>
      </c>
      <c r="Q33" s="9">
        <f t="shared" si="27"/>
        <v>205000</v>
      </c>
      <c r="R33" s="9">
        <f t="shared" si="27"/>
        <v>205000</v>
      </c>
      <c r="S33" s="9">
        <f t="shared" si="27"/>
        <v>205000</v>
      </c>
      <c r="T33" s="9">
        <f t="shared" si="27"/>
        <v>205000</v>
      </c>
      <c r="U33" s="9">
        <f t="shared" si="27"/>
        <v>205000</v>
      </c>
      <c r="V33" s="9">
        <f t="shared" si="27"/>
        <v>205000</v>
      </c>
      <c r="W33" s="9">
        <f t="shared" si="27"/>
        <v>205000</v>
      </c>
      <c r="X33" s="9">
        <f t="shared" si="27"/>
        <v>205000</v>
      </c>
      <c r="Y33" s="9">
        <f t="shared" si="27"/>
        <v>205000</v>
      </c>
      <c r="Z33" s="38">
        <f t="shared" si="27"/>
        <v>205000</v>
      </c>
      <c r="AA33" s="45">
        <f t="shared" ref="AA33:AA35" si="29">SUM(O33:Z33)</f>
        <v>2460000</v>
      </c>
      <c r="AB33" s="14">
        <f>Z33</f>
        <v>205000</v>
      </c>
      <c r="AC33" s="9">
        <f t="shared" si="27"/>
        <v>205000</v>
      </c>
      <c r="AD33" s="9">
        <f t="shared" si="27"/>
        <v>205000</v>
      </c>
      <c r="AE33" s="9">
        <f t="shared" si="27"/>
        <v>205000</v>
      </c>
      <c r="AF33" s="9">
        <f t="shared" si="27"/>
        <v>205000</v>
      </c>
      <c r="AG33" s="9">
        <f t="shared" si="27"/>
        <v>205000</v>
      </c>
      <c r="AH33" s="9">
        <f t="shared" si="27"/>
        <v>205000</v>
      </c>
      <c r="AI33" s="9">
        <f t="shared" si="27"/>
        <v>205000</v>
      </c>
      <c r="AJ33" s="9">
        <f t="shared" si="27"/>
        <v>205000</v>
      </c>
      <c r="AK33" s="9">
        <f t="shared" si="27"/>
        <v>205000</v>
      </c>
      <c r="AL33" s="9">
        <f t="shared" si="27"/>
        <v>205000</v>
      </c>
      <c r="AM33" s="38">
        <f t="shared" si="27"/>
        <v>205000</v>
      </c>
      <c r="AN33" s="45">
        <f t="shared" ref="AN33:AN35" si="30">SUM(AB33:AM33)</f>
        <v>2460000</v>
      </c>
      <c r="AO33" s="14">
        <f>AM33</f>
        <v>205000</v>
      </c>
      <c r="AP33" s="9">
        <f t="shared" si="27"/>
        <v>205000</v>
      </c>
      <c r="AQ33" s="9">
        <f t="shared" si="27"/>
        <v>205000</v>
      </c>
      <c r="AR33" s="9">
        <f t="shared" si="27"/>
        <v>205000</v>
      </c>
      <c r="AS33" s="9">
        <f t="shared" si="27"/>
        <v>205000</v>
      </c>
      <c r="AT33" s="9">
        <f t="shared" si="27"/>
        <v>205000</v>
      </c>
      <c r="AU33" s="9">
        <f t="shared" si="27"/>
        <v>205000</v>
      </c>
      <c r="AV33" s="9">
        <f t="shared" si="27"/>
        <v>205000</v>
      </c>
      <c r="AW33" s="9">
        <f t="shared" si="27"/>
        <v>205000</v>
      </c>
      <c r="AX33" s="9">
        <f t="shared" si="27"/>
        <v>205000</v>
      </c>
      <c r="AY33" s="9">
        <f t="shared" si="27"/>
        <v>205000</v>
      </c>
      <c r="AZ33" s="38">
        <f t="shared" si="27"/>
        <v>205000</v>
      </c>
      <c r="BA33" s="45">
        <f t="shared" ref="BA33:BA35" si="31">SUM(AO33:AZ33)</f>
        <v>2460000</v>
      </c>
    </row>
    <row r="34" spans="1:53" ht="13.8" thickBot="1" x14ac:dyDescent="0.3">
      <c r="A34" s="129" t="s">
        <v>58</v>
      </c>
      <c r="B34" s="17">
        <f t="shared" ref="B34:M34" si="32">SUM(B33:B33)</f>
        <v>205000</v>
      </c>
      <c r="C34" s="18">
        <f t="shared" si="32"/>
        <v>205000</v>
      </c>
      <c r="D34" s="18">
        <f t="shared" si="32"/>
        <v>205000</v>
      </c>
      <c r="E34" s="18">
        <f t="shared" si="32"/>
        <v>205000</v>
      </c>
      <c r="F34" s="18">
        <f t="shared" si="32"/>
        <v>205000</v>
      </c>
      <c r="G34" s="18">
        <f t="shared" si="32"/>
        <v>205000</v>
      </c>
      <c r="H34" s="18">
        <f t="shared" si="32"/>
        <v>205000</v>
      </c>
      <c r="I34" s="18">
        <f t="shared" si="32"/>
        <v>205000</v>
      </c>
      <c r="J34" s="18">
        <f t="shared" si="32"/>
        <v>205000</v>
      </c>
      <c r="K34" s="18">
        <f t="shared" si="32"/>
        <v>205000</v>
      </c>
      <c r="L34" s="18">
        <f t="shared" si="32"/>
        <v>205000</v>
      </c>
      <c r="M34" s="40">
        <f t="shared" si="32"/>
        <v>205000</v>
      </c>
      <c r="N34" s="47">
        <f t="shared" si="28"/>
        <v>2460000</v>
      </c>
      <c r="O34" s="17">
        <f t="shared" ref="O34:Z34" si="33">SUM(O33:O33)</f>
        <v>205000</v>
      </c>
      <c r="P34" s="18">
        <f t="shared" si="33"/>
        <v>205000</v>
      </c>
      <c r="Q34" s="18">
        <f t="shared" si="33"/>
        <v>205000</v>
      </c>
      <c r="R34" s="18">
        <f t="shared" si="33"/>
        <v>205000</v>
      </c>
      <c r="S34" s="18">
        <f t="shared" si="33"/>
        <v>205000</v>
      </c>
      <c r="T34" s="18">
        <f t="shared" si="33"/>
        <v>205000</v>
      </c>
      <c r="U34" s="18">
        <f t="shared" si="33"/>
        <v>205000</v>
      </c>
      <c r="V34" s="18">
        <f t="shared" si="33"/>
        <v>205000</v>
      </c>
      <c r="W34" s="18">
        <f t="shared" si="33"/>
        <v>205000</v>
      </c>
      <c r="X34" s="18">
        <f t="shared" si="33"/>
        <v>205000</v>
      </c>
      <c r="Y34" s="18">
        <f t="shared" si="33"/>
        <v>205000</v>
      </c>
      <c r="Z34" s="40">
        <f t="shared" si="33"/>
        <v>205000</v>
      </c>
      <c r="AA34" s="47">
        <f t="shared" si="29"/>
        <v>2460000</v>
      </c>
      <c r="AB34" s="17">
        <f t="shared" ref="AB34:AM34" si="34">SUM(AB33:AB33)</f>
        <v>205000</v>
      </c>
      <c r="AC34" s="18">
        <f t="shared" si="34"/>
        <v>205000</v>
      </c>
      <c r="AD34" s="18">
        <f t="shared" si="34"/>
        <v>205000</v>
      </c>
      <c r="AE34" s="18">
        <f t="shared" si="34"/>
        <v>205000</v>
      </c>
      <c r="AF34" s="18">
        <f t="shared" si="34"/>
        <v>205000</v>
      </c>
      <c r="AG34" s="18">
        <f t="shared" si="34"/>
        <v>205000</v>
      </c>
      <c r="AH34" s="18">
        <f t="shared" si="34"/>
        <v>205000</v>
      </c>
      <c r="AI34" s="18">
        <f t="shared" si="34"/>
        <v>205000</v>
      </c>
      <c r="AJ34" s="18">
        <f t="shared" si="34"/>
        <v>205000</v>
      </c>
      <c r="AK34" s="18">
        <f t="shared" si="34"/>
        <v>205000</v>
      </c>
      <c r="AL34" s="18">
        <f t="shared" si="34"/>
        <v>205000</v>
      </c>
      <c r="AM34" s="40">
        <f t="shared" si="34"/>
        <v>205000</v>
      </c>
      <c r="AN34" s="47">
        <f t="shared" si="30"/>
        <v>2460000</v>
      </c>
      <c r="AO34" s="17">
        <f t="shared" ref="AO34:AZ34" si="35">SUM(AO33:AO33)</f>
        <v>205000</v>
      </c>
      <c r="AP34" s="18">
        <f t="shared" si="35"/>
        <v>205000</v>
      </c>
      <c r="AQ34" s="18">
        <f t="shared" si="35"/>
        <v>205000</v>
      </c>
      <c r="AR34" s="18">
        <f t="shared" si="35"/>
        <v>205000</v>
      </c>
      <c r="AS34" s="18">
        <f t="shared" si="35"/>
        <v>205000</v>
      </c>
      <c r="AT34" s="18">
        <f t="shared" si="35"/>
        <v>205000</v>
      </c>
      <c r="AU34" s="18">
        <f t="shared" si="35"/>
        <v>205000</v>
      </c>
      <c r="AV34" s="18">
        <f t="shared" si="35"/>
        <v>205000</v>
      </c>
      <c r="AW34" s="18">
        <f t="shared" si="35"/>
        <v>205000</v>
      </c>
      <c r="AX34" s="18">
        <f t="shared" si="35"/>
        <v>205000</v>
      </c>
      <c r="AY34" s="18">
        <f t="shared" si="35"/>
        <v>205000</v>
      </c>
      <c r="AZ34" s="40">
        <f t="shared" si="35"/>
        <v>205000</v>
      </c>
      <c r="BA34" s="47">
        <f t="shared" si="31"/>
        <v>2460000</v>
      </c>
    </row>
    <row r="35" spans="1:53" s="8" customFormat="1" ht="15" thickTop="1" thickBot="1" x14ac:dyDescent="0.3">
      <c r="A35" s="130" t="s">
        <v>59</v>
      </c>
      <c r="B35" s="21">
        <f t="shared" ref="B35:M35" si="36">B30+B34</f>
        <v>226120.61592662151</v>
      </c>
      <c r="C35" s="22">
        <f t="shared" si="36"/>
        <v>227000.64159023075</v>
      </c>
      <c r="D35" s="22">
        <f t="shared" si="36"/>
        <v>227917.33498982369</v>
      </c>
      <c r="E35" s="22">
        <f t="shared" si="36"/>
        <v>228872.223947733</v>
      </c>
      <c r="F35" s="22">
        <f t="shared" si="36"/>
        <v>229866.89994555523</v>
      </c>
      <c r="G35" s="22">
        <f t="shared" si="36"/>
        <v>230903.02077662002</v>
      </c>
      <c r="H35" s="22">
        <f t="shared" si="36"/>
        <v>231982.31330897921</v>
      </c>
      <c r="I35" s="22">
        <f t="shared" si="36"/>
        <v>233106.57636352</v>
      </c>
      <c r="J35" s="22">
        <f t="shared" si="36"/>
        <v>234277.683712</v>
      </c>
      <c r="K35" s="22">
        <f t="shared" si="36"/>
        <v>235497.58720000001</v>
      </c>
      <c r="L35" s="22">
        <f t="shared" si="36"/>
        <v>236768.32</v>
      </c>
      <c r="M35" s="41">
        <f t="shared" si="36"/>
        <v>238092</v>
      </c>
      <c r="N35" s="48">
        <f t="shared" si="28"/>
        <v>2780405.217761083</v>
      </c>
      <c r="O35" s="21">
        <f t="shared" ref="O35:Z35" si="37">O30+O34</f>
        <v>277558.1555555556</v>
      </c>
      <c r="P35" s="22">
        <f t="shared" si="37"/>
        <v>282077.58785185183</v>
      </c>
      <c r="Q35" s="22">
        <f t="shared" si="37"/>
        <v>284753.41754675063</v>
      </c>
      <c r="R35" s="22">
        <f t="shared" si="37"/>
        <v>286882.0783383724</v>
      </c>
      <c r="S35" s="22">
        <f t="shared" si="37"/>
        <v>288803.7194209554</v>
      </c>
      <c r="T35" s="22">
        <f t="shared" si="37"/>
        <v>290715.49737215322</v>
      </c>
      <c r="U35" s="22">
        <f t="shared" si="37"/>
        <v>292664.0192814102</v>
      </c>
      <c r="V35" s="22">
        <f t="shared" si="37"/>
        <v>294765.37592338462</v>
      </c>
      <c r="W35" s="22">
        <f t="shared" si="37"/>
        <v>296581.14845124178</v>
      </c>
      <c r="X35" s="22">
        <f t="shared" si="37"/>
        <v>299202.77871325338</v>
      </c>
      <c r="Y35" s="22">
        <f t="shared" si="37"/>
        <v>302072.28196672059</v>
      </c>
      <c r="Z35" s="41">
        <f t="shared" si="37"/>
        <v>305107.56172818469</v>
      </c>
      <c r="AA35" s="48">
        <f t="shared" si="29"/>
        <v>3501183.6221498339</v>
      </c>
      <c r="AB35" s="21">
        <f t="shared" ref="AB35:AM35" si="38">AB30+AB34</f>
        <v>307385.58644314227</v>
      </c>
      <c r="AC35" s="22">
        <f t="shared" si="38"/>
        <v>309438.7340792031</v>
      </c>
      <c r="AD35" s="22">
        <f t="shared" si="38"/>
        <v>312126.40163445787</v>
      </c>
      <c r="AE35" s="22">
        <f t="shared" si="38"/>
        <v>314379.73930903384</v>
      </c>
      <c r="AF35" s="22">
        <f t="shared" si="38"/>
        <v>317004.78279203695</v>
      </c>
      <c r="AG35" s="22">
        <f t="shared" si="38"/>
        <v>319811.01390834048</v>
      </c>
      <c r="AH35" s="22">
        <f t="shared" si="38"/>
        <v>322736.80646082648</v>
      </c>
      <c r="AI35" s="22">
        <f t="shared" si="38"/>
        <v>325763.56157041382</v>
      </c>
      <c r="AJ35" s="22">
        <f t="shared" si="38"/>
        <v>329008.02665002894</v>
      </c>
      <c r="AK35" s="22">
        <f t="shared" si="38"/>
        <v>332393.88366599358</v>
      </c>
      <c r="AL35" s="22">
        <f t="shared" si="38"/>
        <v>337101.91958677763</v>
      </c>
      <c r="AM35" s="41">
        <f t="shared" si="38"/>
        <v>341143.14617478609</v>
      </c>
      <c r="AN35" s="48">
        <f t="shared" si="30"/>
        <v>3868293.6022750414</v>
      </c>
      <c r="AO35" s="21">
        <f t="shared" ref="AO35:AZ35" si="39">AO30+AO34</f>
        <v>345038.30529811815</v>
      </c>
      <c r="AP35" s="22">
        <f t="shared" si="39"/>
        <v>349108.99118910724</v>
      </c>
      <c r="AQ35" s="22">
        <f t="shared" si="39"/>
        <v>353326.68876881286</v>
      </c>
      <c r="AR35" s="22">
        <f t="shared" si="39"/>
        <v>357684.80723740032</v>
      </c>
      <c r="AS35" s="22">
        <f t="shared" si="39"/>
        <v>362025.12235160387</v>
      </c>
      <c r="AT35" s="22">
        <f t="shared" si="39"/>
        <v>367213.35416316357</v>
      </c>
      <c r="AU35" s="22">
        <f t="shared" si="39"/>
        <v>371071.0450881783</v>
      </c>
      <c r="AV35" s="22">
        <f t="shared" si="39"/>
        <v>374532.32194023201</v>
      </c>
      <c r="AW35" s="22">
        <f t="shared" si="39"/>
        <v>378088.2278544798</v>
      </c>
      <c r="AX35" s="22">
        <f t="shared" si="39"/>
        <v>383080.24251637032</v>
      </c>
      <c r="AY35" s="22">
        <f t="shared" si="39"/>
        <v>387997.14933542581</v>
      </c>
      <c r="AZ35" s="41">
        <f t="shared" si="39"/>
        <v>392817.16000168014</v>
      </c>
      <c r="BA35" s="48">
        <f t="shared" si="31"/>
        <v>4421983.4157445729</v>
      </c>
    </row>
    <row r="36" spans="1:53" ht="13.8" thickTop="1" x14ac:dyDescent="0.25">
      <c r="A36" s="131"/>
      <c r="B36" s="19"/>
      <c r="C36" s="10"/>
      <c r="D36" s="10"/>
      <c r="E36" s="10"/>
      <c r="F36" s="10"/>
      <c r="G36" s="10"/>
      <c r="H36" s="10"/>
      <c r="I36" s="10"/>
      <c r="J36" s="10"/>
      <c r="K36" s="10"/>
      <c r="L36" s="10"/>
      <c r="M36" s="42"/>
      <c r="N36" s="49"/>
      <c r="O36" s="19"/>
      <c r="P36" s="10"/>
      <c r="Q36" s="10"/>
      <c r="R36" s="10"/>
      <c r="S36" s="10"/>
      <c r="T36" s="10"/>
      <c r="U36" s="10"/>
      <c r="V36" s="10"/>
      <c r="W36" s="10"/>
      <c r="X36" s="10"/>
      <c r="Y36" s="10"/>
      <c r="Z36" s="42"/>
      <c r="AA36" s="49"/>
      <c r="AB36" s="19"/>
      <c r="AC36" s="10"/>
      <c r="AD36" s="10"/>
      <c r="AE36" s="10"/>
      <c r="AF36" s="10"/>
      <c r="AG36" s="10"/>
      <c r="AH36" s="10"/>
      <c r="AI36" s="10"/>
      <c r="AJ36" s="10"/>
      <c r="AK36" s="10"/>
      <c r="AL36" s="10"/>
      <c r="AM36" s="42"/>
      <c r="AN36" s="49"/>
      <c r="AO36" s="19"/>
      <c r="AP36" s="10"/>
      <c r="AQ36" s="10"/>
      <c r="AR36" s="10"/>
      <c r="AS36" s="10"/>
      <c r="AT36" s="10"/>
      <c r="AU36" s="10"/>
      <c r="AV36" s="10"/>
      <c r="AW36" s="10"/>
      <c r="AX36" s="10"/>
      <c r="AY36" s="10"/>
      <c r="AZ36" s="42"/>
      <c r="BA36" s="49"/>
    </row>
    <row r="37" spans="1:53" x14ac:dyDescent="0.25">
      <c r="A37" s="124" t="s">
        <v>60</v>
      </c>
      <c r="B37" s="14"/>
      <c r="C37" s="9"/>
      <c r="D37" s="9"/>
      <c r="E37" s="9"/>
      <c r="F37" s="9"/>
      <c r="G37" s="9"/>
      <c r="H37" s="9"/>
      <c r="I37" s="9"/>
      <c r="J37" s="9"/>
      <c r="K37" s="9"/>
      <c r="L37" s="9"/>
      <c r="M37" s="38"/>
      <c r="N37" s="45"/>
      <c r="O37" s="14"/>
      <c r="P37" s="9"/>
      <c r="Q37" s="9"/>
      <c r="R37" s="9"/>
      <c r="S37" s="9"/>
      <c r="T37" s="9"/>
      <c r="U37" s="9"/>
      <c r="V37" s="9"/>
      <c r="W37" s="9"/>
      <c r="X37" s="9"/>
      <c r="Y37" s="9"/>
      <c r="Z37" s="38"/>
      <c r="AA37" s="45"/>
      <c r="AB37" s="14"/>
      <c r="AC37" s="9"/>
      <c r="AD37" s="9"/>
      <c r="AE37" s="9"/>
      <c r="AF37" s="9"/>
      <c r="AG37" s="9"/>
      <c r="AH37" s="9"/>
      <c r="AI37" s="9"/>
      <c r="AJ37" s="9"/>
      <c r="AK37" s="9"/>
      <c r="AL37" s="9"/>
      <c r="AM37" s="38"/>
      <c r="AN37" s="45"/>
      <c r="AO37" s="14"/>
      <c r="AP37" s="9"/>
      <c r="AQ37" s="9"/>
      <c r="AR37" s="9"/>
      <c r="AS37" s="9"/>
      <c r="AT37" s="9"/>
      <c r="AU37" s="9"/>
      <c r="AV37" s="9"/>
      <c r="AW37" s="9"/>
      <c r="AX37" s="9"/>
      <c r="AY37" s="9"/>
      <c r="AZ37" s="38"/>
      <c r="BA37" s="45"/>
    </row>
    <row r="38" spans="1:53" x14ac:dyDescent="0.25">
      <c r="A38" s="133" t="str">
        <f>Instructions!C17</f>
        <v>Equity Capital</v>
      </c>
      <c r="B38" s="14">
        <v>1000000</v>
      </c>
      <c r="C38" s="9">
        <v>1000000</v>
      </c>
      <c r="D38" s="9">
        <v>1000000</v>
      </c>
      <c r="E38" s="9">
        <v>1000000</v>
      </c>
      <c r="F38" s="9">
        <v>1000000</v>
      </c>
      <c r="G38" s="9">
        <v>1000000</v>
      </c>
      <c r="H38" s="9">
        <v>1000000</v>
      </c>
      <c r="I38" s="9">
        <v>1000000</v>
      </c>
      <c r="J38" s="9">
        <v>1000000</v>
      </c>
      <c r="K38" s="9">
        <v>1000000</v>
      </c>
      <c r="L38" s="9">
        <v>1000000</v>
      </c>
      <c r="M38" s="38">
        <v>1000000</v>
      </c>
      <c r="N38" s="45">
        <f t="shared" ref="N38:N42" si="40">SUM(B38:M38)</f>
        <v>12000000</v>
      </c>
      <c r="O38" s="14">
        <f>Instructions!E17</f>
        <v>1000000</v>
      </c>
      <c r="P38" s="9">
        <f>Instructions!F17</f>
        <v>1000000</v>
      </c>
      <c r="Q38" s="9">
        <f>Instructions!G17</f>
        <v>1000000</v>
      </c>
      <c r="R38" s="9">
        <f>Instructions!H17</f>
        <v>1000000</v>
      </c>
      <c r="S38" s="9">
        <f>Instructions!I17</f>
        <v>1000000</v>
      </c>
      <c r="T38" s="9">
        <f>Instructions!J17</f>
        <v>1000000</v>
      </c>
      <c r="U38" s="9">
        <f>Instructions!K17</f>
        <v>1000000</v>
      </c>
      <c r="V38" s="9">
        <f>Instructions!L17</f>
        <v>1000000</v>
      </c>
      <c r="W38" s="9">
        <f>Instructions!M17</f>
        <v>1000000</v>
      </c>
      <c r="X38" s="9">
        <f>Instructions!N17</f>
        <v>1000000</v>
      </c>
      <c r="Y38" s="9">
        <f>Instructions!O17</f>
        <v>1000000</v>
      </c>
      <c r="Z38" s="38">
        <f>Instructions!P17</f>
        <v>1000000</v>
      </c>
      <c r="AA38" s="45">
        <f t="shared" ref="AA38:AA42" si="41">SUM(O38:Z38)</f>
        <v>12000000</v>
      </c>
      <c r="AB38" s="14">
        <f>Instructions!Q17</f>
        <v>1000000</v>
      </c>
      <c r="AC38" s="9">
        <f>Instructions!R17</f>
        <v>1000000</v>
      </c>
      <c r="AD38" s="9">
        <f>Instructions!S17</f>
        <v>1000000</v>
      </c>
      <c r="AE38" s="9">
        <f>Instructions!T17</f>
        <v>1000000</v>
      </c>
      <c r="AF38" s="9">
        <f>Instructions!U17</f>
        <v>1000000</v>
      </c>
      <c r="AG38" s="9">
        <f>Instructions!V17</f>
        <v>1000000</v>
      </c>
      <c r="AH38" s="9">
        <f>Instructions!W17</f>
        <v>1000000</v>
      </c>
      <c r="AI38" s="9">
        <f>Instructions!X17</f>
        <v>1000000</v>
      </c>
      <c r="AJ38" s="9">
        <f>Instructions!Y17</f>
        <v>1000000</v>
      </c>
      <c r="AK38" s="9">
        <f>Instructions!Z17</f>
        <v>1000000</v>
      </c>
      <c r="AL38" s="9">
        <f>Instructions!AA17</f>
        <v>1000000</v>
      </c>
      <c r="AM38" s="38">
        <f>Instructions!AB17</f>
        <v>1000000</v>
      </c>
      <c r="AN38" s="45">
        <f t="shared" ref="AN38:AN42" si="42">SUM(AB38:AM38)</f>
        <v>12000000</v>
      </c>
      <c r="AO38" s="14">
        <f>Instructions!AC17</f>
        <v>1000000</v>
      </c>
      <c r="AP38" s="9">
        <f>Instructions!AD17</f>
        <v>1000000</v>
      </c>
      <c r="AQ38" s="9">
        <f>Instructions!AE17</f>
        <v>1000000</v>
      </c>
      <c r="AR38" s="9">
        <f>Instructions!AF17</f>
        <v>1000000</v>
      </c>
      <c r="AS38" s="9">
        <f>Instructions!AG17</f>
        <v>1000000</v>
      </c>
      <c r="AT38" s="9">
        <f>Instructions!AH17</f>
        <v>1000000</v>
      </c>
      <c r="AU38" s="9">
        <f>Instructions!AI17</f>
        <v>1000000</v>
      </c>
      <c r="AV38" s="9">
        <f>Instructions!AJ17</f>
        <v>1000000</v>
      </c>
      <c r="AW38" s="9">
        <f>Instructions!AK17</f>
        <v>1000000</v>
      </c>
      <c r="AX38" s="9">
        <f>Instructions!AL17</f>
        <v>1000000</v>
      </c>
      <c r="AY38" s="9">
        <f>Instructions!AM17</f>
        <v>1000000</v>
      </c>
      <c r="AZ38" s="38">
        <f>Instructions!AN17</f>
        <v>1000000</v>
      </c>
      <c r="BA38" s="45">
        <f t="shared" ref="BA38:BA42" si="43">SUM(AO38:AZ38)</f>
        <v>12000000</v>
      </c>
    </row>
    <row r="39" spans="1:53" x14ac:dyDescent="0.25">
      <c r="A39" s="133" t="s">
        <v>6</v>
      </c>
      <c r="B39" s="14">
        <f>IS!B51</f>
        <v>-19969.431713762173</v>
      </c>
      <c r="C39" s="9">
        <f>IS!C51+BS!B39</f>
        <v>-39382.64396075008</v>
      </c>
      <c r="D39" s="9">
        <f>IS!D51+BS!C39</f>
        <v>-58735.762096804363</v>
      </c>
      <c r="E39" s="9">
        <f>IS!E51+BS!D39</f>
        <v>-79563.574649052985</v>
      </c>
      <c r="F39" s="9">
        <f>IS!F51+BS!E39</f>
        <v>-99733.002655272401</v>
      </c>
      <c r="G39" s="9">
        <f>IS!G51+BS!F39</f>
        <v>-120098.33033059476</v>
      </c>
      <c r="H39" s="9">
        <f>IS!H51+BS!G39</f>
        <v>-141920.45143295277</v>
      </c>
      <c r="I39" s="9">
        <f>IS!I51+BS!H39</f>
        <v>-164191.13235977426</v>
      </c>
      <c r="J39" s="9">
        <f>IS!J51+BS!I39</f>
        <v>-186907.29307528905</v>
      </c>
      <c r="K39" s="9">
        <f>IS!K51+BS!J39</f>
        <v>-209630.30703895848</v>
      </c>
      <c r="L39" s="9">
        <f>IS!L51+BS!K39</f>
        <v>-232405.32138125601</v>
      </c>
      <c r="M39" s="38">
        <f>IS!M51+BS!L39</f>
        <v>-256166.59865361062</v>
      </c>
      <c r="N39" s="45">
        <f t="shared" si="40"/>
        <v>-1608703.8493480778</v>
      </c>
      <c r="O39" s="14">
        <f>IS!O51+BS!M39</f>
        <v>-279177.18391460431</v>
      </c>
      <c r="P39" s="9">
        <f>IS!P51+BS!O39</f>
        <v>-301733.53224503592</v>
      </c>
      <c r="Q39" s="9">
        <f>IS!Q51+BS!P39</f>
        <v>-324147.00812473713</v>
      </c>
      <c r="R39" s="9">
        <f>IS!R51+BS!Q39</f>
        <v>-345578.24823541561</v>
      </c>
      <c r="S39" s="9">
        <f>IS!S51+BS!R39</f>
        <v>-366745.43734033738</v>
      </c>
      <c r="T39" s="9">
        <f>IS!T51+BS!S39</f>
        <v>-386257.67276970908</v>
      </c>
      <c r="U39" s="9">
        <f>IS!U51+BS!T39</f>
        <v>-405290.43278899352</v>
      </c>
      <c r="V39" s="9">
        <f>IS!V51+BS!U39</f>
        <v>-424719.65017310437</v>
      </c>
      <c r="W39" s="9">
        <f>IS!W51+BS!V39</f>
        <v>-443909.23976935388</v>
      </c>
      <c r="X39" s="9">
        <f>IS!X51+BS!W39</f>
        <v>-462888.22346986586</v>
      </c>
      <c r="Y39" s="9">
        <f>IS!Y51+BS!X39</f>
        <v>-482439.78204160871</v>
      </c>
      <c r="Z39" s="38">
        <f>IS!Z51+BS!Y39</f>
        <v>-501998.03950021276</v>
      </c>
      <c r="AA39" s="45">
        <f t="shared" si="41"/>
        <v>-4724884.450372979</v>
      </c>
      <c r="AB39" s="14">
        <f>IS!AB51+BS!Z39</f>
        <v>-520527.48375494685</v>
      </c>
      <c r="AC39" s="9">
        <f>IS!AC51+BS!AB39</f>
        <v>-537996.80665339762</v>
      </c>
      <c r="AD39" s="9">
        <f>IS!AD51+BS!AC39</f>
        <v>-555845.85477474588</v>
      </c>
      <c r="AE39" s="9">
        <f>IS!AE51+BS!AD39</f>
        <v>-572672.85703613528</v>
      </c>
      <c r="AF39" s="9">
        <f>IS!AF51+BS!AE39</f>
        <v>-589712.06047627097</v>
      </c>
      <c r="AG39" s="9">
        <f>IS!AG51+BS!AF39</f>
        <v>-606163.73855084274</v>
      </c>
      <c r="AH39" s="9">
        <f>IS!AH51+BS!AG39</f>
        <v>-622721.145299486</v>
      </c>
      <c r="AI39" s="9">
        <f>IS!AI51+BS!AH39</f>
        <v>-639845.91858826124</v>
      </c>
      <c r="AJ39" s="9">
        <f>IS!AJ51+BS!AI39</f>
        <v>-656107.28816152306</v>
      </c>
      <c r="AK39" s="9">
        <f>IS!AK51+BS!AJ39</f>
        <v>-671838.28410783783</v>
      </c>
      <c r="AL39" s="9">
        <f>IS!AL51+BS!AK39</f>
        <v>-688451.37967404258</v>
      </c>
      <c r="AM39" s="38">
        <f>IS!AM51+BS!AL39</f>
        <v>-705354.78964639222</v>
      </c>
      <c r="AN39" s="45">
        <f t="shared" si="42"/>
        <v>-7367237.6067238823</v>
      </c>
      <c r="AO39" s="14">
        <f>IS!AO51+BS!AM39</f>
        <v>-722515.26505075954</v>
      </c>
      <c r="AP39" s="9">
        <f>IS!AP51+BS!AO39</f>
        <v>-739279.61997883697</v>
      </c>
      <c r="AQ39" s="9">
        <f>IS!AQ51+BS!AP39</f>
        <v>-755177.02781655826</v>
      </c>
      <c r="AR39" s="9">
        <f>IS!AR51+BS!AQ39</f>
        <v>-771528.4990210851</v>
      </c>
      <c r="AS39" s="9">
        <f>IS!AS51+BS!AR39</f>
        <v>-786808.49118623964</v>
      </c>
      <c r="AT39" s="9">
        <f>IS!AT51+BS!AS39</f>
        <v>-803013.87098884559</v>
      </c>
      <c r="AU39" s="9">
        <f>IS!AU51+BS!AT39</f>
        <v>-817616.81666119013</v>
      </c>
      <c r="AV39" s="9">
        <f>IS!AV51+BS!AU39</f>
        <v>-831503.36247671465</v>
      </c>
      <c r="AW39" s="9">
        <f>IS!AW51+BS!AV39</f>
        <v>-844845.62595223484</v>
      </c>
      <c r="AX39" s="9">
        <f>IS!AX51+BS!AW39</f>
        <v>-857937.31038990756</v>
      </c>
      <c r="AY39" s="9">
        <f>IS!AY51+BS!AX39</f>
        <v>-869773.96819814411</v>
      </c>
      <c r="AZ39" s="38">
        <f>IS!AZ51+BS!AY39</f>
        <v>-881818.34298004652</v>
      </c>
      <c r="BA39" s="45">
        <f t="shared" si="43"/>
        <v>-9681818.2007005624</v>
      </c>
    </row>
    <row r="40" spans="1:53" s="23" customFormat="1" ht="13.8" thickBot="1" x14ac:dyDescent="0.3">
      <c r="A40" s="129" t="s">
        <v>62</v>
      </c>
      <c r="B40" s="17">
        <f>SUM(B38:B39)</f>
        <v>980030.56828623777</v>
      </c>
      <c r="C40" s="18">
        <f t="shared" ref="C40:AZ40" si="44">SUM(C38:C39)</f>
        <v>960617.35603924992</v>
      </c>
      <c r="D40" s="18">
        <f t="shared" si="44"/>
        <v>941264.23790319567</v>
      </c>
      <c r="E40" s="18">
        <f t="shared" si="44"/>
        <v>920436.42535094707</v>
      </c>
      <c r="F40" s="18">
        <f t="shared" si="44"/>
        <v>900266.99734472763</v>
      </c>
      <c r="G40" s="18">
        <f t="shared" si="44"/>
        <v>879901.66966940521</v>
      </c>
      <c r="H40" s="18">
        <f t="shared" si="44"/>
        <v>858079.54856704723</v>
      </c>
      <c r="I40" s="18">
        <f t="shared" si="44"/>
        <v>835808.86764022568</v>
      </c>
      <c r="J40" s="18">
        <f t="shared" si="44"/>
        <v>813092.70692471089</v>
      </c>
      <c r="K40" s="18">
        <f t="shared" si="44"/>
        <v>790369.69296104158</v>
      </c>
      <c r="L40" s="18">
        <f t="shared" si="44"/>
        <v>767594.67861874402</v>
      </c>
      <c r="M40" s="40">
        <f t="shared" si="44"/>
        <v>743833.40134638944</v>
      </c>
      <c r="N40" s="47">
        <f t="shared" si="40"/>
        <v>10391296.150651921</v>
      </c>
      <c r="O40" s="17">
        <f t="shared" si="44"/>
        <v>720822.81608539564</v>
      </c>
      <c r="P40" s="18">
        <f t="shared" si="44"/>
        <v>698266.46775496402</v>
      </c>
      <c r="Q40" s="18">
        <f t="shared" si="44"/>
        <v>675852.99187526293</v>
      </c>
      <c r="R40" s="18">
        <f t="shared" si="44"/>
        <v>654421.75176458433</v>
      </c>
      <c r="S40" s="18">
        <f t="shared" si="44"/>
        <v>633254.56265966268</v>
      </c>
      <c r="T40" s="18">
        <f t="shared" si="44"/>
        <v>613742.32723029098</v>
      </c>
      <c r="U40" s="18">
        <f t="shared" si="44"/>
        <v>594709.56721100654</v>
      </c>
      <c r="V40" s="18">
        <f t="shared" si="44"/>
        <v>575280.34982689563</v>
      </c>
      <c r="W40" s="18">
        <f t="shared" si="44"/>
        <v>556090.76023064612</v>
      </c>
      <c r="X40" s="18">
        <f t="shared" si="44"/>
        <v>537111.77653013414</v>
      </c>
      <c r="Y40" s="18">
        <f t="shared" si="44"/>
        <v>517560.21795839129</v>
      </c>
      <c r="Z40" s="40">
        <f t="shared" si="44"/>
        <v>498001.96049978724</v>
      </c>
      <c r="AA40" s="47">
        <f t="shared" si="41"/>
        <v>7275115.5496270228</v>
      </c>
      <c r="AB40" s="17">
        <f t="shared" si="44"/>
        <v>479472.51624505315</v>
      </c>
      <c r="AC40" s="18">
        <f t="shared" si="44"/>
        <v>462003.19334660238</v>
      </c>
      <c r="AD40" s="18">
        <f t="shared" si="44"/>
        <v>444154.14522525412</v>
      </c>
      <c r="AE40" s="18">
        <f t="shared" si="44"/>
        <v>427327.14296386472</v>
      </c>
      <c r="AF40" s="18">
        <f t="shared" si="44"/>
        <v>410287.93952372903</v>
      </c>
      <c r="AG40" s="18">
        <f t="shared" si="44"/>
        <v>393836.26144915726</v>
      </c>
      <c r="AH40" s="18">
        <f t="shared" si="44"/>
        <v>377278.854700514</v>
      </c>
      <c r="AI40" s="18">
        <f t="shared" si="44"/>
        <v>360154.08141173876</v>
      </c>
      <c r="AJ40" s="18">
        <f t="shared" si="44"/>
        <v>343892.71183847694</v>
      </c>
      <c r="AK40" s="18">
        <f t="shared" si="44"/>
        <v>328161.71589216217</v>
      </c>
      <c r="AL40" s="18">
        <f t="shared" si="44"/>
        <v>311548.62032595742</v>
      </c>
      <c r="AM40" s="40">
        <f t="shared" si="44"/>
        <v>294645.21035360778</v>
      </c>
      <c r="AN40" s="47">
        <f t="shared" si="42"/>
        <v>4632762.3932761177</v>
      </c>
      <c r="AO40" s="17">
        <f t="shared" si="44"/>
        <v>277484.73494924046</v>
      </c>
      <c r="AP40" s="18">
        <f t="shared" si="44"/>
        <v>260720.38002116303</v>
      </c>
      <c r="AQ40" s="18">
        <f t="shared" si="44"/>
        <v>244822.97218344174</v>
      </c>
      <c r="AR40" s="18">
        <f t="shared" si="44"/>
        <v>228471.5009789149</v>
      </c>
      <c r="AS40" s="18">
        <f t="shared" si="44"/>
        <v>213191.50881376036</v>
      </c>
      <c r="AT40" s="18">
        <f t="shared" si="44"/>
        <v>196986.12901115441</v>
      </c>
      <c r="AU40" s="18">
        <f t="shared" si="44"/>
        <v>182383.18333880987</v>
      </c>
      <c r="AV40" s="18">
        <f t="shared" si="44"/>
        <v>168496.63752328535</v>
      </c>
      <c r="AW40" s="18">
        <f t="shared" si="44"/>
        <v>155154.37404776516</v>
      </c>
      <c r="AX40" s="18">
        <f t="shared" si="44"/>
        <v>142062.68961009244</v>
      </c>
      <c r="AY40" s="18">
        <f t="shared" si="44"/>
        <v>130226.03180185589</v>
      </c>
      <c r="AZ40" s="40">
        <f t="shared" si="44"/>
        <v>118181.65701995348</v>
      </c>
      <c r="BA40" s="47">
        <f t="shared" si="43"/>
        <v>2318181.7992994366</v>
      </c>
    </row>
    <row r="41" spans="1:53" s="8" customFormat="1" ht="15" thickTop="1" thickBot="1" x14ac:dyDescent="0.3">
      <c r="A41" s="130" t="s">
        <v>63</v>
      </c>
      <c r="B41" s="21">
        <f>B35+B40</f>
        <v>1206151.1842128593</v>
      </c>
      <c r="C41" s="22">
        <f t="shared" ref="C41:AZ41" si="45">C35+C40</f>
        <v>1187617.9976294807</v>
      </c>
      <c r="D41" s="22">
        <f t="shared" si="45"/>
        <v>1169181.5728930193</v>
      </c>
      <c r="E41" s="22">
        <f t="shared" si="45"/>
        <v>1149308.64929868</v>
      </c>
      <c r="F41" s="22">
        <f t="shared" si="45"/>
        <v>1130133.8972902829</v>
      </c>
      <c r="G41" s="22">
        <f t="shared" si="45"/>
        <v>1110804.6904460252</v>
      </c>
      <c r="H41" s="22">
        <f t="shared" si="45"/>
        <v>1090061.8618760265</v>
      </c>
      <c r="I41" s="22">
        <f t="shared" si="45"/>
        <v>1068915.4440037457</v>
      </c>
      <c r="J41" s="22">
        <f t="shared" si="45"/>
        <v>1047370.3906367109</v>
      </c>
      <c r="K41" s="22">
        <f t="shared" si="45"/>
        <v>1025867.2801610415</v>
      </c>
      <c r="L41" s="22">
        <f t="shared" si="45"/>
        <v>1004362.9986187441</v>
      </c>
      <c r="M41" s="41">
        <f t="shared" si="45"/>
        <v>981925.40134638944</v>
      </c>
      <c r="N41" s="48">
        <f t="shared" si="40"/>
        <v>13171701.368413005</v>
      </c>
      <c r="O41" s="21">
        <f t="shared" si="45"/>
        <v>998380.97164095123</v>
      </c>
      <c r="P41" s="22">
        <f t="shared" si="45"/>
        <v>980344.05560681585</v>
      </c>
      <c r="Q41" s="22">
        <f t="shared" si="45"/>
        <v>960606.40942201356</v>
      </c>
      <c r="R41" s="22">
        <f t="shared" si="45"/>
        <v>941303.83010295674</v>
      </c>
      <c r="S41" s="22">
        <f t="shared" si="45"/>
        <v>922058.28208061808</v>
      </c>
      <c r="T41" s="22">
        <f t="shared" si="45"/>
        <v>904457.82460244419</v>
      </c>
      <c r="U41" s="22">
        <f t="shared" si="45"/>
        <v>887373.58649241668</v>
      </c>
      <c r="V41" s="22">
        <f t="shared" si="45"/>
        <v>870045.72575028031</v>
      </c>
      <c r="W41" s="22">
        <f t="shared" si="45"/>
        <v>852671.9086818879</v>
      </c>
      <c r="X41" s="22">
        <f t="shared" si="45"/>
        <v>836314.55524338759</v>
      </c>
      <c r="Y41" s="22">
        <f t="shared" si="45"/>
        <v>819632.49992511189</v>
      </c>
      <c r="Z41" s="41">
        <f t="shared" si="45"/>
        <v>803109.52222797193</v>
      </c>
      <c r="AA41" s="48">
        <f t="shared" si="41"/>
        <v>10776299.171776857</v>
      </c>
      <c r="AB41" s="21">
        <f t="shared" si="45"/>
        <v>786858.10268819542</v>
      </c>
      <c r="AC41" s="22">
        <f t="shared" si="45"/>
        <v>771441.92742580548</v>
      </c>
      <c r="AD41" s="22">
        <f t="shared" si="45"/>
        <v>756280.54685971199</v>
      </c>
      <c r="AE41" s="22">
        <f t="shared" si="45"/>
        <v>741706.88227289857</v>
      </c>
      <c r="AF41" s="22">
        <f t="shared" si="45"/>
        <v>727292.72231576592</v>
      </c>
      <c r="AG41" s="22">
        <f t="shared" si="45"/>
        <v>713647.27535749774</v>
      </c>
      <c r="AH41" s="22">
        <f t="shared" si="45"/>
        <v>700015.66116134054</v>
      </c>
      <c r="AI41" s="22">
        <f t="shared" si="45"/>
        <v>685917.64298215252</v>
      </c>
      <c r="AJ41" s="22">
        <f t="shared" si="45"/>
        <v>672900.73848850583</v>
      </c>
      <c r="AK41" s="22">
        <f t="shared" si="45"/>
        <v>660555.59955815575</v>
      </c>
      <c r="AL41" s="22">
        <f t="shared" si="45"/>
        <v>648650.53991273511</v>
      </c>
      <c r="AM41" s="41">
        <f t="shared" si="45"/>
        <v>635788.35652839392</v>
      </c>
      <c r="AN41" s="48">
        <f t="shared" si="42"/>
        <v>8501055.9955511577</v>
      </c>
      <c r="AO41" s="21">
        <f t="shared" si="45"/>
        <v>622523.04024735861</v>
      </c>
      <c r="AP41" s="22">
        <f t="shared" si="45"/>
        <v>609829.37121027033</v>
      </c>
      <c r="AQ41" s="22">
        <f t="shared" si="45"/>
        <v>598149.66095225466</v>
      </c>
      <c r="AR41" s="22">
        <f t="shared" si="45"/>
        <v>586156.30821631523</v>
      </c>
      <c r="AS41" s="22">
        <f t="shared" si="45"/>
        <v>575216.63116536429</v>
      </c>
      <c r="AT41" s="22">
        <f t="shared" si="45"/>
        <v>564199.48317431798</v>
      </c>
      <c r="AU41" s="22">
        <f t="shared" si="45"/>
        <v>553454.22842698824</v>
      </c>
      <c r="AV41" s="22">
        <f t="shared" si="45"/>
        <v>543028.95946351741</v>
      </c>
      <c r="AW41" s="22">
        <f t="shared" si="45"/>
        <v>533242.60190224496</v>
      </c>
      <c r="AX41" s="22">
        <f t="shared" si="45"/>
        <v>525142.93212646269</v>
      </c>
      <c r="AY41" s="22">
        <f t="shared" si="45"/>
        <v>518223.1811372817</v>
      </c>
      <c r="AZ41" s="41">
        <f t="shared" si="45"/>
        <v>510998.81702163361</v>
      </c>
      <c r="BA41" s="48">
        <f t="shared" si="43"/>
        <v>6740165.2150440086</v>
      </c>
    </row>
    <row r="42" spans="1:53" ht="14.4" thickTop="1" x14ac:dyDescent="0.3">
      <c r="A42" s="213" t="s">
        <v>166</v>
      </c>
      <c r="B42" s="214">
        <f>B21-B41</f>
        <v>0</v>
      </c>
      <c r="C42" s="214">
        <f t="shared" ref="C42:AZ42" si="46">C21-C41</f>
        <v>0</v>
      </c>
      <c r="D42" s="214">
        <f t="shared" si="46"/>
        <v>0</v>
      </c>
      <c r="E42" s="214">
        <f t="shared" si="46"/>
        <v>0</v>
      </c>
      <c r="F42" s="214">
        <f t="shared" si="46"/>
        <v>0</v>
      </c>
      <c r="G42" s="214">
        <f t="shared" si="46"/>
        <v>0</v>
      </c>
      <c r="H42" s="214">
        <f t="shared" si="46"/>
        <v>0</v>
      </c>
      <c r="I42" s="214">
        <f t="shared" si="46"/>
        <v>0</v>
      </c>
      <c r="J42" s="214">
        <f t="shared" si="46"/>
        <v>0</v>
      </c>
      <c r="K42" s="214">
        <f t="shared" si="46"/>
        <v>0</v>
      </c>
      <c r="L42" s="214">
        <f t="shared" si="46"/>
        <v>0</v>
      </c>
      <c r="M42" s="214">
        <f t="shared" si="46"/>
        <v>0</v>
      </c>
      <c r="N42" s="214">
        <f t="shared" si="40"/>
        <v>0</v>
      </c>
      <c r="O42" s="214">
        <f t="shared" si="46"/>
        <v>0</v>
      </c>
      <c r="P42" s="214">
        <f t="shared" si="46"/>
        <v>0</v>
      </c>
      <c r="Q42" s="214">
        <f t="shared" si="46"/>
        <v>0</v>
      </c>
      <c r="R42" s="214">
        <f t="shared" si="46"/>
        <v>0</v>
      </c>
      <c r="S42" s="214">
        <f t="shared" si="46"/>
        <v>0</v>
      </c>
      <c r="T42" s="214">
        <f t="shared" si="46"/>
        <v>0</v>
      </c>
      <c r="U42" s="214">
        <f t="shared" si="46"/>
        <v>0</v>
      </c>
      <c r="V42" s="214">
        <f t="shared" si="46"/>
        <v>0</v>
      </c>
      <c r="W42" s="214">
        <f t="shared" si="46"/>
        <v>0</v>
      </c>
      <c r="X42" s="214">
        <f t="shared" si="46"/>
        <v>0</v>
      </c>
      <c r="Y42" s="214">
        <f t="shared" si="46"/>
        <v>0</v>
      </c>
      <c r="Z42" s="214">
        <f t="shared" si="46"/>
        <v>0</v>
      </c>
      <c r="AA42" s="214">
        <f t="shared" si="41"/>
        <v>0</v>
      </c>
      <c r="AB42" s="214">
        <f t="shared" si="46"/>
        <v>0</v>
      </c>
      <c r="AC42" s="214">
        <f t="shared" si="46"/>
        <v>0</v>
      </c>
      <c r="AD42" s="214">
        <f t="shared" si="46"/>
        <v>0</v>
      </c>
      <c r="AE42" s="214">
        <f t="shared" si="46"/>
        <v>0</v>
      </c>
      <c r="AF42" s="214">
        <f t="shared" si="46"/>
        <v>0</v>
      </c>
      <c r="AG42" s="214">
        <f t="shared" si="46"/>
        <v>0</v>
      </c>
      <c r="AH42" s="214">
        <f t="shared" si="46"/>
        <v>0</v>
      </c>
      <c r="AI42" s="214">
        <f t="shared" si="46"/>
        <v>0</v>
      </c>
      <c r="AJ42" s="214">
        <f t="shared" si="46"/>
        <v>0</v>
      </c>
      <c r="AK42" s="214">
        <f t="shared" si="46"/>
        <v>0</v>
      </c>
      <c r="AL42" s="214">
        <f t="shared" si="46"/>
        <v>0</v>
      </c>
      <c r="AM42" s="214">
        <f t="shared" si="46"/>
        <v>0</v>
      </c>
      <c r="AN42" s="214">
        <f t="shared" si="42"/>
        <v>0</v>
      </c>
      <c r="AO42" s="214">
        <f t="shared" si="46"/>
        <v>0</v>
      </c>
      <c r="AP42" s="214">
        <f t="shared" si="46"/>
        <v>0</v>
      </c>
      <c r="AQ42" s="214">
        <f t="shared" si="46"/>
        <v>0</v>
      </c>
      <c r="AR42" s="214">
        <f t="shared" si="46"/>
        <v>0</v>
      </c>
      <c r="AS42" s="214">
        <f t="shared" si="46"/>
        <v>0</v>
      </c>
      <c r="AT42" s="214">
        <f t="shared" si="46"/>
        <v>0</v>
      </c>
      <c r="AU42" s="214">
        <f t="shared" si="46"/>
        <v>0</v>
      </c>
      <c r="AV42" s="214">
        <f t="shared" si="46"/>
        <v>0</v>
      </c>
      <c r="AW42" s="214">
        <f t="shared" si="46"/>
        <v>0</v>
      </c>
      <c r="AX42" s="214">
        <f t="shared" si="46"/>
        <v>0</v>
      </c>
      <c r="AY42" s="214">
        <f t="shared" si="46"/>
        <v>0</v>
      </c>
      <c r="AZ42" s="214">
        <f t="shared" si="46"/>
        <v>0</v>
      </c>
      <c r="BA42" s="214">
        <f t="shared" si="43"/>
        <v>0</v>
      </c>
    </row>
  </sheetData>
  <mergeCells count="2">
    <mergeCell ref="A2:BA2"/>
    <mergeCell ref="A1:BA1"/>
  </mergeCells>
  <phoneticPr fontId="6" type="noConversion"/>
  <conditionalFormatting sqref="A42:BA42">
    <cfRule type="expression" dxfId="4" priority="1">
      <formula>SUM($B$42:$BA$42)=0</formula>
    </cfRule>
  </conditionalFormatting>
  <pageMargins left="0.7" right="0.7" top="0.75" bottom="0.75" header="0.3" footer="0.3"/>
  <pageSetup orientation="portrait" r:id="rId1"/>
  <ignoredErrors>
    <ignoredError sqref="N4:N42 AA3:AA42 AN3:AN4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1753-BDDB-428E-9A89-968BF986CC58}">
  <sheetPr>
    <tabColor theme="9" tint="-0.249977111117893"/>
  </sheetPr>
  <dimension ref="A1:BC34"/>
  <sheetViews>
    <sheetView showGridLines="0" workbookViewId="0">
      <pane xSplit="1" ySplit="3" topLeftCell="B4" activePane="bottomRight" state="frozen"/>
      <selection pane="topRight" activeCell="B1" sqref="B1"/>
      <selection pane="bottomLeft" activeCell="A3" sqref="A3"/>
      <selection pane="bottomRight" activeCell="A19" sqref="A19"/>
    </sheetView>
  </sheetViews>
  <sheetFormatPr defaultColWidth="8.77734375" defaultRowHeight="13.2" outlineLevelCol="1" x14ac:dyDescent="0.25"/>
  <cols>
    <col min="1" max="1" width="34" style="20" bestFit="1" customWidth="1"/>
    <col min="2" max="2" width="12.109375" style="20" hidden="1" customWidth="1" outlineLevel="1"/>
    <col min="3" max="13" width="12.6640625" style="20" hidden="1" customWidth="1" outlineLevel="1"/>
    <col min="14" max="14" width="12.6640625" style="20" customWidth="1" collapsed="1"/>
    <col min="15" max="26" width="12.6640625" style="20" hidden="1" customWidth="1" outlineLevel="1"/>
    <col min="27" max="27" width="12.6640625" style="20" customWidth="1" collapsed="1"/>
    <col min="28" max="39" width="12.6640625" style="20" hidden="1" customWidth="1" outlineLevel="1"/>
    <col min="40" max="40" width="12.6640625" style="20" customWidth="1" collapsed="1"/>
    <col min="41" max="52" width="12.6640625" style="20" hidden="1" customWidth="1" outlineLevel="1"/>
    <col min="53" max="53" width="12.6640625" style="20" customWidth="1" collapsed="1"/>
    <col min="54" max="54" width="12.6640625" style="20" customWidth="1"/>
    <col min="55" max="55" width="10.21875" style="20" bestFit="1" customWidth="1"/>
    <col min="56" max="16384" width="8.77734375" style="20"/>
  </cols>
  <sheetData>
    <row r="1" spans="1:55" ht="22.8" x14ac:dyDescent="0.4">
      <c r="A1" s="212" t="str">
        <f>Index!C2</f>
        <v>Company Name</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212"/>
      <c r="BB1" s="215"/>
    </row>
    <row r="2" spans="1:55" ht="19.95" customHeight="1" x14ac:dyDescent="0.4">
      <c r="A2" s="262" t="s">
        <v>109</v>
      </c>
      <c r="B2" s="263"/>
      <c r="C2" s="263"/>
      <c r="D2" s="263"/>
      <c r="E2" s="263"/>
      <c r="F2" s="263"/>
      <c r="G2" s="263"/>
      <c r="H2" s="263"/>
      <c r="I2" s="263"/>
      <c r="J2" s="263"/>
      <c r="K2" s="263"/>
      <c r="L2" s="263"/>
      <c r="M2" s="263"/>
      <c r="N2" s="263"/>
      <c r="O2" s="263"/>
      <c r="P2" s="263"/>
      <c r="Q2" s="263"/>
      <c r="R2" s="263"/>
      <c r="S2" s="263"/>
      <c r="T2" s="263"/>
      <c r="U2" s="263"/>
      <c r="V2" s="263"/>
      <c r="W2" s="263"/>
      <c r="X2" s="263"/>
      <c r="Y2" s="263"/>
      <c r="Z2" s="263"/>
      <c r="AA2" s="263"/>
      <c r="AB2" s="263"/>
      <c r="AC2" s="263"/>
      <c r="AD2" s="263"/>
      <c r="AE2" s="263"/>
      <c r="AF2" s="263"/>
      <c r="AG2" s="263"/>
      <c r="AH2" s="263"/>
      <c r="AI2" s="263"/>
      <c r="AJ2" s="263"/>
      <c r="AK2" s="263"/>
      <c r="AL2" s="263"/>
      <c r="AM2" s="263"/>
      <c r="AN2" s="263"/>
      <c r="AO2" s="263"/>
      <c r="AP2" s="263"/>
      <c r="AQ2" s="263"/>
      <c r="AR2" s="263"/>
      <c r="AS2" s="263"/>
      <c r="AT2" s="263"/>
      <c r="AU2" s="263"/>
      <c r="AV2" s="263"/>
      <c r="AW2" s="263"/>
      <c r="AX2" s="263"/>
      <c r="AY2" s="263"/>
      <c r="AZ2" s="263"/>
      <c r="BA2" s="263"/>
      <c r="BB2" s="215"/>
    </row>
    <row r="3" spans="1:55" s="89" customFormat="1" ht="18.600000000000001" thickBot="1" x14ac:dyDescent="0.4">
      <c r="A3" s="91" t="s">
        <v>206</v>
      </c>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216"/>
    </row>
    <row r="4" spans="1:55" s="7" customFormat="1" ht="15" thickTop="1" thickBot="1" x14ac:dyDescent="0.3">
      <c r="A4" s="1" t="s">
        <v>27</v>
      </c>
      <c r="B4" s="2" t="s">
        <v>28</v>
      </c>
      <c r="C4" s="2" t="s">
        <v>29</v>
      </c>
      <c r="D4" s="2" t="s">
        <v>30</v>
      </c>
      <c r="E4" s="2" t="s">
        <v>116</v>
      </c>
      <c r="F4" s="2" t="s">
        <v>31</v>
      </c>
      <c r="G4" s="2" t="s">
        <v>32</v>
      </c>
      <c r="H4" s="2" t="s">
        <v>33</v>
      </c>
      <c r="I4" s="2" t="s">
        <v>34</v>
      </c>
      <c r="J4" s="2" t="s">
        <v>35</v>
      </c>
      <c r="K4" s="2" t="s">
        <v>36</v>
      </c>
      <c r="L4" s="2" t="s">
        <v>37</v>
      </c>
      <c r="M4" s="51" t="s">
        <v>38</v>
      </c>
      <c r="N4" s="53">
        <v>2023</v>
      </c>
      <c r="O4" s="50" t="s">
        <v>70</v>
      </c>
      <c r="P4" s="3" t="s">
        <v>71</v>
      </c>
      <c r="Q4" s="3" t="s">
        <v>72</v>
      </c>
      <c r="R4" s="3" t="s">
        <v>219</v>
      </c>
      <c r="S4" s="3" t="s">
        <v>79</v>
      </c>
      <c r="T4" s="3" t="s">
        <v>80</v>
      </c>
      <c r="U4" s="3" t="s">
        <v>81</v>
      </c>
      <c r="V4" s="3" t="s">
        <v>76</v>
      </c>
      <c r="W4" s="3" t="s">
        <v>82</v>
      </c>
      <c r="X4" s="3" t="s">
        <v>83</v>
      </c>
      <c r="Y4" s="3" t="s">
        <v>77</v>
      </c>
      <c r="Z4" s="36" t="s">
        <v>84</v>
      </c>
      <c r="AA4" s="43">
        <v>2024</v>
      </c>
      <c r="AB4" s="50" t="s">
        <v>73</v>
      </c>
      <c r="AC4" s="3" t="s">
        <v>74</v>
      </c>
      <c r="AD4" s="3" t="s">
        <v>75</v>
      </c>
      <c r="AE4" s="3" t="s">
        <v>117</v>
      </c>
      <c r="AF4" s="3" t="s">
        <v>86</v>
      </c>
      <c r="AG4" s="3" t="s">
        <v>87</v>
      </c>
      <c r="AH4" s="3" t="s">
        <v>88</v>
      </c>
      <c r="AI4" s="3" t="s">
        <v>89</v>
      </c>
      <c r="AJ4" s="3" t="s">
        <v>90</v>
      </c>
      <c r="AK4" s="3" t="s">
        <v>91</v>
      </c>
      <c r="AL4" s="3" t="s">
        <v>92</v>
      </c>
      <c r="AM4" s="36" t="s">
        <v>93</v>
      </c>
      <c r="AN4" s="43">
        <v>2025</v>
      </c>
      <c r="AO4" s="50" t="s">
        <v>94</v>
      </c>
      <c r="AP4" s="3" t="s">
        <v>95</v>
      </c>
      <c r="AQ4" s="3" t="s">
        <v>96</v>
      </c>
      <c r="AR4" s="3" t="s">
        <v>118</v>
      </c>
      <c r="AS4" s="3" t="s">
        <v>98</v>
      </c>
      <c r="AT4" s="3" t="s">
        <v>99</v>
      </c>
      <c r="AU4" s="3" t="s">
        <v>100</v>
      </c>
      <c r="AV4" s="3" t="s">
        <v>101</v>
      </c>
      <c r="AW4" s="3" t="s">
        <v>102</v>
      </c>
      <c r="AX4" s="3" t="s">
        <v>103</v>
      </c>
      <c r="AY4" s="3" t="s">
        <v>104</v>
      </c>
      <c r="AZ4" s="36" t="s">
        <v>105</v>
      </c>
      <c r="BA4" s="43">
        <v>2026</v>
      </c>
    </row>
    <row r="5" spans="1:55" ht="14.4" thickTop="1" x14ac:dyDescent="0.25">
      <c r="A5" s="6" t="s">
        <v>39</v>
      </c>
      <c r="B5" s="13"/>
      <c r="C5" s="13"/>
      <c r="D5" s="13"/>
      <c r="E5" s="13"/>
      <c r="F5" s="13"/>
      <c r="G5" s="13"/>
      <c r="H5" s="13"/>
      <c r="I5" s="13"/>
      <c r="J5" s="13"/>
      <c r="K5" s="13"/>
      <c r="L5" s="13"/>
      <c r="M5" s="37"/>
      <c r="N5" s="44"/>
      <c r="O5" s="12"/>
      <c r="P5" s="13"/>
      <c r="Q5" s="13"/>
      <c r="R5" s="13"/>
      <c r="S5" s="13"/>
      <c r="T5" s="13"/>
      <c r="U5" s="13"/>
      <c r="V5" s="13"/>
      <c r="W5" s="13"/>
      <c r="X5" s="13"/>
      <c r="Y5" s="13"/>
      <c r="Z5" s="37"/>
      <c r="AA5" s="44"/>
      <c r="AB5" s="12"/>
      <c r="AC5" s="13"/>
      <c r="AD5" s="13"/>
      <c r="AE5" s="13"/>
      <c r="AF5" s="13"/>
      <c r="AG5" s="13"/>
      <c r="AH5" s="13"/>
      <c r="AI5" s="13"/>
      <c r="AJ5" s="13"/>
      <c r="AK5" s="13"/>
      <c r="AL5" s="13"/>
      <c r="AM5" s="37"/>
      <c r="AN5" s="44"/>
      <c r="AO5" s="12"/>
      <c r="AP5" s="13"/>
      <c r="AQ5" s="13"/>
      <c r="AR5" s="13"/>
      <c r="AS5" s="13"/>
      <c r="AT5" s="13"/>
      <c r="AU5" s="13"/>
      <c r="AV5" s="13"/>
      <c r="AW5" s="13"/>
      <c r="AX5" s="13"/>
      <c r="AY5" s="13"/>
      <c r="AZ5" s="37"/>
      <c r="BA5" s="44"/>
    </row>
    <row r="6" spans="1:55" ht="13.8" thickBot="1" x14ac:dyDescent="0.3">
      <c r="A6" s="5" t="s">
        <v>22</v>
      </c>
      <c r="B6" s="9">
        <f>IF($A$2="Segment 1",IS!B6,IF('GP &amp; Unit Economics'!$A$2="Segment 2",IS!B7,0))</f>
        <v>16632.328505223406</v>
      </c>
      <c r="C6" s="9">
        <f>IF($A$2="Segment 1",IS!C6,IF('GP &amp; Unit Economics'!$A$2="Segment 2",IS!C7,0))</f>
        <v>17146.730417756091</v>
      </c>
      <c r="D6" s="9">
        <f>IF($A$2="Segment 1",IS!D6,IF('GP &amp; Unit Economics'!$A$2="Segment 2",IS!D7,0))</f>
        <v>17677.041667789785</v>
      </c>
      <c r="E6" s="9">
        <f>IF($A$2="Segment 1",IS!E6,IF('GP &amp; Unit Economics'!$A$2="Segment 2",IS!E7,0))</f>
        <v>18223.754296690498</v>
      </c>
      <c r="F6" s="9">
        <f>IF($A$2="Segment 1",IS!F6,IF('GP &amp; Unit Economics'!$A$2="Segment 2",IS!F7,0))</f>
        <v>18787.375563598453</v>
      </c>
      <c r="G6" s="9">
        <f>IF($A$2="Segment 1",IS!G6,IF('GP &amp; Unit Economics'!$A$2="Segment 2",IS!G7,0))</f>
        <v>19368.428416080878</v>
      </c>
      <c r="H6" s="9">
        <f>IF($A$2="Segment 1",IS!H6,IF('GP &amp; Unit Economics'!$A$2="Segment 2",IS!H7,0))</f>
        <v>19967.451975341111</v>
      </c>
      <c r="I6" s="9">
        <f>IF($A$2="Segment 1",IS!I6,IF('GP &amp; Unit Economics'!$A$2="Segment 2",IS!I7,0))</f>
        <v>20585.002036434136</v>
      </c>
      <c r="J6" s="9">
        <f>IF($A$2="Segment 1",IS!J6,IF('GP &amp; Unit Economics'!$A$2="Segment 2",IS!J7,0))</f>
        <v>21221.65158395272</v>
      </c>
      <c r="K6" s="9">
        <f>IF($A$2="Segment 1",IS!K6,IF('GP &amp; Unit Economics'!$A$2="Segment 2",IS!K7,0))</f>
        <v>21877.991323662598</v>
      </c>
      <c r="L6" s="9">
        <f>IF($A$2="Segment 1",IS!L6,IF('GP &amp; Unit Economics'!$A$2="Segment 2",IS!L7,0))</f>
        <v>22554.630230579998</v>
      </c>
      <c r="M6" s="38">
        <f>IF($A$2="Segment 1",IS!M6,IF('GP &amp; Unit Economics'!$A$2="Segment 2",IS!M7,0))</f>
        <v>23252.196113999998</v>
      </c>
      <c r="N6" s="45">
        <f>SUM(B6:M6)</f>
        <v>237294.58213110967</v>
      </c>
      <c r="O6" s="14">
        <f>IF($A$2="Segment 1",IS!O6,IF('GP &amp; Unit Economics'!$A$2="Segment 2",IS!O7,0))</f>
        <v>23971.336199999998</v>
      </c>
      <c r="P6" s="9">
        <f>IF($A$2="Segment 1",IS!P6,IF('GP &amp; Unit Economics'!$A$2="Segment 2",IS!P7,0))</f>
        <v>24817.524367859995</v>
      </c>
      <c r="Q6" s="9">
        <f>IF($A$2="Segment 1",IS!Q6,IF('GP &amp; Unit Economics'!$A$2="Segment 2",IS!Q7,0))</f>
        <v>25693.582978045451</v>
      </c>
      <c r="R6" s="9">
        <f>IF($A$2="Segment 1",IS!R6,IF('GP &amp; Unit Economics'!$A$2="Segment 2",IS!R7,0))</f>
        <v>26600.566457170455</v>
      </c>
      <c r="S6" s="9">
        <f>IF($A$2="Segment 1",IS!S6,IF('GP &amp; Unit Economics'!$A$2="Segment 2",IS!S7,0))</f>
        <v>27539.566453108571</v>
      </c>
      <c r="T6" s="9">
        <f>IF($A$2="Segment 1",IS!T6,IF('GP &amp; Unit Economics'!$A$2="Segment 2",IS!T7,0))</f>
        <v>28511.713148903302</v>
      </c>
      <c r="U6" s="9">
        <f>IF($A$2="Segment 1",IS!U6,IF('GP &amp; Unit Economics'!$A$2="Segment 2",IS!U7,0))</f>
        <v>29518.176623059586</v>
      </c>
      <c r="V6" s="9">
        <f>IF($A$2="Segment 1",IS!V6,IF('GP &amp; Unit Economics'!$A$2="Segment 2",IS!V7,0))</f>
        <v>30560.168257853584</v>
      </c>
      <c r="W6" s="9">
        <f>IF($A$2="Segment 1",IS!W6,IF('GP &amp; Unit Economics'!$A$2="Segment 2",IS!W7,0))</f>
        <v>31638.942197355816</v>
      </c>
      <c r="X6" s="9">
        <f>IF($A$2="Segment 1",IS!X6,IF('GP &amp; Unit Economics'!$A$2="Segment 2",IS!X7,0))</f>
        <v>32755.796856922469</v>
      </c>
      <c r="Y6" s="9">
        <f>IF($A$2="Segment 1",IS!Y6,IF('GP &amp; Unit Economics'!$A$2="Segment 2",IS!Y7,0))</f>
        <v>33912.076485971833</v>
      </c>
      <c r="Z6" s="38">
        <f>IF($A$2="Segment 1",IS!Z6,IF('GP &amp; Unit Economics'!$A$2="Segment 2",IS!Z7,0))</f>
        <v>35109.172785926632</v>
      </c>
      <c r="AA6" s="45">
        <f>SUM(O6:Z6)</f>
        <v>350628.62281217764</v>
      </c>
      <c r="AB6" s="14">
        <f>IF($A$2="Segment 1",IS!AB6,IF('GP &amp; Unit Economics'!$A$2="Segment 2",IS!AB7,0))</f>
        <v>36348.526585269843</v>
      </c>
      <c r="AC6" s="9">
        <f>IF($A$2="Segment 1",IS!AC6,IF('GP &amp; Unit Economics'!$A$2="Segment 2",IS!AC7,0))</f>
        <v>37631.629573729864</v>
      </c>
      <c r="AD6" s="9">
        <f>IF($A$2="Segment 1",IS!AD6,IF('GP &amp; Unit Economics'!$A$2="Segment 2",IS!AD7,0))</f>
        <v>38960.026097682523</v>
      </c>
      <c r="AE6" s="9">
        <f>IF($A$2="Segment 1",IS!AE6,IF('GP &amp; Unit Economics'!$A$2="Segment 2",IS!AE7,0))</f>
        <v>40335.31501893072</v>
      </c>
      <c r="AF6" s="9">
        <f>IF($A$2="Segment 1",IS!AF6,IF('GP &amp; Unit Economics'!$A$2="Segment 2",IS!AF7,0))</f>
        <v>41759.151639098971</v>
      </c>
      <c r="AG6" s="9">
        <f>IF($A$2="Segment 1",IS!AG6,IF('GP &amp; Unit Economics'!$A$2="Segment 2",IS!AG7,0))</f>
        <v>43233.249691959158</v>
      </c>
      <c r="AH6" s="9">
        <f>IF($A$2="Segment 1",IS!AH6,IF('GP &amp; Unit Economics'!$A$2="Segment 2",IS!AH7,0))</f>
        <v>44759.383406085311</v>
      </c>
      <c r="AI6" s="9">
        <f>IF($A$2="Segment 1",IS!AI6,IF('GP &amp; Unit Economics'!$A$2="Segment 2",IS!AI7,0))</f>
        <v>46339.389640320122</v>
      </c>
      <c r="AJ6" s="9">
        <f>IF($A$2="Segment 1",IS!AJ6,IF('GP &amp; Unit Economics'!$A$2="Segment 2",IS!AJ7,0))</f>
        <v>47975.170094623412</v>
      </c>
      <c r="AK6" s="9">
        <f>IF($A$2="Segment 1",IS!AK6,IF('GP &amp; Unit Economics'!$A$2="Segment 2",IS!AK7,0))</f>
        <v>49668.693598963619</v>
      </c>
      <c r="AL6" s="9">
        <f>IF($A$2="Segment 1",IS!AL6,IF('GP &amp; Unit Economics'!$A$2="Segment 2",IS!AL7,0))</f>
        <v>51421.998483007032</v>
      </c>
      <c r="AM6" s="38">
        <f>IF($A$2="Segment 1",IS!AM6,IF('GP &amp; Unit Economics'!$A$2="Segment 2",IS!AM7,0))</f>
        <v>53237.195029457172</v>
      </c>
      <c r="AN6" s="45">
        <f>SUM(AB6:AM6)</f>
        <v>531669.72885912773</v>
      </c>
      <c r="AO6" s="14">
        <f>IF($A$2="Segment 1",IS!AO6,IF('GP &amp; Unit Economics'!$A$2="Segment 2",IS!AO7,0))</f>
        <v>55116.468013997015</v>
      </c>
      <c r="AP6" s="9">
        <f>IF($A$2="Segment 1",IS!AP6,IF('GP &amp; Unit Economics'!$A$2="Segment 2",IS!AP7,0))</f>
        <v>57062.079334891096</v>
      </c>
      <c r="AQ6" s="9">
        <f>IF($A$2="Segment 1",IS!AQ6,IF('GP &amp; Unit Economics'!$A$2="Segment 2",IS!AQ7,0))</f>
        <v>59076.370735412747</v>
      </c>
      <c r="AR6" s="9">
        <f>IF($A$2="Segment 1",IS!AR6,IF('GP &amp; Unit Economics'!$A$2="Segment 2",IS!AR7,0))</f>
        <v>61161.766622372816</v>
      </c>
      <c r="AS6" s="9">
        <f>IF($A$2="Segment 1",IS!AS6,IF('GP &amp; Unit Economics'!$A$2="Segment 2",IS!AS7,0))</f>
        <v>63320.776984142576</v>
      </c>
      <c r="AT6" s="9">
        <f>IF($A$2="Segment 1",IS!AT6,IF('GP &amp; Unit Economics'!$A$2="Segment 2",IS!AT7,0))</f>
        <v>65556.000411682806</v>
      </c>
      <c r="AU6" s="9">
        <f>IF($A$2="Segment 1",IS!AU6,IF('GP &amp; Unit Economics'!$A$2="Segment 2",IS!AU7,0))</f>
        <v>67870.127226215205</v>
      </c>
      <c r="AV6" s="9">
        <f>IF($A$2="Segment 1",IS!AV6,IF('GP &amp; Unit Economics'!$A$2="Segment 2",IS!AV7,0))</f>
        <v>70265.942717300582</v>
      </c>
      <c r="AW6" s="9">
        <f>IF($A$2="Segment 1",IS!AW6,IF('GP &amp; Unit Economics'!$A$2="Segment 2",IS!AW7,0))</f>
        <v>72746.330495221308</v>
      </c>
      <c r="AX6" s="9">
        <f>IF($A$2="Segment 1",IS!AX6,IF('GP &amp; Unit Economics'!$A$2="Segment 2",IS!AX7,0))</f>
        <v>75314.275961702602</v>
      </c>
      <c r="AY6" s="9">
        <f>IF($A$2="Segment 1",IS!AY6,IF('GP &amp; Unit Economics'!$A$2="Segment 2",IS!AY7,0))</f>
        <v>77972.869903150713</v>
      </c>
      <c r="AZ6" s="38">
        <f>IF($A$2="Segment 1",IS!AZ6,IF('GP &amp; Unit Economics'!$A$2="Segment 2",IS!AZ7,0))</f>
        <v>80725.312210731907</v>
      </c>
      <c r="BA6" s="45">
        <f>SUM(AO6:AZ6)</f>
        <v>806188.32061682129</v>
      </c>
    </row>
    <row r="7" spans="1:55" ht="13.8" hidden="1" thickBot="1" x14ac:dyDescent="0.3">
      <c r="A7" s="5" t="s">
        <v>40</v>
      </c>
      <c r="B7" s="9"/>
      <c r="C7" s="9"/>
      <c r="D7" s="9"/>
      <c r="E7" s="9"/>
      <c r="F7" s="9"/>
      <c r="G7" s="9"/>
      <c r="H7" s="9"/>
      <c r="I7" s="9"/>
      <c r="J7" s="9"/>
      <c r="K7" s="9"/>
      <c r="L7" s="9"/>
      <c r="M7" s="38"/>
      <c r="N7" s="45"/>
      <c r="O7" s="14"/>
      <c r="P7" s="9"/>
      <c r="Q7" s="9"/>
      <c r="R7" s="9"/>
      <c r="S7" s="9"/>
      <c r="T7" s="9"/>
      <c r="U7" s="9"/>
      <c r="V7" s="9"/>
      <c r="W7" s="9"/>
      <c r="X7" s="9"/>
      <c r="Y7" s="9"/>
      <c r="Z7" s="38"/>
      <c r="AA7" s="45"/>
      <c r="AB7" s="14"/>
      <c r="AC7" s="9"/>
      <c r="AD7" s="9"/>
      <c r="AE7" s="9"/>
      <c r="AF7" s="9"/>
      <c r="AG7" s="9"/>
      <c r="AH7" s="9"/>
      <c r="AI7" s="9"/>
      <c r="AJ7" s="9"/>
      <c r="AK7" s="9"/>
      <c r="AL7" s="9"/>
      <c r="AM7" s="38"/>
      <c r="AN7" s="45"/>
      <c r="AO7" s="14"/>
      <c r="AP7" s="9"/>
      <c r="AQ7" s="9"/>
      <c r="AR7" s="9"/>
      <c r="AS7" s="9"/>
      <c r="AT7" s="9"/>
      <c r="AU7" s="9"/>
      <c r="AV7" s="9"/>
      <c r="AW7" s="9"/>
      <c r="AX7" s="9"/>
      <c r="AY7" s="9"/>
      <c r="AZ7" s="38"/>
      <c r="BA7" s="45"/>
    </row>
    <row r="8" spans="1:55" ht="13.8" hidden="1" thickBot="1" x14ac:dyDescent="0.3">
      <c r="A8" s="30" t="s">
        <v>41</v>
      </c>
      <c r="B8" s="31"/>
      <c r="C8" s="31"/>
      <c r="D8" s="31"/>
      <c r="E8" s="31"/>
      <c r="F8" s="31"/>
      <c r="G8" s="31"/>
      <c r="H8" s="31"/>
      <c r="I8" s="31"/>
      <c r="J8" s="31"/>
      <c r="K8" s="31"/>
      <c r="L8" s="31"/>
      <c r="M8" s="57"/>
      <c r="N8" s="60"/>
      <c r="O8" s="63"/>
      <c r="P8" s="31"/>
      <c r="Q8" s="31"/>
      <c r="R8" s="31"/>
      <c r="S8" s="31"/>
      <c r="T8" s="31"/>
      <c r="U8" s="31"/>
      <c r="V8" s="31"/>
      <c r="W8" s="31"/>
      <c r="X8" s="31"/>
      <c r="Y8" s="31"/>
      <c r="Z8" s="57"/>
      <c r="AA8" s="60"/>
      <c r="AB8" s="63"/>
      <c r="AC8" s="31"/>
      <c r="AD8" s="31"/>
      <c r="AE8" s="31"/>
      <c r="AF8" s="31"/>
      <c r="AG8" s="31"/>
      <c r="AH8" s="31"/>
      <c r="AI8" s="31"/>
      <c r="AJ8" s="31"/>
      <c r="AK8" s="31"/>
      <c r="AL8" s="31"/>
      <c r="AM8" s="57"/>
      <c r="AN8" s="60"/>
      <c r="AO8" s="63"/>
      <c r="AP8" s="31"/>
      <c r="AQ8" s="31"/>
      <c r="AR8" s="31"/>
      <c r="AS8" s="31"/>
      <c r="AT8" s="31"/>
      <c r="AU8" s="31"/>
      <c r="AV8" s="31"/>
      <c r="AW8" s="31"/>
      <c r="AX8" s="31"/>
      <c r="AY8" s="31"/>
      <c r="AZ8" s="57"/>
      <c r="BA8" s="60"/>
    </row>
    <row r="9" spans="1:55" s="7" customFormat="1" ht="15" thickTop="1" thickBot="1" x14ac:dyDescent="0.3">
      <c r="A9" s="24" t="s">
        <v>42</v>
      </c>
      <c r="B9" s="22">
        <f>SUM(B6:B8)</f>
        <v>16632.328505223406</v>
      </c>
      <c r="C9" s="22">
        <f t="shared" ref="C9:AZ9" si="0">SUM(C6:C8)</f>
        <v>17146.730417756091</v>
      </c>
      <c r="D9" s="22">
        <f t="shared" si="0"/>
        <v>17677.041667789785</v>
      </c>
      <c r="E9" s="22">
        <f t="shared" si="0"/>
        <v>18223.754296690498</v>
      </c>
      <c r="F9" s="22">
        <f t="shared" si="0"/>
        <v>18787.375563598453</v>
      </c>
      <c r="G9" s="22">
        <f t="shared" si="0"/>
        <v>19368.428416080878</v>
      </c>
      <c r="H9" s="22">
        <f t="shared" si="0"/>
        <v>19967.451975341111</v>
      </c>
      <c r="I9" s="22">
        <f t="shared" si="0"/>
        <v>20585.002036434136</v>
      </c>
      <c r="J9" s="22">
        <f t="shared" si="0"/>
        <v>21221.65158395272</v>
      </c>
      <c r="K9" s="22">
        <f t="shared" si="0"/>
        <v>21877.991323662598</v>
      </c>
      <c r="L9" s="22">
        <f t="shared" si="0"/>
        <v>22554.630230579998</v>
      </c>
      <c r="M9" s="41">
        <f t="shared" si="0"/>
        <v>23252.196113999998</v>
      </c>
      <c r="N9" s="48">
        <f>SUM(B9:M9)</f>
        <v>237294.58213110967</v>
      </c>
      <c r="O9" s="21">
        <f t="shared" si="0"/>
        <v>23971.336199999998</v>
      </c>
      <c r="P9" s="22">
        <f t="shared" si="0"/>
        <v>24817.524367859995</v>
      </c>
      <c r="Q9" s="22">
        <f t="shared" si="0"/>
        <v>25693.582978045451</v>
      </c>
      <c r="R9" s="22">
        <f t="shared" si="0"/>
        <v>26600.566457170455</v>
      </c>
      <c r="S9" s="22">
        <f t="shared" si="0"/>
        <v>27539.566453108571</v>
      </c>
      <c r="T9" s="22">
        <f t="shared" si="0"/>
        <v>28511.713148903302</v>
      </c>
      <c r="U9" s="22">
        <f t="shared" si="0"/>
        <v>29518.176623059586</v>
      </c>
      <c r="V9" s="22">
        <f t="shared" si="0"/>
        <v>30560.168257853584</v>
      </c>
      <c r="W9" s="22">
        <f t="shared" si="0"/>
        <v>31638.942197355816</v>
      </c>
      <c r="X9" s="22">
        <f t="shared" si="0"/>
        <v>32755.796856922469</v>
      </c>
      <c r="Y9" s="22">
        <f t="shared" si="0"/>
        <v>33912.076485971833</v>
      </c>
      <c r="Z9" s="41">
        <f t="shared" si="0"/>
        <v>35109.172785926632</v>
      </c>
      <c r="AA9" s="48">
        <f>SUM(O9:Z9)</f>
        <v>350628.62281217764</v>
      </c>
      <c r="AB9" s="21">
        <f t="shared" si="0"/>
        <v>36348.526585269843</v>
      </c>
      <c r="AC9" s="22">
        <f t="shared" si="0"/>
        <v>37631.629573729864</v>
      </c>
      <c r="AD9" s="22">
        <f t="shared" si="0"/>
        <v>38960.026097682523</v>
      </c>
      <c r="AE9" s="22">
        <f t="shared" si="0"/>
        <v>40335.31501893072</v>
      </c>
      <c r="AF9" s="22">
        <f t="shared" si="0"/>
        <v>41759.151639098971</v>
      </c>
      <c r="AG9" s="22">
        <f t="shared" si="0"/>
        <v>43233.249691959158</v>
      </c>
      <c r="AH9" s="22">
        <f t="shared" si="0"/>
        <v>44759.383406085311</v>
      </c>
      <c r="AI9" s="22">
        <f t="shared" si="0"/>
        <v>46339.389640320122</v>
      </c>
      <c r="AJ9" s="22">
        <f t="shared" si="0"/>
        <v>47975.170094623412</v>
      </c>
      <c r="AK9" s="22">
        <f t="shared" si="0"/>
        <v>49668.693598963619</v>
      </c>
      <c r="AL9" s="22">
        <f t="shared" si="0"/>
        <v>51421.998483007032</v>
      </c>
      <c r="AM9" s="41">
        <f t="shared" si="0"/>
        <v>53237.195029457172</v>
      </c>
      <c r="AN9" s="48">
        <f>SUM(AB9:AM9)</f>
        <v>531669.72885912773</v>
      </c>
      <c r="AO9" s="21">
        <f t="shared" si="0"/>
        <v>55116.468013997015</v>
      </c>
      <c r="AP9" s="22">
        <f t="shared" si="0"/>
        <v>57062.079334891096</v>
      </c>
      <c r="AQ9" s="22">
        <f t="shared" si="0"/>
        <v>59076.370735412747</v>
      </c>
      <c r="AR9" s="22">
        <f t="shared" si="0"/>
        <v>61161.766622372816</v>
      </c>
      <c r="AS9" s="22">
        <f t="shared" si="0"/>
        <v>63320.776984142576</v>
      </c>
      <c r="AT9" s="22">
        <f t="shared" si="0"/>
        <v>65556.000411682806</v>
      </c>
      <c r="AU9" s="22">
        <f t="shared" si="0"/>
        <v>67870.127226215205</v>
      </c>
      <c r="AV9" s="22">
        <f t="shared" si="0"/>
        <v>70265.942717300582</v>
      </c>
      <c r="AW9" s="22">
        <f t="shared" si="0"/>
        <v>72746.330495221308</v>
      </c>
      <c r="AX9" s="22">
        <f t="shared" si="0"/>
        <v>75314.275961702602</v>
      </c>
      <c r="AY9" s="22">
        <f t="shared" si="0"/>
        <v>77972.869903150713</v>
      </c>
      <c r="AZ9" s="41">
        <f t="shared" si="0"/>
        <v>80725.312210731907</v>
      </c>
      <c r="BA9" s="48">
        <f>SUM(AO9:AZ9)</f>
        <v>806188.32061682129</v>
      </c>
    </row>
    <row r="10" spans="1:55" ht="13.8" thickTop="1" x14ac:dyDescent="0.25">
      <c r="A10" s="26"/>
      <c r="B10" s="10"/>
      <c r="C10" s="10"/>
      <c r="D10" s="10"/>
      <c r="E10" s="10"/>
      <c r="F10" s="10"/>
      <c r="G10" s="10"/>
      <c r="H10" s="10"/>
      <c r="I10" s="10"/>
      <c r="J10" s="10"/>
      <c r="K10" s="10"/>
      <c r="L10" s="10"/>
      <c r="M10" s="42"/>
      <c r="N10" s="49"/>
      <c r="O10" s="19"/>
      <c r="P10" s="10"/>
      <c r="Q10" s="10"/>
      <c r="R10" s="10"/>
      <c r="S10" s="10"/>
      <c r="T10" s="10"/>
      <c r="U10" s="10"/>
      <c r="V10" s="10"/>
      <c r="W10" s="10"/>
      <c r="X10" s="10"/>
      <c r="Y10" s="10"/>
      <c r="Z10" s="42"/>
      <c r="AA10" s="49"/>
      <c r="AB10" s="19"/>
      <c r="AC10" s="10"/>
      <c r="AD10" s="10"/>
      <c r="AE10" s="10"/>
      <c r="AF10" s="10"/>
      <c r="AG10" s="10"/>
      <c r="AH10" s="10"/>
      <c r="AI10" s="10"/>
      <c r="AJ10" s="10"/>
      <c r="AK10" s="10"/>
      <c r="AL10" s="10"/>
      <c r="AM10" s="42"/>
      <c r="AN10" s="49"/>
      <c r="AO10" s="19"/>
      <c r="AP10" s="10"/>
      <c r="AQ10" s="10"/>
      <c r="AR10" s="10"/>
      <c r="AS10" s="10"/>
      <c r="AT10" s="10"/>
      <c r="AU10" s="10"/>
      <c r="AV10" s="10"/>
      <c r="AW10" s="10"/>
      <c r="AX10" s="10"/>
      <c r="AY10" s="10"/>
      <c r="AZ10" s="42"/>
      <c r="BA10" s="49"/>
    </row>
    <row r="11" spans="1:55" ht="13.8" x14ac:dyDescent="0.25">
      <c r="A11" s="4" t="s">
        <v>217</v>
      </c>
      <c r="B11" s="9"/>
      <c r="C11" s="9"/>
      <c r="D11" s="9"/>
      <c r="E11" s="9"/>
      <c r="F11" s="9"/>
      <c r="G11" s="9"/>
      <c r="H11" s="9"/>
      <c r="I11" s="9"/>
      <c r="J11" s="9"/>
      <c r="K11" s="9"/>
      <c r="L11" s="9"/>
      <c r="M11" s="38"/>
      <c r="N11" s="45"/>
      <c r="O11" s="14"/>
      <c r="P11" s="9"/>
      <c r="Q11" s="9"/>
      <c r="R11" s="9"/>
      <c r="S11" s="9"/>
      <c r="T11" s="9"/>
      <c r="U11" s="9"/>
      <c r="V11" s="9"/>
      <c r="W11" s="9"/>
      <c r="X11" s="9"/>
      <c r="Y11" s="9"/>
      <c r="Z11" s="38"/>
      <c r="AA11" s="45"/>
      <c r="AB11" s="14"/>
      <c r="AC11" s="9"/>
      <c r="AD11" s="9"/>
      <c r="AE11" s="9"/>
      <c r="AF11" s="9"/>
      <c r="AG11" s="9"/>
      <c r="AH11" s="9"/>
      <c r="AI11" s="9"/>
      <c r="AJ11" s="9"/>
      <c r="AK11" s="9"/>
      <c r="AL11" s="9"/>
      <c r="AM11" s="38"/>
      <c r="AN11" s="45"/>
      <c r="AO11" s="14"/>
      <c r="AP11" s="9"/>
      <c r="AQ11" s="9"/>
      <c r="AR11" s="9"/>
      <c r="AS11" s="9"/>
      <c r="AT11" s="9"/>
      <c r="AU11" s="9"/>
      <c r="AV11" s="9"/>
      <c r="AW11" s="9"/>
      <c r="AX11" s="9"/>
      <c r="AY11" s="9"/>
      <c r="AZ11" s="38"/>
      <c r="BA11" s="45"/>
    </row>
    <row r="12" spans="1:55" x14ac:dyDescent="0.25">
      <c r="A12" s="5" t="s">
        <v>120</v>
      </c>
      <c r="B12" s="9">
        <f>IF($A$2="Segment 1",IS!B14,IF('GP &amp; Unit Economics'!$A$2="Segment 2",IS!B15,0))</f>
        <v>9777.0937365051814</v>
      </c>
      <c r="C12" s="9">
        <f>IF($A$2="Segment 1",IS!C14,IF('GP &amp; Unit Economics'!$A$2="Segment 2",IS!C15,0))</f>
        <v>9875.852259096142</v>
      </c>
      <c r="D12" s="9">
        <f>IF($A$2="Segment 1",IS!D14,IF('GP &amp; Unit Economics'!$A$2="Segment 2",IS!D15,0))</f>
        <v>9975.6083425213565</v>
      </c>
      <c r="E12" s="9">
        <f>IF($A$2="Segment 1",IS!E14,IF('GP &amp; Unit Economics'!$A$2="Segment 2",IS!E15,0))</f>
        <v>10076.372063152885</v>
      </c>
      <c r="F12" s="9">
        <f>IF($A$2="Segment 1",IS!F14,IF('GP &amp; Unit Economics'!$A$2="Segment 2",IS!F15,0))</f>
        <v>10178.153599144329</v>
      </c>
      <c r="G12" s="9">
        <f>IF($A$2="Segment 1",IS!G14,IF('GP &amp; Unit Economics'!$A$2="Segment 2",IS!G15,0))</f>
        <v>10280.963231458918</v>
      </c>
      <c r="H12" s="9">
        <f>IF($A$2="Segment 1",IS!H14,IF('GP &amp; Unit Economics'!$A$2="Segment 2",IS!H15,0))</f>
        <v>10384.811344907997</v>
      </c>
      <c r="I12" s="9">
        <f>IF($A$2="Segment 1",IS!I14,IF('GP &amp; Unit Economics'!$A$2="Segment 2",IS!I15,0))</f>
        <v>10489.708429199998</v>
      </c>
      <c r="J12" s="9">
        <f>IF($A$2="Segment 1",IS!J14,IF('GP &amp; Unit Economics'!$A$2="Segment 2",IS!J15,0))</f>
        <v>10595.665079999999</v>
      </c>
      <c r="K12" s="9">
        <f>IF($A$2="Segment 1",IS!K14,IF('GP &amp; Unit Economics'!$A$2="Segment 2",IS!K15,0))</f>
        <v>10702.691999999999</v>
      </c>
      <c r="L12" s="9">
        <f>IF($A$2="Segment 1",IS!L14,IF('GP &amp; Unit Economics'!$A$2="Segment 2",IS!L15,0))</f>
        <v>10810.8</v>
      </c>
      <c r="M12" s="38">
        <f>IF($A$2="Segment 1",IS!M14,IF('GP &amp; Unit Economics'!$A$2="Segment 2",IS!M15,0))</f>
        <v>10920</v>
      </c>
      <c r="N12" s="45">
        <f t="shared" ref="N12:N16" si="1">SUM(B12:M12)</f>
        <v>124067.7200859868</v>
      </c>
      <c r="O12" s="14">
        <f>IF($A$2="Segment 1",IS!O14,IF('GP &amp; Unit Economics'!$A$2="Segment 2",IS!O15,0))</f>
        <v>11029.2</v>
      </c>
      <c r="P12" s="9">
        <f>IF($A$2="Segment 1",IS!P14,IF('GP &amp; Unit Economics'!$A$2="Segment 2",IS!P15,0))</f>
        <v>11139.492</v>
      </c>
      <c r="Q12" s="9">
        <f>IF($A$2="Segment 1",IS!Q14,IF('GP &amp; Unit Economics'!$A$2="Segment 2",IS!Q15,0))</f>
        <v>11250.886919999999</v>
      </c>
      <c r="R12" s="9">
        <f>IF($A$2="Segment 1",IS!R14,IF('GP &amp; Unit Economics'!$A$2="Segment 2",IS!R15,0))</f>
        <v>11363.3957892</v>
      </c>
      <c r="S12" s="9">
        <f>IF($A$2="Segment 1",IS!S14,IF('GP &amp; Unit Economics'!$A$2="Segment 2",IS!S15,0))</f>
        <v>11477.029747092001</v>
      </c>
      <c r="T12" s="9">
        <f>IF($A$2="Segment 1",IS!T14,IF('GP &amp; Unit Economics'!$A$2="Segment 2",IS!T15,0))</f>
        <v>11591.800044562922</v>
      </c>
      <c r="U12" s="9">
        <f>IF($A$2="Segment 1",IS!U14,IF('GP &amp; Unit Economics'!$A$2="Segment 2",IS!U15,0))</f>
        <v>11707.718045008549</v>
      </c>
      <c r="V12" s="9">
        <f>IF($A$2="Segment 1",IS!V14,IF('GP &amp; Unit Economics'!$A$2="Segment 2",IS!V15,0))</f>
        <v>11824.795225458634</v>
      </c>
      <c r="W12" s="9">
        <f>IF($A$2="Segment 1",IS!W14,IF('GP &amp; Unit Economics'!$A$2="Segment 2",IS!W15,0))</f>
        <v>11943.043177713222</v>
      </c>
      <c r="X12" s="9">
        <f>IF($A$2="Segment 1",IS!X14,IF('GP &amp; Unit Economics'!$A$2="Segment 2",IS!X15,0))</f>
        <v>12062.473609490355</v>
      </c>
      <c r="Y12" s="9">
        <f>IF($A$2="Segment 1",IS!Y14,IF('GP &amp; Unit Economics'!$A$2="Segment 2",IS!Y15,0))</f>
        <v>12183.09834558526</v>
      </c>
      <c r="Z12" s="38">
        <f>IF($A$2="Segment 1",IS!Z14,IF('GP &amp; Unit Economics'!$A$2="Segment 2",IS!Z15,0))</f>
        <v>12304.929329041111</v>
      </c>
      <c r="AA12" s="45">
        <f t="shared" ref="AA12:AA16" si="2">SUM(O12:Z12)</f>
        <v>139877.86223315203</v>
      </c>
      <c r="AB12" s="14">
        <f>IF($A$2="Segment 1",IS!AB14,IF('GP &amp; Unit Economics'!$A$2="Segment 2",IS!AB15,0))</f>
        <v>12427.978622331524</v>
      </c>
      <c r="AC12" s="9">
        <f>IF($A$2="Segment 1",IS!AC14,IF('GP &amp; Unit Economics'!$A$2="Segment 2",IS!AC15,0))</f>
        <v>12552.258408554837</v>
      </c>
      <c r="AD12" s="9">
        <f>IF($A$2="Segment 1",IS!AD14,IF('GP &amp; Unit Economics'!$A$2="Segment 2",IS!AD15,0))</f>
        <v>12677.780992640384</v>
      </c>
      <c r="AE12" s="9">
        <f>IF($A$2="Segment 1",IS!AE14,IF('GP &amp; Unit Economics'!$A$2="Segment 2",IS!AE15,0))</f>
        <v>12804.558802566789</v>
      </c>
      <c r="AF12" s="9">
        <f>IF($A$2="Segment 1",IS!AF14,IF('GP &amp; Unit Economics'!$A$2="Segment 2",IS!AF15,0))</f>
        <v>12932.604390592456</v>
      </c>
      <c r="AG12" s="9">
        <f>IF($A$2="Segment 1",IS!AG14,IF('GP &amp; Unit Economics'!$A$2="Segment 2",IS!AG15,0))</f>
        <v>13061.930434498383</v>
      </c>
      <c r="AH12" s="9">
        <f>IF($A$2="Segment 1",IS!AH14,IF('GP &amp; Unit Economics'!$A$2="Segment 2",IS!AH15,0))</f>
        <v>13192.549738843367</v>
      </c>
      <c r="AI12" s="9">
        <f>IF($A$2="Segment 1",IS!AI14,IF('GP &amp; Unit Economics'!$A$2="Segment 2",IS!AI15,0))</f>
        <v>13324.475236231801</v>
      </c>
      <c r="AJ12" s="9">
        <f>IF($A$2="Segment 1",IS!AJ14,IF('GP &amp; Unit Economics'!$A$2="Segment 2",IS!AJ15,0))</f>
        <v>13457.719988594119</v>
      </c>
      <c r="AK12" s="9">
        <f>IF($A$2="Segment 1",IS!AK14,IF('GP &amp; Unit Economics'!$A$2="Segment 2",IS!AK15,0))</f>
        <v>13592.297188480061</v>
      </c>
      <c r="AL12" s="9">
        <f>IF($A$2="Segment 1",IS!AL14,IF('GP &amp; Unit Economics'!$A$2="Segment 2",IS!AL15,0))</f>
        <v>13728.220160364861</v>
      </c>
      <c r="AM12" s="38">
        <f>IF($A$2="Segment 1",IS!AM14,IF('GP &amp; Unit Economics'!$A$2="Segment 2",IS!AM15,0))</f>
        <v>13865.502361968509</v>
      </c>
      <c r="AN12" s="45">
        <f t="shared" ref="AN12:AN16" si="3">SUM(AB12:AM12)</f>
        <v>157617.87632566711</v>
      </c>
      <c r="AO12" s="14">
        <f>IF($A$2="Segment 1",IS!AO14,IF('GP &amp; Unit Economics'!$A$2="Segment 2",IS!AO15,0))</f>
        <v>14004.157385588198</v>
      </c>
      <c r="AP12" s="9">
        <f>IF($A$2="Segment 1",IS!AP14,IF('GP &amp; Unit Economics'!$A$2="Segment 2",IS!AP15,0))</f>
        <v>14144.198959444078</v>
      </c>
      <c r="AQ12" s="9">
        <f>IF($A$2="Segment 1",IS!AQ14,IF('GP &amp; Unit Economics'!$A$2="Segment 2",IS!AQ15,0))</f>
        <v>14285.640949038519</v>
      </c>
      <c r="AR12" s="9">
        <f>IF($A$2="Segment 1",IS!AR14,IF('GP &amp; Unit Economics'!$A$2="Segment 2",IS!AR15,0))</f>
        <v>14428.497358528903</v>
      </c>
      <c r="AS12" s="9">
        <f>IF($A$2="Segment 1",IS!AS14,IF('GP &amp; Unit Economics'!$A$2="Segment 2",IS!AS15,0))</f>
        <v>14572.782332114193</v>
      </c>
      <c r="AT12" s="9">
        <f>IF($A$2="Segment 1",IS!AT14,IF('GP &amp; Unit Economics'!$A$2="Segment 2",IS!AT15,0))</f>
        <v>14718.510155435337</v>
      </c>
      <c r="AU12" s="9">
        <f>IF($A$2="Segment 1",IS!AU14,IF('GP &amp; Unit Economics'!$A$2="Segment 2",IS!AU15,0))</f>
        <v>14865.695256989689</v>
      </c>
      <c r="AV12" s="9">
        <f>IF($A$2="Segment 1",IS!AV14,IF('GP &amp; Unit Economics'!$A$2="Segment 2",IS!AV15,0))</f>
        <v>15014.352209559585</v>
      </c>
      <c r="AW12" s="9">
        <f>IF($A$2="Segment 1",IS!AW14,IF('GP &amp; Unit Economics'!$A$2="Segment 2",IS!AW15,0))</f>
        <v>15164.495731655183</v>
      </c>
      <c r="AX12" s="9">
        <f>IF($A$2="Segment 1",IS!AX14,IF('GP &amp; Unit Economics'!$A$2="Segment 2",IS!AX15,0))</f>
        <v>15316.140688971736</v>
      </c>
      <c r="AY12" s="9">
        <f>IF($A$2="Segment 1",IS!AY14,IF('GP &amp; Unit Economics'!$A$2="Segment 2",IS!AY15,0))</f>
        <v>15469.302095861452</v>
      </c>
      <c r="AZ12" s="38">
        <f>IF($A$2="Segment 1",IS!AZ14,IF('GP &amp; Unit Economics'!$A$2="Segment 2",IS!AZ15,0))</f>
        <v>15623.995116820068</v>
      </c>
      <c r="BA12" s="45">
        <f t="shared" ref="BA12:BA16" si="4">SUM(AO12:AZ12)</f>
        <v>177607.76824000696</v>
      </c>
      <c r="BC12" s="98"/>
    </row>
    <row r="13" spans="1:55" x14ac:dyDescent="0.25">
      <c r="A13" s="5" t="s">
        <v>127</v>
      </c>
      <c r="B13" s="9">
        <f>IF($A$2="Segment 1",IS!B17,IF('GP &amp; Unit Economics'!$A$2="Segment 2",IS!B18,0))</f>
        <v>9969.0117007368553</v>
      </c>
      <c r="C13" s="9">
        <f>IF($A$2="Segment 1",IS!C17,IF('GP &amp; Unit Economics'!$A$2="Segment 2",IS!C18,0))</f>
        <v>10605.331596528571</v>
      </c>
      <c r="D13" s="9">
        <f>IF($A$2="Segment 1",IS!D17,IF('GP &amp; Unit Economics'!$A$2="Segment 2",IS!D18,0))</f>
        <v>11282.267655881458</v>
      </c>
      <c r="E13" s="9">
        <f>IF($A$2="Segment 1",IS!E17,IF('GP &amp; Unit Economics'!$A$2="Segment 2",IS!E18,0))</f>
        <v>12002.412399873892</v>
      </c>
      <c r="F13" s="9">
        <f>IF($A$2="Segment 1",IS!F17,IF('GP &amp; Unit Economics'!$A$2="Segment 2",IS!F18,0))</f>
        <v>12768.523829653077</v>
      </c>
      <c r="G13" s="9">
        <f>IF($A$2="Segment 1",IS!G17,IF('GP &amp; Unit Economics'!$A$2="Segment 2",IS!G18,0))</f>
        <v>13583.535988992637</v>
      </c>
      <c r="H13" s="9">
        <f>IF($A$2="Segment 1",IS!H17,IF('GP &amp; Unit Economics'!$A$2="Segment 2",IS!H18,0))</f>
        <v>14450.570201055998</v>
      </c>
      <c r="I13" s="9">
        <f>IF($A$2="Segment 1",IS!I17,IF('GP &amp; Unit Economics'!$A$2="Segment 2",IS!I18,0))</f>
        <v>15372.947022399998</v>
      </c>
      <c r="J13" s="9">
        <f>IF($A$2="Segment 1",IS!J17,IF('GP &amp; Unit Economics'!$A$2="Segment 2",IS!J18,0))</f>
        <v>16354.198959999998</v>
      </c>
      <c r="K13" s="9">
        <f>IF($A$2="Segment 1",IS!K17,IF('GP &amp; Unit Economics'!$A$2="Segment 2",IS!K18,0))</f>
        <v>17398.083999999999</v>
      </c>
      <c r="L13" s="9">
        <f>IF($A$2="Segment 1",IS!L17,IF('GP &amp; Unit Economics'!$A$2="Segment 2",IS!L18,0))</f>
        <v>18508.599999999999</v>
      </c>
      <c r="M13" s="38">
        <f>IF($A$2="Segment 1",IS!M17,IF('GP &amp; Unit Economics'!$A$2="Segment 2",IS!M18,0))</f>
        <v>19690</v>
      </c>
      <c r="N13" s="45">
        <f t="shared" si="1"/>
        <v>171985.48335512247</v>
      </c>
      <c r="O13" s="14">
        <f>IF($A$2="Segment 1",IS!O17,IF('GP &amp; Unit Economics'!$A$2="Segment 2",IS!O18,0))</f>
        <v>20083.8</v>
      </c>
      <c r="P13" s="9">
        <f>IF($A$2="Segment 1",IS!P17,IF('GP &amp; Unit Economics'!$A$2="Segment 2",IS!P18,0))</f>
        <v>20485.476000000002</v>
      </c>
      <c r="Q13" s="9">
        <f>IF($A$2="Segment 1",IS!Q17,IF('GP &amp; Unit Economics'!$A$2="Segment 2",IS!Q18,0))</f>
        <v>21208.6133028</v>
      </c>
      <c r="R13" s="9">
        <f>IF($A$2="Segment 1",IS!R17,IF('GP &amp; Unit Economics'!$A$2="Segment 2",IS!R18,0))</f>
        <v>21957.277352388839</v>
      </c>
      <c r="S13" s="9">
        <f>IF($A$2="Segment 1",IS!S17,IF('GP &amp; Unit Economics'!$A$2="Segment 2",IS!S18,0))</f>
        <v>22396.422899436613</v>
      </c>
      <c r="T13" s="9">
        <f>IF($A$2="Segment 1",IS!T17,IF('GP &amp; Unit Economics'!$A$2="Segment 2",IS!T18,0))</f>
        <v>23187.016627786728</v>
      </c>
      <c r="U13" s="9">
        <f>IF($A$2="Segment 1",IS!U17,IF('GP &amp; Unit Economics'!$A$2="Segment 2",IS!U18,0))</f>
        <v>24005.518314747598</v>
      </c>
      <c r="V13" s="9">
        <f>IF($A$2="Segment 1",IS!V17,IF('GP &amp; Unit Economics'!$A$2="Segment 2",IS!V18,0))</f>
        <v>24852.913111258189</v>
      </c>
      <c r="W13" s="9">
        <f>IF($A$2="Segment 1",IS!W17,IF('GP &amp; Unit Economics'!$A$2="Segment 2",IS!W18,0))</f>
        <v>25349.971373483349</v>
      </c>
      <c r="X13" s="9">
        <f>IF($A$2="Segment 1",IS!X17,IF('GP &amp; Unit Economics'!$A$2="Segment 2",IS!X18,0))</f>
        <v>26632.67992498161</v>
      </c>
      <c r="Y13" s="9">
        <f>IF($A$2="Segment 1",IS!Y17,IF('GP &amp; Unit Economics'!$A$2="Segment 2",IS!Y18,0))</f>
        <v>27980.293529185685</v>
      </c>
      <c r="Z13" s="38">
        <f>IF($A$2="Segment 1",IS!Z17,IF('GP &amp; Unit Economics'!$A$2="Segment 2",IS!Z18,0))</f>
        <v>29396.09638176248</v>
      </c>
      <c r="AA13" s="45">
        <f t="shared" si="2"/>
        <v>287536.07881783106</v>
      </c>
      <c r="AB13" s="14">
        <f>IF($A$2="Segment 1",IS!AB17,IF('GP &amp; Unit Economics'!$A$2="Segment 2",IS!AB18,0))</f>
        <v>29984.018309397728</v>
      </c>
      <c r="AC13" s="9">
        <f>IF($A$2="Segment 1",IS!AC17,IF('GP &amp; Unit Economics'!$A$2="Segment 2",IS!AC18,0))</f>
        <v>30583.698675585685</v>
      </c>
      <c r="AD13" s="9">
        <f>IF($A$2="Segment 1",IS!AD17,IF('GP &amp; Unit Economics'!$A$2="Segment 2",IS!AD18,0))</f>
        <v>31195.3726490974</v>
      </c>
      <c r="AE13" s="9">
        <f>IF($A$2="Segment 1",IS!AE17,IF('GP &amp; Unit Economics'!$A$2="Segment 2",IS!AE18,0))</f>
        <v>31819.280102079349</v>
      </c>
      <c r="AF13" s="9">
        <f>IF($A$2="Segment 1",IS!AF17,IF('GP &amp; Unit Economics'!$A$2="Segment 2",IS!AF18,0))</f>
        <v>32942.500689682747</v>
      </c>
      <c r="AG13" s="9">
        <f>IF($A$2="Segment 1",IS!AG17,IF('GP &amp; Unit Economics'!$A$2="Segment 2",IS!AG18,0))</f>
        <v>34105.370964028545</v>
      </c>
      <c r="AH13" s="9">
        <f>IF($A$2="Segment 1",IS!AH17,IF('GP &amp; Unit Economics'!$A$2="Segment 2",IS!AH18,0))</f>
        <v>35309.290559058754</v>
      </c>
      <c r="AI13" s="9">
        <f>IF($A$2="Segment 1",IS!AI17,IF('GP &amp; Unit Economics'!$A$2="Segment 2",IS!AI18,0))</f>
        <v>36555.708515793522</v>
      </c>
      <c r="AJ13" s="9">
        <f>IF($A$2="Segment 1",IS!AJ17,IF('GP &amp; Unit Economics'!$A$2="Segment 2",IS!AJ18,0))</f>
        <v>37846.12502640103</v>
      </c>
      <c r="AK13" s="9">
        <f>IF($A$2="Segment 1",IS!AK17,IF('GP &amp; Unit Economics'!$A$2="Segment 2",IS!AK18,0))</f>
        <v>39182.093239832975</v>
      </c>
      <c r="AL13" s="9">
        <f>IF($A$2="Segment 1",IS!AL17,IF('GP &amp; Unit Economics'!$A$2="Segment 2",IS!AL18,0))</f>
        <v>40565.221131199083</v>
      </c>
      <c r="AM13" s="38">
        <f>IF($A$2="Segment 1",IS!AM17,IF('GP &amp; Unit Economics'!$A$2="Segment 2",IS!AM18,0))</f>
        <v>41997.173437130405</v>
      </c>
      <c r="AN13" s="45">
        <f t="shared" si="3"/>
        <v>422085.85329928726</v>
      </c>
      <c r="AO13" s="14">
        <f>IF($A$2="Segment 1",IS!AO17,IF('GP &amp; Unit Economics'!$A$2="Segment 2",IS!AO18,0))</f>
        <v>43479.673659461107</v>
      </c>
      <c r="AP13" s="9">
        <f>IF($A$2="Segment 1",IS!AP17,IF('GP &amp; Unit Economics'!$A$2="Segment 2",IS!AP18,0))</f>
        <v>45014.506139640085</v>
      </c>
      <c r="AQ13" s="9">
        <f>IF($A$2="Segment 1",IS!AQ17,IF('GP &amp; Unit Economics'!$A$2="Segment 2",IS!AQ18,0))</f>
        <v>46603.518206369379</v>
      </c>
      <c r="AR13" s="9">
        <f>IF($A$2="Segment 1",IS!AR17,IF('GP &amp; Unit Economics'!$A$2="Segment 2",IS!AR18,0))</f>
        <v>48248.622399054206</v>
      </c>
      <c r="AS13" s="9">
        <f>IF($A$2="Segment 1",IS!AS17,IF('GP &amp; Unit Economics'!$A$2="Segment 2",IS!AS18,0))</f>
        <v>49951.79876974081</v>
      </c>
      <c r="AT13" s="9">
        <f>IF($A$2="Segment 1",IS!AT17,IF('GP &amp; Unit Economics'!$A$2="Segment 2",IS!AT18,0))</f>
        <v>52479.359787489695</v>
      </c>
      <c r="AU13" s="9">
        <f>IF($A$2="Segment 1",IS!AU17,IF('GP &amp; Unit Economics'!$A$2="Segment 2",IS!AU18,0))</f>
        <v>53528.946983239497</v>
      </c>
      <c r="AV13" s="9">
        <f>IF($A$2="Segment 1",IS!AV17,IF('GP &amp; Unit Economics'!$A$2="Segment 2",IS!AV18,0))</f>
        <v>54599.525922904286</v>
      </c>
      <c r="AW13" s="9">
        <f>IF($A$2="Segment 1",IS!AW17,IF('GP &amp; Unit Economics'!$A$2="Segment 2",IS!AW18,0))</f>
        <v>55691.516441362372</v>
      </c>
      <c r="AX13" s="9">
        <f>IF($A$2="Segment 1",IS!AX17,IF('GP &amp; Unit Economics'!$A$2="Segment 2",IS!AX18,0))</f>
        <v>58509.507173295307</v>
      </c>
      <c r="AY13" s="9">
        <f>IF($A$2="Segment 1",IS!AY17,IF('GP &amp; Unit Economics'!$A$2="Segment 2",IS!AY18,0))</f>
        <v>60574.892776512628</v>
      </c>
      <c r="AZ13" s="38">
        <f>IF($A$2="Segment 1",IS!AZ17,IF('GP &amp; Unit Economics'!$A$2="Segment 2",IS!AZ18,0))</f>
        <v>62713.18649152352</v>
      </c>
      <c r="BA13" s="45">
        <f t="shared" si="4"/>
        <v>631395.05475059291</v>
      </c>
    </row>
    <row r="14" spans="1:55" x14ac:dyDescent="0.25">
      <c r="A14" s="5" t="s">
        <v>126</v>
      </c>
      <c r="B14" s="9">
        <f>IF($A$2="Segment 1",IS!B20,IF('GP &amp; Unit Economics'!$A$2="Segment 2",IS!B21,0))</f>
        <v>303.44202347910243</v>
      </c>
      <c r="C14" s="9">
        <f>IF($A$2="Segment 1",IS!C20,IF('GP &amp; Unit Economics'!$A$2="Segment 2",IS!C21,0))</f>
        <v>303.74576924835077</v>
      </c>
      <c r="D14" s="9">
        <f>IF($A$2="Segment 1",IS!D20,IF('GP &amp; Unit Economics'!$A$2="Segment 2",IS!D21,0))</f>
        <v>304.04981906741818</v>
      </c>
      <c r="E14" s="9">
        <f>IF($A$2="Segment 1",IS!E20,IF('GP &amp; Unit Economics'!$A$2="Segment 2",IS!E21,0))</f>
        <v>304.35417324065889</v>
      </c>
      <c r="F14" s="9">
        <f>IF($A$2="Segment 1",IS!F20,IF('GP &amp; Unit Economics'!$A$2="Segment 2",IS!F21,0))</f>
        <v>304.65883207273163</v>
      </c>
      <c r="G14" s="9">
        <f>IF($A$2="Segment 1",IS!G20,IF('GP &amp; Unit Economics'!$A$2="Segment 2",IS!G21,0))</f>
        <v>304.96379586860019</v>
      </c>
      <c r="H14" s="9">
        <f>IF($A$2="Segment 1",IS!H20,IF('GP &amp; Unit Economics'!$A$2="Segment 2",IS!H21,0))</f>
        <v>305.26906493353374</v>
      </c>
      <c r="I14" s="9">
        <f>IF($A$2="Segment 1",IS!I20,IF('GP &amp; Unit Economics'!$A$2="Segment 2",IS!I21,0))</f>
        <v>305.57463957310688</v>
      </c>
      <c r="J14" s="9">
        <f>IF($A$2="Segment 1",IS!J20,IF('GP &amp; Unit Economics'!$A$2="Segment 2",IS!J21,0))</f>
        <v>305.88052009320006</v>
      </c>
      <c r="K14" s="9">
        <f>IF($A$2="Segment 1",IS!K20,IF('GP &amp; Unit Economics'!$A$2="Segment 2",IS!K21,0))</f>
        <v>306.18670680000002</v>
      </c>
      <c r="L14" s="9">
        <f>IF($A$2="Segment 1",IS!L20,IF('GP &amp; Unit Economics'!$A$2="Segment 2",IS!L21,0))</f>
        <v>306.4932</v>
      </c>
      <c r="M14" s="38">
        <f>IF($A$2="Segment 1",IS!M20,IF('GP &amp; Unit Economics'!$A$2="Segment 2",IS!M21,0))</f>
        <v>306.8</v>
      </c>
      <c r="N14" s="45">
        <f t="shared" si="1"/>
        <v>3661.4185443767028</v>
      </c>
      <c r="O14" s="14">
        <f>IF($A$2="Segment 1",IS!O20,IF('GP &amp; Unit Economics'!$A$2="Segment 2",IS!O21,0))</f>
        <v>306.8</v>
      </c>
      <c r="P14" s="9">
        <f>IF($A$2="Segment 1",IS!P20,IF('GP &amp; Unit Economics'!$A$2="Segment 2",IS!P21,0))</f>
        <v>306.8</v>
      </c>
      <c r="Q14" s="9">
        <f>IF($A$2="Segment 1",IS!Q20,IF('GP &amp; Unit Economics'!$A$2="Segment 2",IS!Q21,0))</f>
        <v>306.8</v>
      </c>
      <c r="R14" s="9">
        <f>IF($A$2="Segment 1",IS!R20,IF('GP &amp; Unit Economics'!$A$2="Segment 2",IS!R21,0))</f>
        <v>337.48</v>
      </c>
      <c r="S14" s="9">
        <f>IF($A$2="Segment 1",IS!S20,IF('GP &amp; Unit Economics'!$A$2="Segment 2",IS!S21,0))</f>
        <v>347.60440000000006</v>
      </c>
      <c r="T14" s="9">
        <f>IF($A$2="Segment 1",IS!T20,IF('GP &amp; Unit Economics'!$A$2="Segment 2",IS!T21,0))</f>
        <v>347.60440000000006</v>
      </c>
      <c r="U14" s="9">
        <f>IF($A$2="Segment 1",IS!U20,IF('GP &amp; Unit Economics'!$A$2="Segment 2",IS!U21,0))</f>
        <v>347.60440000000006</v>
      </c>
      <c r="V14" s="9">
        <f>IF($A$2="Segment 1",IS!V20,IF('GP &amp; Unit Economics'!$A$2="Segment 2",IS!V21,0))</f>
        <v>347.60440000000006</v>
      </c>
      <c r="W14" s="9">
        <f>IF($A$2="Segment 1",IS!W20,IF('GP &amp; Unit Economics'!$A$2="Segment 2",IS!W21,0))</f>
        <v>347.60440000000006</v>
      </c>
      <c r="X14" s="9">
        <f>IF($A$2="Segment 1",IS!X20,IF('GP &amp; Unit Economics'!$A$2="Segment 2",IS!X21,0))</f>
        <v>347.60440000000006</v>
      </c>
      <c r="Y14" s="9">
        <f>IF($A$2="Segment 1",IS!Y20,IF('GP &amp; Unit Economics'!$A$2="Segment 2",IS!Y21,0))</f>
        <v>347.60440000000006</v>
      </c>
      <c r="Z14" s="38">
        <f>IF($A$2="Segment 1",IS!Z20,IF('GP &amp; Unit Economics'!$A$2="Segment 2",IS!Z21,0))</f>
        <v>347.60440000000006</v>
      </c>
      <c r="AA14" s="45">
        <f t="shared" si="2"/>
        <v>4038.7152000000015</v>
      </c>
      <c r="AB14" s="14">
        <f>IF($A$2="Segment 1",IS!AB20,IF('GP &amp; Unit Economics'!$A$2="Segment 2",IS!AB21,0))</f>
        <v>347.60440000000006</v>
      </c>
      <c r="AC14" s="9">
        <f>IF($A$2="Segment 1",IS!AC20,IF('GP &amp; Unit Economics'!$A$2="Segment 2",IS!AC21,0))</f>
        <v>347.60440000000006</v>
      </c>
      <c r="AD14" s="9">
        <f>IF($A$2="Segment 1",IS!AD20,IF('GP &amp; Unit Economics'!$A$2="Segment 2",IS!AD21,0))</f>
        <v>364.98462000000006</v>
      </c>
      <c r="AE14" s="9">
        <f>IF($A$2="Segment 1",IS!AE20,IF('GP &amp; Unit Economics'!$A$2="Segment 2",IS!AE21,0))</f>
        <v>364.98462000000006</v>
      </c>
      <c r="AF14" s="9">
        <f>IF($A$2="Segment 1",IS!AF20,IF('GP &amp; Unit Economics'!$A$2="Segment 2",IS!AF21,0))</f>
        <v>364.98462000000006</v>
      </c>
      <c r="AG14" s="9">
        <f>IF($A$2="Segment 1",IS!AG20,IF('GP &amp; Unit Economics'!$A$2="Segment 2",IS!AG21,0))</f>
        <v>364.98462000000006</v>
      </c>
      <c r="AH14" s="9">
        <f>IF($A$2="Segment 1",IS!AH20,IF('GP &amp; Unit Economics'!$A$2="Segment 2",IS!AH21,0))</f>
        <v>364.98462000000006</v>
      </c>
      <c r="AI14" s="9">
        <f>IF($A$2="Segment 1",IS!AI20,IF('GP &amp; Unit Economics'!$A$2="Segment 2",IS!AI21,0))</f>
        <v>364.98462000000006</v>
      </c>
      <c r="AJ14" s="9">
        <f>IF($A$2="Segment 1",IS!AJ20,IF('GP &amp; Unit Economics'!$A$2="Segment 2",IS!AJ21,0))</f>
        <v>364.98462000000006</v>
      </c>
      <c r="AK14" s="9">
        <f>IF($A$2="Segment 1",IS!AK20,IF('GP &amp; Unit Economics'!$A$2="Segment 2",IS!AK21,0))</f>
        <v>364.98462000000006</v>
      </c>
      <c r="AL14" s="9">
        <f>IF($A$2="Segment 1",IS!AL20,IF('GP &amp; Unit Economics'!$A$2="Segment 2",IS!AL21,0))</f>
        <v>397.83323580000012</v>
      </c>
      <c r="AM14" s="38">
        <f>IF($A$2="Segment 1",IS!AM20,IF('GP &amp; Unit Economics'!$A$2="Segment 2",IS!AM21,0))</f>
        <v>397.83323580000012</v>
      </c>
      <c r="AN14" s="45">
        <f t="shared" si="3"/>
        <v>4410.7522316000013</v>
      </c>
      <c r="AO14" s="14">
        <f>IF($A$2="Segment 1",IS!AO20,IF('GP &amp; Unit Economics'!$A$2="Segment 2",IS!AO21,0))</f>
        <v>397.83323580000012</v>
      </c>
      <c r="AP14" s="9">
        <f>IF($A$2="Segment 1",IS!AP20,IF('GP &amp; Unit Economics'!$A$2="Segment 2",IS!AP21,0))</f>
        <v>397.83323580000012</v>
      </c>
      <c r="AQ14" s="9">
        <f>IF($A$2="Segment 1",IS!AQ20,IF('GP &amp; Unit Economics'!$A$2="Segment 2",IS!AQ21,0))</f>
        <v>397.83323580000012</v>
      </c>
      <c r="AR14" s="9">
        <f>IF($A$2="Segment 1",IS!AR20,IF('GP &amp; Unit Economics'!$A$2="Segment 2",IS!AR21,0))</f>
        <v>397.83323580000012</v>
      </c>
      <c r="AS14" s="9">
        <f>IF($A$2="Segment 1",IS!AS20,IF('GP &amp; Unit Economics'!$A$2="Segment 2",IS!AS21,0))</f>
        <v>397.83323580000012</v>
      </c>
      <c r="AT14" s="9">
        <f>IF($A$2="Segment 1",IS!AT20,IF('GP &amp; Unit Economics'!$A$2="Segment 2",IS!AT21,0))</f>
        <v>397.83323580000012</v>
      </c>
      <c r="AU14" s="9">
        <f>IF($A$2="Segment 1",IS!AU20,IF('GP &amp; Unit Economics'!$A$2="Segment 2",IS!AU21,0))</f>
        <v>397.83323580000012</v>
      </c>
      <c r="AV14" s="9">
        <f>IF($A$2="Segment 1",IS!AV20,IF('GP &amp; Unit Economics'!$A$2="Segment 2",IS!AV21,0))</f>
        <v>397.83323580000012</v>
      </c>
      <c r="AW14" s="9">
        <f>IF($A$2="Segment 1",IS!AW20,IF('GP &amp; Unit Economics'!$A$2="Segment 2",IS!AW21,0))</f>
        <v>397.83323580000012</v>
      </c>
      <c r="AX14" s="9">
        <f>IF($A$2="Segment 1",IS!AX20,IF('GP &amp; Unit Economics'!$A$2="Segment 2",IS!AX21,0))</f>
        <v>397.83323580000012</v>
      </c>
      <c r="AY14" s="9">
        <f>IF($A$2="Segment 1",IS!AY20,IF('GP &amp; Unit Economics'!$A$2="Segment 2",IS!AY21,0))</f>
        <v>397.83323580000012</v>
      </c>
      <c r="AZ14" s="38">
        <f>IF($A$2="Segment 1",IS!AZ20,IF('GP &amp; Unit Economics'!$A$2="Segment 2",IS!AZ21,0))</f>
        <v>397.83323580000012</v>
      </c>
      <c r="BA14" s="45">
        <f t="shared" si="4"/>
        <v>4773.998829600002</v>
      </c>
    </row>
    <row r="15" spans="1:55" ht="13.8" thickBot="1" x14ac:dyDescent="0.3">
      <c r="A15" s="56" t="s">
        <v>43</v>
      </c>
      <c r="B15" s="18">
        <f t="shared" ref="B15:AY15" si="5">SUM(B12:B14)</f>
        <v>20049.54746072114</v>
      </c>
      <c r="C15" s="18">
        <f t="shared" si="5"/>
        <v>20784.929624873064</v>
      </c>
      <c r="D15" s="18">
        <f t="shared" si="5"/>
        <v>21561.925817470234</v>
      </c>
      <c r="E15" s="18">
        <f t="shared" si="5"/>
        <v>22383.138636267438</v>
      </c>
      <c r="F15" s="18">
        <f t="shared" si="5"/>
        <v>23251.336260870135</v>
      </c>
      <c r="G15" s="18">
        <f t="shared" si="5"/>
        <v>24169.463016320155</v>
      </c>
      <c r="H15" s="18">
        <f t="shared" si="5"/>
        <v>25140.65061089753</v>
      </c>
      <c r="I15" s="18">
        <f t="shared" si="5"/>
        <v>26168.230091173104</v>
      </c>
      <c r="J15" s="18">
        <f t="shared" si="5"/>
        <v>27255.744560093197</v>
      </c>
      <c r="K15" s="18">
        <f t="shared" si="5"/>
        <v>28406.962706799997</v>
      </c>
      <c r="L15" s="18">
        <f t="shared" si="5"/>
        <v>29625.893199999999</v>
      </c>
      <c r="M15" s="40">
        <f t="shared" si="5"/>
        <v>30916.799999999999</v>
      </c>
      <c r="N15" s="47">
        <f t="shared" si="1"/>
        <v>299714.62198548601</v>
      </c>
      <c r="O15" s="17">
        <f t="shared" si="5"/>
        <v>31419.8</v>
      </c>
      <c r="P15" s="18">
        <f t="shared" si="5"/>
        <v>31931.768</v>
      </c>
      <c r="Q15" s="18">
        <f t="shared" si="5"/>
        <v>32766.3002228</v>
      </c>
      <c r="R15" s="18">
        <f t="shared" si="5"/>
        <v>33658.153141588838</v>
      </c>
      <c r="S15" s="18">
        <f t="shared" si="5"/>
        <v>34221.057046528615</v>
      </c>
      <c r="T15" s="18">
        <f t="shared" si="5"/>
        <v>35126.421072349651</v>
      </c>
      <c r="U15" s="18">
        <f t="shared" si="5"/>
        <v>36060.840759756145</v>
      </c>
      <c r="V15" s="18">
        <f t="shared" si="5"/>
        <v>37025.31273671682</v>
      </c>
      <c r="W15" s="18">
        <f t="shared" si="5"/>
        <v>37640.618951196564</v>
      </c>
      <c r="X15" s="18">
        <f t="shared" si="5"/>
        <v>39042.757934471963</v>
      </c>
      <c r="Y15" s="18">
        <f t="shared" si="5"/>
        <v>40510.996274770943</v>
      </c>
      <c r="Z15" s="40">
        <f t="shared" si="5"/>
        <v>42048.630110803584</v>
      </c>
      <c r="AA15" s="47">
        <f t="shared" si="2"/>
        <v>431452.65625098307</v>
      </c>
      <c r="AB15" s="17">
        <f t="shared" si="5"/>
        <v>42759.601331729253</v>
      </c>
      <c r="AC15" s="18">
        <f t="shared" si="5"/>
        <v>43483.561484140519</v>
      </c>
      <c r="AD15" s="18">
        <f t="shared" si="5"/>
        <v>44238.138261737789</v>
      </c>
      <c r="AE15" s="18">
        <f t="shared" si="5"/>
        <v>44988.823524646141</v>
      </c>
      <c r="AF15" s="18">
        <f t="shared" si="5"/>
        <v>46240.089700275203</v>
      </c>
      <c r="AG15" s="18">
        <f t="shared" si="5"/>
        <v>47532.286018526931</v>
      </c>
      <c r="AH15" s="18">
        <f t="shared" si="5"/>
        <v>48866.824917902122</v>
      </c>
      <c r="AI15" s="18">
        <f t="shared" si="5"/>
        <v>50245.168372025328</v>
      </c>
      <c r="AJ15" s="18">
        <f t="shared" si="5"/>
        <v>51668.829634995156</v>
      </c>
      <c r="AK15" s="18">
        <f t="shared" si="5"/>
        <v>53139.375048313042</v>
      </c>
      <c r="AL15" s="18">
        <f t="shared" si="5"/>
        <v>54691.274527363938</v>
      </c>
      <c r="AM15" s="40">
        <f t="shared" si="5"/>
        <v>56260.509034898911</v>
      </c>
      <c r="AN15" s="47">
        <f t="shared" si="3"/>
        <v>584114.48185655428</v>
      </c>
      <c r="AO15" s="17">
        <f t="shared" si="5"/>
        <v>57881.664280849298</v>
      </c>
      <c r="AP15" s="18">
        <f t="shared" si="5"/>
        <v>59556.538334884164</v>
      </c>
      <c r="AQ15" s="18">
        <f t="shared" si="5"/>
        <v>61286.992391207896</v>
      </c>
      <c r="AR15" s="18">
        <f t="shared" si="5"/>
        <v>63074.952993383107</v>
      </c>
      <c r="AS15" s="18">
        <f t="shared" si="5"/>
        <v>64922.414337654998</v>
      </c>
      <c r="AT15" s="18">
        <f t="shared" si="5"/>
        <v>67595.703178725031</v>
      </c>
      <c r="AU15" s="18">
        <f t="shared" si="5"/>
        <v>68792.475476029183</v>
      </c>
      <c r="AV15" s="18">
        <f t="shared" si="5"/>
        <v>70011.711368263874</v>
      </c>
      <c r="AW15" s="18">
        <f t="shared" si="5"/>
        <v>71253.845408817564</v>
      </c>
      <c r="AX15" s="18">
        <f t="shared" si="5"/>
        <v>74223.481098067045</v>
      </c>
      <c r="AY15" s="18">
        <f t="shared" si="5"/>
        <v>76442.028108174083</v>
      </c>
      <c r="AZ15" s="40">
        <f>SUM(AZ12:AZ14)</f>
        <v>78735.014844143589</v>
      </c>
      <c r="BA15" s="47">
        <f t="shared" si="4"/>
        <v>813776.82182019972</v>
      </c>
    </row>
    <row r="16" spans="1:55" s="7" customFormat="1" ht="15" thickTop="1" thickBot="1" x14ac:dyDescent="0.3">
      <c r="A16" s="24" t="s">
        <v>44</v>
      </c>
      <c r="B16" s="22">
        <f>B9-B15</f>
        <v>-3417.218955497734</v>
      </c>
      <c r="C16" s="22">
        <f t="shared" ref="C16:AZ16" si="6">C9-C15</f>
        <v>-3638.1992071169734</v>
      </c>
      <c r="D16" s="22">
        <f t="shared" si="6"/>
        <v>-3884.8841496804489</v>
      </c>
      <c r="E16" s="22">
        <f t="shared" si="6"/>
        <v>-4159.38433957694</v>
      </c>
      <c r="F16" s="22">
        <f t="shared" si="6"/>
        <v>-4463.9606972716829</v>
      </c>
      <c r="G16" s="22">
        <f t="shared" si="6"/>
        <v>-4801.0346002392762</v>
      </c>
      <c r="H16" s="22">
        <f t="shared" si="6"/>
        <v>-5173.1986355564186</v>
      </c>
      <c r="I16" s="22">
        <f t="shared" si="6"/>
        <v>-5583.2280547389673</v>
      </c>
      <c r="J16" s="22">
        <f t="shared" si="6"/>
        <v>-6034.0929761404768</v>
      </c>
      <c r="K16" s="22">
        <f t="shared" si="6"/>
        <v>-6528.9713831373992</v>
      </c>
      <c r="L16" s="22">
        <f t="shared" si="6"/>
        <v>-7071.2629694200004</v>
      </c>
      <c r="M16" s="41">
        <f t="shared" si="6"/>
        <v>-7664.6038860000008</v>
      </c>
      <c r="N16" s="48">
        <f t="shared" si="1"/>
        <v>-62420.039854376315</v>
      </c>
      <c r="O16" s="21">
        <f t="shared" si="6"/>
        <v>-7448.4638000000014</v>
      </c>
      <c r="P16" s="22">
        <f t="shared" si="6"/>
        <v>-7114.2436321400055</v>
      </c>
      <c r="Q16" s="22">
        <f t="shared" si="6"/>
        <v>-7072.717244754549</v>
      </c>
      <c r="R16" s="22">
        <f t="shared" si="6"/>
        <v>-7057.5866844183838</v>
      </c>
      <c r="S16" s="22">
        <f t="shared" si="6"/>
        <v>-6681.4905934200433</v>
      </c>
      <c r="T16" s="22">
        <f t="shared" si="6"/>
        <v>-6614.707923446349</v>
      </c>
      <c r="U16" s="22">
        <f t="shared" si="6"/>
        <v>-6542.6641366965596</v>
      </c>
      <c r="V16" s="22">
        <f t="shared" si="6"/>
        <v>-6465.1444788632361</v>
      </c>
      <c r="W16" s="22">
        <f t="shared" si="6"/>
        <v>-6001.6767538407476</v>
      </c>
      <c r="X16" s="22">
        <f t="shared" si="6"/>
        <v>-6286.9610775494948</v>
      </c>
      <c r="Y16" s="22">
        <f t="shared" si="6"/>
        <v>-6598.9197887991104</v>
      </c>
      <c r="Z16" s="41">
        <f t="shared" si="6"/>
        <v>-6939.457324876952</v>
      </c>
      <c r="AA16" s="48">
        <f t="shared" si="2"/>
        <v>-80824.033438805433</v>
      </c>
      <c r="AB16" s="21">
        <f t="shared" si="6"/>
        <v>-6411.0747464594097</v>
      </c>
      <c r="AC16" s="22">
        <f t="shared" si="6"/>
        <v>-5851.9319104106544</v>
      </c>
      <c r="AD16" s="22">
        <f t="shared" si="6"/>
        <v>-5278.1121640552665</v>
      </c>
      <c r="AE16" s="22">
        <f t="shared" si="6"/>
        <v>-4653.5085057154211</v>
      </c>
      <c r="AF16" s="22">
        <f t="shared" si="6"/>
        <v>-4480.9380611762317</v>
      </c>
      <c r="AG16" s="22">
        <f t="shared" si="6"/>
        <v>-4299.0363265677734</v>
      </c>
      <c r="AH16" s="22">
        <f t="shared" si="6"/>
        <v>-4107.4415118168108</v>
      </c>
      <c r="AI16" s="22">
        <f t="shared" si="6"/>
        <v>-3905.7787317052062</v>
      </c>
      <c r="AJ16" s="22">
        <f t="shared" si="6"/>
        <v>-3693.6595403717438</v>
      </c>
      <c r="AK16" s="22">
        <f t="shared" si="6"/>
        <v>-3470.6814493494239</v>
      </c>
      <c r="AL16" s="22">
        <f t="shared" si="6"/>
        <v>-3269.2760443569059</v>
      </c>
      <c r="AM16" s="41">
        <f t="shared" si="6"/>
        <v>-3023.3140054417381</v>
      </c>
      <c r="AN16" s="48">
        <f t="shared" si="3"/>
        <v>-52444.752997426585</v>
      </c>
      <c r="AO16" s="21">
        <f t="shared" si="6"/>
        <v>-2765.1962668522829</v>
      </c>
      <c r="AP16" s="22">
        <f t="shared" si="6"/>
        <v>-2494.4589999930686</v>
      </c>
      <c r="AQ16" s="22">
        <f t="shared" si="6"/>
        <v>-2210.6216557951484</v>
      </c>
      <c r="AR16" s="22">
        <f t="shared" si="6"/>
        <v>-1913.1863710102916</v>
      </c>
      <c r="AS16" s="22">
        <f t="shared" si="6"/>
        <v>-1601.6373535124221</v>
      </c>
      <c r="AT16" s="22">
        <f t="shared" si="6"/>
        <v>-2039.7027670422249</v>
      </c>
      <c r="AU16" s="22">
        <f t="shared" si="6"/>
        <v>-922.34824981397833</v>
      </c>
      <c r="AV16" s="22">
        <f t="shared" si="6"/>
        <v>254.23134903670871</v>
      </c>
      <c r="AW16" s="22">
        <f t="shared" si="6"/>
        <v>1492.4850864037435</v>
      </c>
      <c r="AX16" s="22">
        <f t="shared" si="6"/>
        <v>1090.7948636355577</v>
      </c>
      <c r="AY16" s="22">
        <f t="shared" si="6"/>
        <v>1530.8417949766299</v>
      </c>
      <c r="AZ16" s="41">
        <f t="shared" si="6"/>
        <v>1990.2973665883183</v>
      </c>
      <c r="BA16" s="48">
        <f t="shared" si="4"/>
        <v>-7588.5012033784587</v>
      </c>
    </row>
    <row r="17" spans="1:53" ht="13.8" thickTop="1" x14ac:dyDescent="0.25">
      <c r="A17" s="88" t="s">
        <v>111</v>
      </c>
      <c r="B17" s="25">
        <f>B16/B9</f>
        <v>-0.20545643710828293</v>
      </c>
      <c r="C17" s="25">
        <f t="shared" ref="C17:BA17" si="7">C16/C9</f>
        <v>-0.21218034683448922</v>
      </c>
      <c r="D17" s="25">
        <f t="shared" si="7"/>
        <v>-0.2197700397323433</v>
      </c>
      <c r="E17" s="25">
        <f t="shared" si="7"/>
        <v>-0.2282397069155119</v>
      </c>
      <c r="F17" s="25">
        <f t="shared" si="7"/>
        <v>-0.23760427219652999</v>
      </c>
      <c r="G17" s="25">
        <f t="shared" si="7"/>
        <v>-0.24787940957838156</v>
      </c>
      <c r="H17" s="25">
        <f t="shared" si="7"/>
        <v>-0.25908156143032579</v>
      </c>
      <c r="I17" s="25">
        <f t="shared" si="7"/>
        <v>-0.27122795736706806</v>
      </c>
      <c r="J17" s="25">
        <f t="shared" si="7"/>
        <v>-0.28433663385102914</v>
      </c>
      <c r="K17" s="25">
        <f t="shared" si="7"/>
        <v>-0.29842645453816657</v>
      </c>
      <c r="L17" s="25">
        <f t="shared" si="7"/>
        <v>-0.31351713138850962</v>
      </c>
      <c r="M17" s="25">
        <f t="shared" si="7"/>
        <v>-0.32962924656330383</v>
      </c>
      <c r="N17" s="25">
        <f t="shared" si="7"/>
        <v>-0.26304873585309285</v>
      </c>
      <c r="O17" s="25">
        <f t="shared" si="7"/>
        <v>-0.31072376349216618</v>
      </c>
      <c r="P17" s="25">
        <f t="shared" si="7"/>
        <v>-0.28666209919605545</v>
      </c>
      <c r="Q17" s="25">
        <f t="shared" si="7"/>
        <v>-0.2752717381144551</v>
      </c>
      <c r="R17" s="25">
        <f t="shared" si="7"/>
        <v>-0.26531715765458591</v>
      </c>
      <c r="S17" s="25">
        <f t="shared" si="7"/>
        <v>-0.2426142257829865</v>
      </c>
      <c r="T17" s="25">
        <f t="shared" si="7"/>
        <v>-0.23199966585314719</v>
      </c>
      <c r="U17" s="25">
        <f t="shared" si="7"/>
        <v>-0.22164865466606881</v>
      </c>
      <c r="V17" s="25">
        <f t="shared" si="7"/>
        <v>-0.21155461005034795</v>
      </c>
      <c r="W17" s="25">
        <f t="shared" si="7"/>
        <v>-0.18969271211419736</v>
      </c>
      <c r="X17" s="25">
        <f t="shared" si="7"/>
        <v>-0.19193430417861551</v>
      </c>
      <c r="Y17" s="25">
        <f t="shared" si="7"/>
        <v>-0.19458908072258088</v>
      </c>
      <c r="Z17" s="25">
        <f t="shared" si="7"/>
        <v>-0.19765368347438267</v>
      </c>
      <c r="AA17" s="25">
        <f t="shared" si="7"/>
        <v>-0.23051179561601479</v>
      </c>
      <c r="AB17" s="25">
        <f t="shared" si="7"/>
        <v>-0.17637784385619315</v>
      </c>
      <c r="AC17" s="25">
        <f t="shared" si="7"/>
        <v>-0.15550567372973426</v>
      </c>
      <c r="AD17" s="25">
        <f t="shared" si="7"/>
        <v>-0.13547506746586155</v>
      </c>
      <c r="AE17" s="25">
        <f t="shared" si="7"/>
        <v>-0.11537057547539602</v>
      </c>
      <c r="AF17" s="25">
        <f t="shared" si="7"/>
        <v>-0.10730433654166342</v>
      </c>
      <c r="AG17" s="25">
        <f t="shared" si="7"/>
        <v>-9.9438195305668636E-2</v>
      </c>
      <c r="AH17" s="25">
        <f t="shared" si="7"/>
        <v>-9.1767160296903891E-2</v>
      </c>
      <c r="AI17" s="25">
        <f t="shared" si="7"/>
        <v>-8.4286365487791615E-2</v>
      </c>
      <c r="AJ17" s="25">
        <f t="shared" si="7"/>
        <v>-7.6991067110061026E-2</v>
      </c>
      <c r="AK17" s="25">
        <f t="shared" si="7"/>
        <v>-6.9876640552950703E-2</v>
      </c>
      <c r="AL17" s="25">
        <f t="shared" si="7"/>
        <v>-6.3577382069996261E-2</v>
      </c>
      <c r="AM17" s="25">
        <f t="shared" si="7"/>
        <v>-5.678950597921021E-2</v>
      </c>
      <c r="AN17" s="25">
        <f t="shared" si="7"/>
        <v>-9.864160051008368E-2</v>
      </c>
      <c r="AO17" s="25">
        <f t="shared" si="7"/>
        <v>-5.0170055638362965E-2</v>
      </c>
      <c r="AP17" s="25">
        <f t="shared" si="7"/>
        <v>-4.3714828289964022E-2</v>
      </c>
      <c r="AQ17" s="25">
        <f t="shared" si="7"/>
        <v>-3.7419726843003459E-2</v>
      </c>
      <c r="AR17" s="25">
        <f t="shared" si="7"/>
        <v>-3.1280757189744955E-2</v>
      </c>
      <c r="AS17" s="25">
        <f t="shared" si="7"/>
        <v>-2.5294025591529306E-2</v>
      </c>
      <c r="AT17" s="25">
        <f t="shared" si="7"/>
        <v>-3.1113898868649213E-2</v>
      </c>
      <c r="AU17" s="25">
        <f t="shared" si="7"/>
        <v>-1.3589900115255954E-2</v>
      </c>
      <c r="AV17" s="25">
        <f t="shared" si="7"/>
        <v>3.6181304797909294E-3</v>
      </c>
      <c r="AW17" s="25">
        <f t="shared" si="7"/>
        <v>2.0516293760023875E-2</v>
      </c>
      <c r="AX17" s="25">
        <f t="shared" si="7"/>
        <v>1.4483241718877151E-2</v>
      </c>
      <c r="AY17" s="25">
        <f t="shared" si="7"/>
        <v>1.9633005645143912E-2</v>
      </c>
      <c r="AZ17" s="25">
        <f t="shared" si="7"/>
        <v>2.4655183263865049E-2</v>
      </c>
      <c r="BA17" s="25">
        <f t="shared" si="7"/>
        <v>-9.4128146108249672E-3</v>
      </c>
    </row>
    <row r="19" spans="1:53" ht="17.399999999999999" x14ac:dyDescent="0.3">
      <c r="A19" s="217" t="s">
        <v>236</v>
      </c>
      <c r="B19" s="221"/>
      <c r="C19" s="221"/>
      <c r="D19" s="221"/>
      <c r="E19" s="221"/>
      <c r="F19" s="221"/>
      <c r="G19" s="221"/>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row>
    <row r="20" spans="1:53" ht="18" thickBot="1" x14ac:dyDescent="0.35">
      <c r="A20" s="217" t="str">
        <f>A2</f>
        <v>Segment 1</v>
      </c>
      <c r="B20" s="217"/>
      <c r="C20" s="221"/>
      <c r="D20" s="221"/>
      <c r="E20" s="221"/>
      <c r="F20" s="221"/>
      <c r="G20" s="221"/>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c r="AU20" s="221"/>
      <c r="AV20" s="221"/>
      <c r="AW20" s="221"/>
      <c r="AX20" s="221"/>
      <c r="AY20" s="221"/>
      <c r="AZ20" s="221"/>
      <c r="BA20" s="221"/>
    </row>
    <row r="21" spans="1:53" ht="15" thickTop="1" thickBot="1" x14ac:dyDescent="0.3">
      <c r="A21" s="218" t="s">
        <v>27</v>
      </c>
      <c r="B21" s="2" t="s">
        <v>28</v>
      </c>
      <c r="C21" s="2" t="s">
        <v>29</v>
      </c>
      <c r="D21" s="2" t="s">
        <v>30</v>
      </c>
      <c r="E21" s="2" t="s">
        <v>116</v>
      </c>
      <c r="F21" s="2" t="s">
        <v>31</v>
      </c>
      <c r="G21" s="2" t="s">
        <v>32</v>
      </c>
      <c r="H21" s="2" t="s">
        <v>33</v>
      </c>
      <c r="I21" s="2" t="s">
        <v>34</v>
      </c>
      <c r="J21" s="2" t="s">
        <v>35</v>
      </c>
      <c r="K21" s="2" t="s">
        <v>36</v>
      </c>
      <c r="L21" s="2" t="s">
        <v>37</v>
      </c>
      <c r="M21" s="51" t="s">
        <v>38</v>
      </c>
      <c r="N21" s="53">
        <v>2023</v>
      </c>
      <c r="O21" s="50" t="s">
        <v>70</v>
      </c>
      <c r="P21" s="3" t="s">
        <v>71</v>
      </c>
      <c r="Q21" s="3" t="s">
        <v>72</v>
      </c>
      <c r="R21" s="3" t="s">
        <v>219</v>
      </c>
      <c r="S21" s="3" t="s">
        <v>79</v>
      </c>
      <c r="T21" s="3" t="s">
        <v>80</v>
      </c>
      <c r="U21" s="3" t="s">
        <v>81</v>
      </c>
      <c r="V21" s="3" t="s">
        <v>76</v>
      </c>
      <c r="W21" s="3" t="s">
        <v>82</v>
      </c>
      <c r="X21" s="3" t="s">
        <v>83</v>
      </c>
      <c r="Y21" s="3" t="s">
        <v>77</v>
      </c>
      <c r="Z21" s="36" t="s">
        <v>84</v>
      </c>
      <c r="AA21" s="43">
        <v>2024</v>
      </c>
      <c r="AB21" s="50" t="s">
        <v>73</v>
      </c>
      <c r="AC21" s="3" t="s">
        <v>74</v>
      </c>
      <c r="AD21" s="3" t="s">
        <v>75</v>
      </c>
      <c r="AE21" s="3" t="s">
        <v>117</v>
      </c>
      <c r="AF21" s="3" t="s">
        <v>86</v>
      </c>
      <c r="AG21" s="3" t="s">
        <v>87</v>
      </c>
      <c r="AH21" s="3" t="s">
        <v>88</v>
      </c>
      <c r="AI21" s="3" t="s">
        <v>89</v>
      </c>
      <c r="AJ21" s="3" t="s">
        <v>90</v>
      </c>
      <c r="AK21" s="3" t="s">
        <v>91</v>
      </c>
      <c r="AL21" s="3" t="s">
        <v>92</v>
      </c>
      <c r="AM21" s="36" t="s">
        <v>93</v>
      </c>
      <c r="AN21" s="43">
        <v>2025</v>
      </c>
      <c r="AO21" s="50" t="s">
        <v>94</v>
      </c>
      <c r="AP21" s="3" t="s">
        <v>95</v>
      </c>
      <c r="AQ21" s="3" t="s">
        <v>96</v>
      </c>
      <c r="AR21" s="3" t="s">
        <v>118</v>
      </c>
      <c r="AS21" s="3" t="s">
        <v>98</v>
      </c>
      <c r="AT21" s="3" t="s">
        <v>99</v>
      </c>
      <c r="AU21" s="3" t="s">
        <v>100</v>
      </c>
      <c r="AV21" s="3" t="s">
        <v>101</v>
      </c>
      <c r="AW21" s="3" t="s">
        <v>102</v>
      </c>
      <c r="AX21" s="3" t="s">
        <v>103</v>
      </c>
      <c r="AY21" s="3" t="s">
        <v>104</v>
      </c>
      <c r="AZ21" s="36" t="s">
        <v>105</v>
      </c>
      <c r="BA21" s="43">
        <v>2026</v>
      </c>
    </row>
    <row r="22" spans="1:53" ht="14.4" thickTop="1" x14ac:dyDescent="0.25">
      <c r="A22" s="6" t="s">
        <v>39</v>
      </c>
      <c r="B22" s="13"/>
      <c r="C22" s="13"/>
      <c r="D22" s="13"/>
      <c r="E22" s="13"/>
      <c r="F22" s="13"/>
      <c r="G22" s="13"/>
      <c r="H22" s="13"/>
      <c r="I22" s="13"/>
      <c r="J22" s="13"/>
      <c r="K22" s="13"/>
      <c r="L22" s="13"/>
      <c r="M22" s="37"/>
      <c r="N22" s="44"/>
      <c r="O22" s="12"/>
      <c r="P22" s="13"/>
      <c r="Q22" s="13"/>
      <c r="R22" s="13"/>
      <c r="S22" s="13"/>
      <c r="T22" s="13"/>
      <c r="U22" s="13"/>
      <c r="V22" s="13"/>
      <c r="W22" s="13"/>
      <c r="X22" s="13"/>
      <c r="Y22" s="13"/>
      <c r="Z22" s="37"/>
      <c r="AA22" s="44"/>
      <c r="AB22" s="12"/>
      <c r="AC22" s="13"/>
      <c r="AD22" s="13"/>
      <c r="AE22" s="13"/>
      <c r="AF22" s="13"/>
      <c r="AG22" s="13"/>
      <c r="AH22" s="13"/>
      <c r="AI22" s="13"/>
      <c r="AJ22" s="13"/>
      <c r="AK22" s="13"/>
      <c r="AL22" s="13"/>
      <c r="AM22" s="37"/>
      <c r="AN22" s="44"/>
      <c r="AO22" s="12"/>
      <c r="AP22" s="13"/>
      <c r="AQ22" s="13"/>
      <c r="AR22" s="13"/>
      <c r="AS22" s="13"/>
      <c r="AT22" s="13"/>
      <c r="AU22" s="13"/>
      <c r="AV22" s="13"/>
      <c r="AW22" s="13"/>
      <c r="AX22" s="13"/>
      <c r="AY22" s="13"/>
      <c r="AZ22" s="37"/>
      <c r="BA22" s="44"/>
    </row>
    <row r="23" spans="1:53" ht="13.8" thickBot="1" x14ac:dyDescent="0.3">
      <c r="A23" s="5" t="str">
        <f>A6</f>
        <v>Product Sales</v>
      </c>
      <c r="B23" s="99">
        <f t="shared" ref="B23:AG23" si="8">(B6/B$9)*100%</f>
        <v>1</v>
      </c>
      <c r="C23" s="99">
        <f t="shared" si="8"/>
        <v>1</v>
      </c>
      <c r="D23" s="99">
        <f t="shared" si="8"/>
        <v>1</v>
      </c>
      <c r="E23" s="99">
        <f t="shared" si="8"/>
        <v>1</v>
      </c>
      <c r="F23" s="99">
        <f t="shared" si="8"/>
        <v>1</v>
      </c>
      <c r="G23" s="99">
        <f t="shared" si="8"/>
        <v>1</v>
      </c>
      <c r="H23" s="99">
        <f t="shared" si="8"/>
        <v>1</v>
      </c>
      <c r="I23" s="99">
        <f t="shared" si="8"/>
        <v>1</v>
      </c>
      <c r="J23" s="99">
        <f t="shared" si="8"/>
        <v>1</v>
      </c>
      <c r="K23" s="99">
        <f t="shared" si="8"/>
        <v>1</v>
      </c>
      <c r="L23" s="99">
        <f t="shared" si="8"/>
        <v>1</v>
      </c>
      <c r="M23" s="102">
        <f t="shared" si="8"/>
        <v>1</v>
      </c>
      <c r="N23" s="103">
        <f t="shared" si="8"/>
        <v>1</v>
      </c>
      <c r="O23" s="104">
        <f t="shared" si="8"/>
        <v>1</v>
      </c>
      <c r="P23" s="99">
        <f t="shared" si="8"/>
        <v>1</v>
      </c>
      <c r="Q23" s="99">
        <f t="shared" si="8"/>
        <v>1</v>
      </c>
      <c r="R23" s="99">
        <f t="shared" si="8"/>
        <v>1</v>
      </c>
      <c r="S23" s="99">
        <f t="shared" si="8"/>
        <v>1</v>
      </c>
      <c r="T23" s="99">
        <f t="shared" si="8"/>
        <v>1</v>
      </c>
      <c r="U23" s="99">
        <f t="shared" si="8"/>
        <v>1</v>
      </c>
      <c r="V23" s="99">
        <f t="shared" si="8"/>
        <v>1</v>
      </c>
      <c r="W23" s="99">
        <f t="shared" si="8"/>
        <v>1</v>
      </c>
      <c r="X23" s="99">
        <f t="shared" si="8"/>
        <v>1</v>
      </c>
      <c r="Y23" s="99">
        <f t="shared" si="8"/>
        <v>1</v>
      </c>
      <c r="Z23" s="102">
        <f t="shared" si="8"/>
        <v>1</v>
      </c>
      <c r="AA23" s="103">
        <f t="shared" si="8"/>
        <v>1</v>
      </c>
      <c r="AB23" s="104">
        <f t="shared" si="8"/>
        <v>1</v>
      </c>
      <c r="AC23" s="99">
        <f t="shared" si="8"/>
        <v>1</v>
      </c>
      <c r="AD23" s="99">
        <f t="shared" si="8"/>
        <v>1</v>
      </c>
      <c r="AE23" s="99">
        <f t="shared" si="8"/>
        <v>1</v>
      </c>
      <c r="AF23" s="99">
        <f t="shared" si="8"/>
        <v>1</v>
      </c>
      <c r="AG23" s="99">
        <f t="shared" si="8"/>
        <v>1</v>
      </c>
      <c r="AH23" s="99">
        <f t="shared" ref="AH23:BA23" si="9">(AH6/AH$9)*100%</f>
        <v>1</v>
      </c>
      <c r="AI23" s="99">
        <f t="shared" si="9"/>
        <v>1</v>
      </c>
      <c r="AJ23" s="99">
        <f t="shared" si="9"/>
        <v>1</v>
      </c>
      <c r="AK23" s="99">
        <f t="shared" si="9"/>
        <v>1</v>
      </c>
      <c r="AL23" s="99">
        <f t="shared" si="9"/>
        <v>1</v>
      </c>
      <c r="AM23" s="102">
        <f t="shared" si="9"/>
        <v>1</v>
      </c>
      <c r="AN23" s="103">
        <f t="shared" si="9"/>
        <v>1</v>
      </c>
      <c r="AO23" s="104">
        <f t="shared" si="9"/>
        <v>1</v>
      </c>
      <c r="AP23" s="99">
        <f t="shared" si="9"/>
        <v>1</v>
      </c>
      <c r="AQ23" s="99">
        <f t="shared" si="9"/>
        <v>1</v>
      </c>
      <c r="AR23" s="99">
        <f t="shared" si="9"/>
        <v>1</v>
      </c>
      <c r="AS23" s="99">
        <f t="shared" si="9"/>
        <v>1</v>
      </c>
      <c r="AT23" s="99">
        <f t="shared" si="9"/>
        <v>1</v>
      </c>
      <c r="AU23" s="99">
        <f t="shared" si="9"/>
        <v>1</v>
      </c>
      <c r="AV23" s="99">
        <f t="shared" si="9"/>
        <v>1</v>
      </c>
      <c r="AW23" s="99">
        <f t="shared" si="9"/>
        <v>1</v>
      </c>
      <c r="AX23" s="99">
        <f t="shared" si="9"/>
        <v>1</v>
      </c>
      <c r="AY23" s="99">
        <f t="shared" si="9"/>
        <v>1</v>
      </c>
      <c r="AZ23" s="102">
        <f t="shared" si="9"/>
        <v>1</v>
      </c>
      <c r="BA23" s="103">
        <f t="shared" si="9"/>
        <v>1</v>
      </c>
    </row>
    <row r="24" spans="1:53" ht="13.8" hidden="1" thickBot="1" x14ac:dyDescent="0.3">
      <c r="A24" s="5" t="s">
        <v>40</v>
      </c>
      <c r="B24" s="9"/>
      <c r="C24" s="99"/>
      <c r="D24" s="99"/>
      <c r="E24" s="99"/>
      <c r="F24" s="99"/>
      <c r="G24" s="99"/>
      <c r="H24" s="99"/>
      <c r="I24" s="99"/>
      <c r="J24" s="99"/>
      <c r="K24" s="99"/>
      <c r="L24" s="99"/>
      <c r="M24" s="102"/>
      <c r="N24" s="103"/>
      <c r="O24" s="104"/>
      <c r="P24" s="99"/>
      <c r="Q24" s="99"/>
      <c r="R24" s="99"/>
      <c r="S24" s="99"/>
      <c r="T24" s="99"/>
      <c r="U24" s="99"/>
      <c r="V24" s="99"/>
      <c r="W24" s="99"/>
      <c r="X24" s="99"/>
      <c r="Y24" s="99"/>
      <c r="Z24" s="102"/>
      <c r="AA24" s="103"/>
      <c r="AB24" s="104"/>
      <c r="AC24" s="99"/>
      <c r="AD24" s="99"/>
      <c r="AE24" s="99"/>
      <c r="AF24" s="99"/>
      <c r="AG24" s="99"/>
      <c r="AH24" s="99"/>
      <c r="AI24" s="99"/>
      <c r="AJ24" s="99"/>
      <c r="AK24" s="99"/>
      <c r="AL24" s="99"/>
      <c r="AM24" s="102"/>
      <c r="AN24" s="103"/>
      <c r="AO24" s="104"/>
      <c r="AP24" s="99"/>
      <c r="AQ24" s="99"/>
      <c r="AR24" s="99"/>
      <c r="AS24" s="99"/>
      <c r="AT24" s="99"/>
      <c r="AU24" s="99"/>
      <c r="AV24" s="99"/>
      <c r="AW24" s="99"/>
      <c r="AX24" s="99"/>
      <c r="AY24" s="99"/>
      <c r="AZ24" s="102"/>
      <c r="BA24" s="103"/>
    </row>
    <row r="25" spans="1:53" ht="13.8" hidden="1" thickBot="1" x14ac:dyDescent="0.3">
      <c r="A25" s="30" t="s">
        <v>41</v>
      </c>
      <c r="B25" s="31"/>
      <c r="C25" s="105"/>
      <c r="D25" s="105"/>
      <c r="E25" s="105"/>
      <c r="F25" s="105"/>
      <c r="G25" s="105"/>
      <c r="H25" s="105"/>
      <c r="I25" s="105"/>
      <c r="J25" s="105"/>
      <c r="K25" s="105"/>
      <c r="L25" s="105"/>
      <c r="M25" s="106"/>
      <c r="N25" s="107"/>
      <c r="O25" s="108"/>
      <c r="P25" s="105"/>
      <c r="Q25" s="105"/>
      <c r="R25" s="105"/>
      <c r="S25" s="105"/>
      <c r="T25" s="105"/>
      <c r="U25" s="105"/>
      <c r="V25" s="105"/>
      <c r="W25" s="105"/>
      <c r="X25" s="105"/>
      <c r="Y25" s="105"/>
      <c r="Z25" s="106"/>
      <c r="AA25" s="107"/>
      <c r="AB25" s="108"/>
      <c r="AC25" s="105"/>
      <c r="AD25" s="105"/>
      <c r="AE25" s="105"/>
      <c r="AF25" s="105"/>
      <c r="AG25" s="105"/>
      <c r="AH25" s="105"/>
      <c r="AI25" s="105"/>
      <c r="AJ25" s="105"/>
      <c r="AK25" s="105"/>
      <c r="AL25" s="105"/>
      <c r="AM25" s="106"/>
      <c r="AN25" s="107"/>
      <c r="AO25" s="108"/>
      <c r="AP25" s="105"/>
      <c r="AQ25" s="105"/>
      <c r="AR25" s="105"/>
      <c r="AS25" s="105"/>
      <c r="AT25" s="105"/>
      <c r="AU25" s="105"/>
      <c r="AV25" s="105"/>
      <c r="AW25" s="105"/>
      <c r="AX25" s="105"/>
      <c r="AY25" s="105"/>
      <c r="AZ25" s="106"/>
      <c r="BA25" s="107"/>
    </row>
    <row r="26" spans="1:53" ht="15" thickTop="1" thickBot="1" x14ac:dyDescent="0.3">
      <c r="A26" s="24" t="str">
        <f t="shared" ref="A26:A33" si="10">A9</f>
        <v>Total Net Revenue</v>
      </c>
      <c r="B26" s="101">
        <f t="shared" ref="B26:AG26" si="11">(B9/B$9)*100%</f>
        <v>1</v>
      </c>
      <c r="C26" s="101">
        <f t="shared" si="11"/>
        <v>1</v>
      </c>
      <c r="D26" s="101">
        <f t="shared" si="11"/>
        <v>1</v>
      </c>
      <c r="E26" s="101">
        <f t="shared" si="11"/>
        <v>1</v>
      </c>
      <c r="F26" s="101">
        <f t="shared" si="11"/>
        <v>1</v>
      </c>
      <c r="G26" s="101">
        <f t="shared" si="11"/>
        <v>1</v>
      </c>
      <c r="H26" s="101">
        <f t="shared" si="11"/>
        <v>1</v>
      </c>
      <c r="I26" s="101">
        <f t="shared" si="11"/>
        <v>1</v>
      </c>
      <c r="J26" s="101">
        <f t="shared" si="11"/>
        <v>1</v>
      </c>
      <c r="K26" s="101">
        <f t="shared" si="11"/>
        <v>1</v>
      </c>
      <c r="L26" s="101">
        <f t="shared" si="11"/>
        <v>1</v>
      </c>
      <c r="M26" s="109">
        <f t="shared" si="11"/>
        <v>1</v>
      </c>
      <c r="N26" s="110">
        <f t="shared" si="11"/>
        <v>1</v>
      </c>
      <c r="O26" s="111">
        <f t="shared" si="11"/>
        <v>1</v>
      </c>
      <c r="P26" s="101">
        <f t="shared" si="11"/>
        <v>1</v>
      </c>
      <c r="Q26" s="101">
        <f t="shared" si="11"/>
        <v>1</v>
      </c>
      <c r="R26" s="101">
        <f t="shared" si="11"/>
        <v>1</v>
      </c>
      <c r="S26" s="101">
        <f t="shared" si="11"/>
        <v>1</v>
      </c>
      <c r="T26" s="101">
        <f t="shared" si="11"/>
        <v>1</v>
      </c>
      <c r="U26" s="101">
        <f t="shared" si="11"/>
        <v>1</v>
      </c>
      <c r="V26" s="101">
        <f t="shared" si="11"/>
        <v>1</v>
      </c>
      <c r="W26" s="101">
        <f t="shared" si="11"/>
        <v>1</v>
      </c>
      <c r="X26" s="101">
        <f t="shared" si="11"/>
        <v>1</v>
      </c>
      <c r="Y26" s="101">
        <f t="shared" si="11"/>
        <v>1</v>
      </c>
      <c r="Z26" s="109">
        <f t="shared" si="11"/>
        <v>1</v>
      </c>
      <c r="AA26" s="110">
        <f t="shared" si="11"/>
        <v>1</v>
      </c>
      <c r="AB26" s="111">
        <f t="shared" si="11"/>
        <v>1</v>
      </c>
      <c r="AC26" s="101">
        <f t="shared" si="11"/>
        <v>1</v>
      </c>
      <c r="AD26" s="101">
        <f t="shared" si="11"/>
        <v>1</v>
      </c>
      <c r="AE26" s="101">
        <f t="shared" si="11"/>
        <v>1</v>
      </c>
      <c r="AF26" s="101">
        <f t="shared" si="11"/>
        <v>1</v>
      </c>
      <c r="AG26" s="101">
        <f t="shared" si="11"/>
        <v>1</v>
      </c>
      <c r="AH26" s="101">
        <f t="shared" ref="AH26:BA26" si="12">(AH9/AH$9)*100%</f>
        <v>1</v>
      </c>
      <c r="AI26" s="101">
        <f t="shared" si="12"/>
        <v>1</v>
      </c>
      <c r="AJ26" s="101">
        <f t="shared" si="12"/>
        <v>1</v>
      </c>
      <c r="AK26" s="101">
        <f t="shared" si="12"/>
        <v>1</v>
      </c>
      <c r="AL26" s="101">
        <f t="shared" si="12"/>
        <v>1</v>
      </c>
      <c r="AM26" s="109">
        <f t="shared" si="12"/>
        <v>1</v>
      </c>
      <c r="AN26" s="110">
        <f t="shared" si="12"/>
        <v>1</v>
      </c>
      <c r="AO26" s="111">
        <f t="shared" si="12"/>
        <v>1</v>
      </c>
      <c r="AP26" s="101">
        <f t="shared" si="12"/>
        <v>1</v>
      </c>
      <c r="AQ26" s="101">
        <f t="shared" si="12"/>
        <v>1</v>
      </c>
      <c r="AR26" s="101">
        <f t="shared" si="12"/>
        <v>1</v>
      </c>
      <c r="AS26" s="101">
        <f t="shared" si="12"/>
        <v>1</v>
      </c>
      <c r="AT26" s="101">
        <f t="shared" si="12"/>
        <v>1</v>
      </c>
      <c r="AU26" s="101">
        <f t="shared" si="12"/>
        <v>1</v>
      </c>
      <c r="AV26" s="101">
        <f t="shared" si="12"/>
        <v>1</v>
      </c>
      <c r="AW26" s="101">
        <f t="shared" si="12"/>
        <v>1</v>
      </c>
      <c r="AX26" s="101">
        <f t="shared" si="12"/>
        <v>1</v>
      </c>
      <c r="AY26" s="101">
        <f t="shared" si="12"/>
        <v>1</v>
      </c>
      <c r="AZ26" s="109">
        <f t="shared" si="12"/>
        <v>1</v>
      </c>
      <c r="BA26" s="110">
        <f t="shared" si="12"/>
        <v>1</v>
      </c>
    </row>
    <row r="27" spans="1:53" ht="13.8" thickTop="1" x14ac:dyDescent="0.25">
      <c r="A27" s="26"/>
      <c r="B27" s="10"/>
      <c r="C27" s="112"/>
      <c r="D27" s="112"/>
      <c r="E27" s="112"/>
      <c r="F27" s="112"/>
      <c r="G27" s="112"/>
      <c r="H27" s="112"/>
      <c r="I27" s="112"/>
      <c r="J27" s="112"/>
      <c r="K27" s="112"/>
      <c r="L27" s="112"/>
      <c r="M27" s="113"/>
      <c r="N27" s="114"/>
      <c r="O27" s="115"/>
      <c r="P27" s="112"/>
      <c r="Q27" s="112"/>
      <c r="R27" s="112"/>
      <c r="S27" s="112"/>
      <c r="T27" s="112"/>
      <c r="U27" s="112"/>
      <c r="V27" s="112"/>
      <c r="W27" s="112"/>
      <c r="X27" s="112"/>
      <c r="Y27" s="112"/>
      <c r="Z27" s="113"/>
      <c r="AA27" s="114"/>
      <c r="AB27" s="115"/>
      <c r="AC27" s="112"/>
      <c r="AD27" s="112"/>
      <c r="AE27" s="112"/>
      <c r="AF27" s="112"/>
      <c r="AG27" s="112"/>
      <c r="AH27" s="112"/>
      <c r="AI27" s="112"/>
      <c r="AJ27" s="112"/>
      <c r="AK27" s="112"/>
      <c r="AL27" s="112"/>
      <c r="AM27" s="113"/>
      <c r="AN27" s="114"/>
      <c r="AO27" s="115"/>
      <c r="AP27" s="112"/>
      <c r="AQ27" s="112"/>
      <c r="AR27" s="112"/>
      <c r="AS27" s="112"/>
      <c r="AT27" s="112"/>
      <c r="AU27" s="112"/>
      <c r="AV27" s="112"/>
      <c r="AW27" s="112"/>
      <c r="AX27" s="112"/>
      <c r="AY27" s="112"/>
      <c r="AZ27" s="113"/>
      <c r="BA27" s="114"/>
    </row>
    <row r="28" spans="1:53" ht="13.8" x14ac:dyDescent="0.25">
      <c r="A28" s="4" t="str">
        <f t="shared" si="10"/>
        <v>Cost of Goods Sold</v>
      </c>
      <c r="B28" s="9"/>
      <c r="C28" s="99"/>
      <c r="D28" s="99"/>
      <c r="E28" s="99"/>
      <c r="F28" s="99"/>
      <c r="G28" s="99"/>
      <c r="H28" s="99"/>
      <c r="I28" s="99"/>
      <c r="J28" s="99"/>
      <c r="K28" s="99"/>
      <c r="L28" s="99"/>
      <c r="M28" s="102"/>
      <c r="N28" s="103"/>
      <c r="O28" s="104"/>
      <c r="P28" s="99"/>
      <c r="Q28" s="99"/>
      <c r="R28" s="99"/>
      <c r="S28" s="99"/>
      <c r="T28" s="99"/>
      <c r="U28" s="99"/>
      <c r="V28" s="99"/>
      <c r="W28" s="99"/>
      <c r="X28" s="99"/>
      <c r="Y28" s="99"/>
      <c r="Z28" s="102"/>
      <c r="AA28" s="103"/>
      <c r="AB28" s="104"/>
      <c r="AC28" s="99"/>
      <c r="AD28" s="99"/>
      <c r="AE28" s="99"/>
      <c r="AF28" s="99"/>
      <c r="AG28" s="99"/>
      <c r="AH28" s="99"/>
      <c r="AI28" s="99"/>
      <c r="AJ28" s="99"/>
      <c r="AK28" s="99"/>
      <c r="AL28" s="99"/>
      <c r="AM28" s="102"/>
      <c r="AN28" s="103"/>
      <c r="AO28" s="104"/>
      <c r="AP28" s="99"/>
      <c r="AQ28" s="99"/>
      <c r="AR28" s="99"/>
      <c r="AS28" s="99"/>
      <c r="AT28" s="99"/>
      <c r="AU28" s="99"/>
      <c r="AV28" s="99"/>
      <c r="AW28" s="99"/>
      <c r="AX28" s="99"/>
      <c r="AY28" s="99"/>
      <c r="AZ28" s="102"/>
      <c r="BA28" s="103"/>
    </row>
    <row r="29" spans="1:53" x14ac:dyDescent="0.25">
      <c r="A29" s="5" t="str">
        <f t="shared" si="10"/>
        <v>Labor Cost (Wages)</v>
      </c>
      <c r="B29" s="99">
        <f t="shared" ref="B29:AG29" si="13">(B12/B$9)*100%</f>
        <v>0.58783673815934256</v>
      </c>
      <c r="C29" s="99">
        <f t="shared" si="13"/>
        <v>0.57596124849955777</v>
      </c>
      <c r="D29" s="99">
        <f t="shared" si="13"/>
        <v>0.56432566772178894</v>
      </c>
      <c r="E29" s="99">
        <f t="shared" si="13"/>
        <v>0.5529251491819549</v>
      </c>
      <c r="F29" s="99">
        <f t="shared" si="13"/>
        <v>0.54175494414797598</v>
      </c>
      <c r="G29" s="99">
        <f t="shared" si="13"/>
        <v>0.53081039982175426</v>
      </c>
      <c r="H29" s="99">
        <f t="shared" si="13"/>
        <v>0.52008695740111277</v>
      </c>
      <c r="I29" s="99">
        <f t="shared" si="13"/>
        <v>0.50958015018088831</v>
      </c>
      <c r="J29" s="99">
        <f t="shared" si="13"/>
        <v>0.49928560169238545</v>
      </c>
      <c r="K29" s="99">
        <f t="shared" si="13"/>
        <v>0.48919902388041808</v>
      </c>
      <c r="L29" s="99">
        <f t="shared" si="13"/>
        <v>0.47931621531717733</v>
      </c>
      <c r="M29" s="102">
        <f t="shared" si="13"/>
        <v>0.46963305945218387</v>
      </c>
      <c r="N29" s="103">
        <f t="shared" si="13"/>
        <v>0.52284261600813575</v>
      </c>
      <c r="O29" s="104">
        <f t="shared" si="13"/>
        <v>0.46009950834530455</v>
      </c>
      <c r="P29" s="99">
        <f t="shared" si="13"/>
        <v>0.44885589049430857</v>
      </c>
      <c r="Q29" s="99">
        <f t="shared" si="13"/>
        <v>0.4378870369933851</v>
      </c>
      <c r="R29" s="99">
        <f t="shared" si="13"/>
        <v>0.42718623332688016</v>
      </c>
      <c r="S29" s="99">
        <f t="shared" si="13"/>
        <v>0.41674692906418337</v>
      </c>
      <c r="T29" s="99">
        <f t="shared" si="13"/>
        <v>0.40656273384992297</v>
      </c>
      <c r="U29" s="99">
        <f t="shared" si="13"/>
        <v>0.39662741349214925</v>
      </c>
      <c r="V29" s="99">
        <f t="shared" si="13"/>
        <v>0.38693488614611304</v>
      </c>
      <c r="W29" s="99">
        <f t="shared" si="13"/>
        <v>0.37747921859130124</v>
      </c>
      <c r="X29" s="99">
        <f t="shared" si="13"/>
        <v>0.36825462259945368</v>
      </c>
      <c r="Y29" s="99">
        <f t="shared" si="13"/>
        <v>0.35925545139133419</v>
      </c>
      <c r="Z29" s="102">
        <f t="shared" si="13"/>
        <v>0.35047619618009035</v>
      </c>
      <c r="AA29" s="103">
        <f t="shared" si="13"/>
        <v>0.39893452254775236</v>
      </c>
      <c r="AB29" s="104">
        <f t="shared" si="13"/>
        <v>0.34191148279908362</v>
      </c>
      <c r="AC29" s="99">
        <f t="shared" si="13"/>
        <v>0.33355606841212637</v>
      </c>
      <c r="AD29" s="99">
        <f t="shared" si="13"/>
        <v>0.32540483830411249</v>
      </c>
      <c r="AE29" s="99">
        <f t="shared" si="13"/>
        <v>0.31745280275007592</v>
      </c>
      <c r="AF29" s="99">
        <f t="shared" si="13"/>
        <v>0.30969509396076178</v>
      </c>
      <c r="AG29" s="99">
        <f t="shared" si="13"/>
        <v>0.30212696310283932</v>
      </c>
      <c r="AH29" s="99">
        <f t="shared" ref="AH29:BA29" si="14">(AH12/AH$9)*100%</f>
        <v>0.29474377739193253</v>
      </c>
      <c r="AI29" s="99">
        <f t="shared" si="14"/>
        <v>0.28754101725669068</v>
      </c>
      <c r="AJ29" s="99">
        <f t="shared" si="14"/>
        <v>0.28051427357216036</v>
      </c>
      <c r="AK29" s="99">
        <f t="shared" si="14"/>
        <v>0.27365924496076693</v>
      </c>
      <c r="AL29" s="99">
        <f t="shared" si="14"/>
        <v>0.26697173515925299</v>
      </c>
      <c r="AM29" s="102">
        <f t="shared" si="14"/>
        <v>0.26044765044996188</v>
      </c>
      <c r="AN29" s="103">
        <f t="shared" si="14"/>
        <v>0.29645824798768983</v>
      </c>
      <c r="AO29" s="104">
        <f t="shared" si="14"/>
        <v>0.2540829971548938</v>
      </c>
      <c r="AP29" s="99">
        <f t="shared" si="14"/>
        <v>0.24787387919100046</v>
      </c>
      <c r="AQ29" s="99">
        <f t="shared" si="14"/>
        <v>0.24181649568522212</v>
      </c>
      <c r="AR29" s="99">
        <f t="shared" si="14"/>
        <v>0.23590713864780674</v>
      </c>
      <c r="AS29" s="99">
        <f t="shared" si="14"/>
        <v>0.23014219070248704</v>
      </c>
      <c r="AT29" s="99">
        <f t="shared" si="14"/>
        <v>0.22451812287212591</v>
      </c>
      <c r="AU29" s="99">
        <f t="shared" si="14"/>
        <v>0.219031492418475</v>
      </c>
      <c r="AV29" s="99">
        <f t="shared" si="14"/>
        <v>0.21367894073472404</v>
      </c>
      <c r="AW29" s="99">
        <f t="shared" si="14"/>
        <v>0.20845719128955015</v>
      </c>
      <c r="AX29" s="99">
        <f t="shared" si="14"/>
        <v>0.20336304762140994</v>
      </c>
      <c r="AY29" s="99">
        <f t="shared" si="14"/>
        <v>0.19839339138184486</v>
      </c>
      <c r="AZ29" s="102">
        <f t="shared" si="14"/>
        <v>0.19354518042660426</v>
      </c>
      <c r="BA29" s="103">
        <f t="shared" si="14"/>
        <v>0.22030555851282713</v>
      </c>
    </row>
    <row r="30" spans="1:53" x14ac:dyDescent="0.25">
      <c r="A30" s="5" t="str">
        <f t="shared" si="10"/>
        <v>Product Development</v>
      </c>
      <c r="B30" s="99">
        <f t="shared" ref="B30:AG30" si="15">(B13/B$9)*100%</f>
        <v>0.59937558938942759</v>
      </c>
      <c r="C30" s="99">
        <f t="shared" si="15"/>
        <v>0.6185045975614305</v>
      </c>
      <c r="D30" s="99">
        <f t="shared" si="15"/>
        <v>0.63824410599424219</v>
      </c>
      <c r="E30" s="99">
        <f t="shared" si="15"/>
        <v>0.65861359873873926</v>
      </c>
      <c r="F30" s="99">
        <f t="shared" si="15"/>
        <v>0.67963318167720965</v>
      </c>
      <c r="G30" s="99">
        <f t="shared" si="15"/>
        <v>0.70132360236903568</v>
      </c>
      <c r="H30" s="99">
        <f t="shared" si="15"/>
        <v>0.72370627052974967</v>
      </c>
      <c r="I30" s="99">
        <f t="shared" si="15"/>
        <v>0.74680327916367784</v>
      </c>
      <c r="J30" s="99">
        <f t="shared" si="15"/>
        <v>0.77063742637102917</v>
      </c>
      <c r="K30" s="99">
        <f t="shared" si="15"/>
        <v>0.79523223785095565</v>
      </c>
      <c r="L30" s="99">
        <f t="shared" si="15"/>
        <v>0.82061199012279462</v>
      </c>
      <c r="M30" s="102">
        <f t="shared" si="15"/>
        <v>0.84680173448841578</v>
      </c>
      <c r="N30" s="103">
        <f t="shared" si="15"/>
        <v>0.72477627517048537</v>
      </c>
      <c r="O30" s="104">
        <f t="shared" si="15"/>
        <v>0.83782563610283856</v>
      </c>
      <c r="P30" s="99">
        <f t="shared" si="15"/>
        <v>0.82544397645599887</v>
      </c>
      <c r="Q30" s="99">
        <f t="shared" si="15"/>
        <v>0.82544397645599876</v>
      </c>
      <c r="R30" s="99">
        <f t="shared" si="15"/>
        <v>0.82544397645599876</v>
      </c>
      <c r="S30" s="99">
        <f t="shared" si="15"/>
        <v>0.81324529700098391</v>
      </c>
      <c r="T30" s="99">
        <f t="shared" si="15"/>
        <v>0.81324529700098402</v>
      </c>
      <c r="U30" s="99">
        <f t="shared" si="15"/>
        <v>0.81324529700098414</v>
      </c>
      <c r="V30" s="99">
        <f t="shared" si="15"/>
        <v>0.81324529700098425</v>
      </c>
      <c r="W30" s="99">
        <f t="shared" si="15"/>
        <v>0.8012268935970287</v>
      </c>
      <c r="X30" s="99">
        <f t="shared" si="15"/>
        <v>0.81306768512801952</v>
      </c>
      <c r="Y30" s="99">
        <f t="shared" si="15"/>
        <v>0.82508346372597074</v>
      </c>
      <c r="Z30" s="102">
        <f t="shared" si="15"/>
        <v>0.83727681540665022</v>
      </c>
      <c r="AA30" s="103">
        <f t="shared" si="15"/>
        <v>0.82005877475626521</v>
      </c>
      <c r="AB30" s="104">
        <f t="shared" si="15"/>
        <v>0.82490326641049272</v>
      </c>
      <c r="AC30" s="99">
        <f t="shared" si="15"/>
        <v>0.81271257774432804</v>
      </c>
      <c r="AD30" s="99">
        <f t="shared" si="15"/>
        <v>0.80070204703874692</v>
      </c>
      <c r="AE30" s="99">
        <f t="shared" si="15"/>
        <v>0.78886901186083436</v>
      </c>
      <c r="AF30" s="99">
        <f t="shared" si="15"/>
        <v>0.78886901186083436</v>
      </c>
      <c r="AG30" s="99">
        <f t="shared" si="15"/>
        <v>0.78886901186083447</v>
      </c>
      <c r="AH30" s="99">
        <f t="shared" ref="AH30:BA30" si="16">(AH13/AH$9)*100%</f>
        <v>0.78886901186083458</v>
      </c>
      <c r="AI30" s="99">
        <f t="shared" si="16"/>
        <v>0.78886901186083447</v>
      </c>
      <c r="AJ30" s="99">
        <f t="shared" si="16"/>
        <v>0.78886901186083458</v>
      </c>
      <c r="AK30" s="99">
        <f t="shared" si="16"/>
        <v>0.78886901186083425</v>
      </c>
      <c r="AL30" s="99">
        <f t="shared" si="16"/>
        <v>0.78886901186083436</v>
      </c>
      <c r="AM30" s="102">
        <f t="shared" si="16"/>
        <v>0.78886901186083436</v>
      </c>
      <c r="AN30" s="103">
        <f t="shared" si="16"/>
        <v>0.79388731460226503</v>
      </c>
      <c r="AO30" s="104">
        <f t="shared" si="16"/>
        <v>0.78886901186083436</v>
      </c>
      <c r="AP30" s="99">
        <f t="shared" si="16"/>
        <v>0.78886901186083458</v>
      </c>
      <c r="AQ30" s="99">
        <f t="shared" si="16"/>
        <v>0.78886901186083458</v>
      </c>
      <c r="AR30" s="99">
        <f t="shared" si="16"/>
        <v>0.78886901186083436</v>
      </c>
      <c r="AS30" s="99">
        <f t="shared" si="16"/>
        <v>0.78886901186083425</v>
      </c>
      <c r="AT30" s="99">
        <f t="shared" si="16"/>
        <v>0.80052717459769396</v>
      </c>
      <c r="AU30" s="99">
        <f t="shared" si="16"/>
        <v>0.78869672374157052</v>
      </c>
      <c r="AV30" s="99">
        <f t="shared" si="16"/>
        <v>0.77704110713455243</v>
      </c>
      <c r="AW30" s="99">
        <f t="shared" si="16"/>
        <v>0.76555774101926333</v>
      </c>
      <c r="AX30" s="99">
        <f t="shared" si="16"/>
        <v>0.77687140221659257</v>
      </c>
      <c r="AY30" s="99">
        <f t="shared" si="16"/>
        <v>0.77687140221659234</v>
      </c>
      <c r="AZ30" s="102">
        <f t="shared" si="16"/>
        <v>0.77687140221659257</v>
      </c>
      <c r="BA30" s="103">
        <f t="shared" si="16"/>
        <v>0.78318556422090979</v>
      </c>
    </row>
    <row r="31" spans="1:53" x14ac:dyDescent="0.25">
      <c r="A31" s="5" t="str">
        <f t="shared" si="10"/>
        <v>Other COGS</v>
      </c>
      <c r="B31" s="99">
        <f t="shared" ref="B31:AG31" si="17">(B14/B$9)*100%</f>
        <v>1.8244109559512729E-2</v>
      </c>
      <c r="C31" s="99">
        <f t="shared" si="17"/>
        <v>1.7714500773500848E-2</v>
      </c>
      <c r="D31" s="99">
        <f t="shared" si="17"/>
        <v>1.7200266016312134E-2</v>
      </c>
      <c r="E31" s="99">
        <f t="shared" si="17"/>
        <v>1.6700958994817591E-2</v>
      </c>
      <c r="F31" s="99">
        <f t="shared" si="17"/>
        <v>1.6216146371344407E-2</v>
      </c>
      <c r="G31" s="99">
        <f t="shared" si="17"/>
        <v>1.5745407387591663E-2</v>
      </c>
      <c r="H31" s="99">
        <f t="shared" si="17"/>
        <v>1.528833349946338E-2</v>
      </c>
      <c r="I31" s="99">
        <f t="shared" si="17"/>
        <v>1.484452802250198E-2</v>
      </c>
      <c r="J31" s="99">
        <f t="shared" si="17"/>
        <v>1.4413605787614534E-2</v>
      </c>
      <c r="K31" s="99">
        <f t="shared" si="17"/>
        <v>1.3995192806792889E-2</v>
      </c>
      <c r="L31" s="99">
        <f t="shared" si="17"/>
        <v>1.3588925948537639E-2</v>
      </c>
      <c r="M31" s="102">
        <f t="shared" si="17"/>
        <v>1.3194452622704213E-2</v>
      </c>
      <c r="N31" s="103">
        <f t="shared" si="17"/>
        <v>1.5429844674471754E-2</v>
      </c>
      <c r="O31" s="104">
        <f t="shared" si="17"/>
        <v>1.2798619044023088E-2</v>
      </c>
      <c r="P31" s="99">
        <f t="shared" si="17"/>
        <v>1.236223224574818E-2</v>
      </c>
      <c r="Q31" s="99">
        <f t="shared" si="17"/>
        <v>1.1940724665071166E-2</v>
      </c>
      <c r="R31" s="99">
        <f t="shared" si="17"/>
        <v>1.2686947871707027E-2</v>
      </c>
      <c r="S31" s="99">
        <f t="shared" si="17"/>
        <v>1.2621999717819221E-2</v>
      </c>
      <c r="T31" s="99">
        <f t="shared" si="17"/>
        <v>1.2191635002240145E-2</v>
      </c>
      <c r="U31" s="99">
        <f t="shared" si="17"/>
        <v>1.1775944172935522E-2</v>
      </c>
      <c r="V31" s="99">
        <f t="shared" si="17"/>
        <v>1.1374426903250771E-2</v>
      </c>
      <c r="W31" s="99">
        <f t="shared" si="17"/>
        <v>1.0986599925867643E-2</v>
      </c>
      <c r="X31" s="99">
        <f t="shared" si="17"/>
        <v>1.0611996451142322E-2</v>
      </c>
      <c r="Y31" s="99">
        <f t="shared" si="17"/>
        <v>1.0250165605276076E-2</v>
      </c>
      <c r="Z31" s="102">
        <f t="shared" si="17"/>
        <v>9.9006718876423049E-3</v>
      </c>
      <c r="AA31" s="103">
        <f t="shared" si="17"/>
        <v>1.1518498311997286E-2</v>
      </c>
      <c r="AB31" s="104">
        <f t="shared" si="17"/>
        <v>9.5630946466167335E-3</v>
      </c>
      <c r="AC31" s="99">
        <f t="shared" si="17"/>
        <v>9.2370275732799531E-3</v>
      </c>
      <c r="AD31" s="99">
        <f t="shared" si="17"/>
        <v>9.3681821230019811E-3</v>
      </c>
      <c r="AE31" s="99">
        <f t="shared" si="17"/>
        <v>9.048760864485637E-3</v>
      </c>
      <c r="AF31" s="99">
        <f t="shared" si="17"/>
        <v>8.7402307200672644E-3</v>
      </c>
      <c r="AG31" s="99">
        <f t="shared" si="17"/>
        <v>8.4422203419948477E-3</v>
      </c>
      <c r="AH31" s="99">
        <f t="shared" ref="AH31:BA31" si="18">(AH14/AH$9)*100%</f>
        <v>8.154371044136818E-3</v>
      </c>
      <c r="AI31" s="99">
        <f t="shared" si="18"/>
        <v>7.8763363702664142E-3</v>
      </c>
      <c r="AJ31" s="99">
        <f t="shared" si="18"/>
        <v>7.6077816770659867E-3</v>
      </c>
      <c r="AK31" s="99">
        <f t="shared" si="18"/>
        <v>7.3483837313493543E-3</v>
      </c>
      <c r="AL31" s="99">
        <f t="shared" si="18"/>
        <v>7.7366350499090096E-3</v>
      </c>
      <c r="AM31" s="102">
        <f t="shared" si="18"/>
        <v>7.4728436684139967E-3</v>
      </c>
      <c r="AN31" s="103">
        <f t="shared" si="18"/>
        <v>8.2960379201289514E-3</v>
      </c>
      <c r="AO31" s="104">
        <f t="shared" si="18"/>
        <v>7.2180466226349814E-3</v>
      </c>
      <c r="AP31" s="99">
        <f t="shared" si="18"/>
        <v>6.9719372381290279E-3</v>
      </c>
      <c r="AQ31" s="99">
        <f t="shared" si="18"/>
        <v>6.7342192969468062E-3</v>
      </c>
      <c r="AR31" s="99">
        <f t="shared" si="18"/>
        <v>6.5046066811038413E-3</v>
      </c>
      <c r="AS31" s="99">
        <f t="shared" si="18"/>
        <v>6.2828230282080955E-3</v>
      </c>
      <c r="AT31" s="99">
        <f t="shared" si="18"/>
        <v>6.0686013988294173E-3</v>
      </c>
      <c r="AU31" s="99">
        <f t="shared" si="18"/>
        <v>5.8616839552104874E-3</v>
      </c>
      <c r="AV31" s="99">
        <f t="shared" si="18"/>
        <v>5.6618216509325692E-3</v>
      </c>
      <c r="AW31" s="99">
        <f t="shared" si="18"/>
        <v>5.4687739311625305E-3</v>
      </c>
      <c r="AX31" s="99">
        <f t="shared" si="18"/>
        <v>5.2823084431203827E-3</v>
      </c>
      <c r="AY31" s="99">
        <f t="shared" si="18"/>
        <v>5.1022007564187986E-3</v>
      </c>
      <c r="AZ31" s="102">
        <f t="shared" si="18"/>
        <v>4.9282340929380853E-3</v>
      </c>
      <c r="BA31" s="103">
        <f t="shared" si="18"/>
        <v>5.9216918770881926E-3</v>
      </c>
    </row>
    <row r="32" spans="1:53" ht="13.8" thickBot="1" x14ac:dyDescent="0.3">
      <c r="A32" s="56" t="str">
        <f t="shared" si="10"/>
        <v>Total Cost of Goods Sold</v>
      </c>
      <c r="B32" s="100">
        <f t="shared" ref="B32:AG32" si="19">(B15/B$9)*100%</f>
        <v>1.205456437108283</v>
      </c>
      <c r="C32" s="100">
        <f t="shared" si="19"/>
        <v>1.2121803468344892</v>
      </c>
      <c r="D32" s="100">
        <f t="shared" si="19"/>
        <v>1.2197700397323432</v>
      </c>
      <c r="E32" s="100">
        <f t="shared" si="19"/>
        <v>1.228239706915512</v>
      </c>
      <c r="F32" s="100">
        <f t="shared" si="19"/>
        <v>1.2376042721965299</v>
      </c>
      <c r="G32" s="100">
        <f t="shared" si="19"/>
        <v>1.2478794095783816</v>
      </c>
      <c r="H32" s="100">
        <f t="shared" si="19"/>
        <v>1.2590815614303259</v>
      </c>
      <c r="I32" s="100">
        <f t="shared" si="19"/>
        <v>1.2712279573670682</v>
      </c>
      <c r="J32" s="100">
        <f t="shared" si="19"/>
        <v>1.2843366338510291</v>
      </c>
      <c r="K32" s="100">
        <f t="shared" si="19"/>
        <v>1.2984264545381665</v>
      </c>
      <c r="L32" s="100">
        <f t="shared" si="19"/>
        <v>1.3135171313885097</v>
      </c>
      <c r="M32" s="116">
        <f t="shared" si="19"/>
        <v>1.3296292465633037</v>
      </c>
      <c r="N32" s="117">
        <f t="shared" si="19"/>
        <v>1.2630487358530931</v>
      </c>
      <c r="O32" s="118">
        <f t="shared" si="19"/>
        <v>1.3107237634921662</v>
      </c>
      <c r="P32" s="100">
        <f t="shared" si="19"/>
        <v>1.2866620991960556</v>
      </c>
      <c r="Q32" s="100">
        <f t="shared" si="19"/>
        <v>1.2752717381144552</v>
      </c>
      <c r="R32" s="100">
        <f t="shared" si="19"/>
        <v>1.2653171576545859</v>
      </c>
      <c r="S32" s="100">
        <f t="shared" si="19"/>
        <v>1.2426142257829864</v>
      </c>
      <c r="T32" s="100">
        <f t="shared" si="19"/>
        <v>1.2319996658531471</v>
      </c>
      <c r="U32" s="100">
        <f t="shared" si="19"/>
        <v>1.2216486546660688</v>
      </c>
      <c r="V32" s="100">
        <f t="shared" si="19"/>
        <v>1.211554610050348</v>
      </c>
      <c r="W32" s="100">
        <f t="shared" si="19"/>
        <v>1.1896927121141974</v>
      </c>
      <c r="X32" s="100">
        <f t="shared" si="19"/>
        <v>1.1919343041786155</v>
      </c>
      <c r="Y32" s="100">
        <f t="shared" si="19"/>
        <v>1.194589080722581</v>
      </c>
      <c r="Z32" s="116">
        <f t="shared" si="19"/>
        <v>1.1976536834743827</v>
      </c>
      <c r="AA32" s="117">
        <f t="shared" si="19"/>
        <v>1.2305117956160148</v>
      </c>
      <c r="AB32" s="118">
        <f t="shared" si="19"/>
        <v>1.1763778438561932</v>
      </c>
      <c r="AC32" s="100">
        <f t="shared" si="19"/>
        <v>1.1555056737297342</v>
      </c>
      <c r="AD32" s="100">
        <f t="shared" si="19"/>
        <v>1.1354750674658616</v>
      </c>
      <c r="AE32" s="100">
        <f t="shared" si="19"/>
        <v>1.115370575475396</v>
      </c>
      <c r="AF32" s="100">
        <f t="shared" si="19"/>
        <v>1.1073043365416635</v>
      </c>
      <c r="AG32" s="100">
        <f t="shared" si="19"/>
        <v>1.0994381953056687</v>
      </c>
      <c r="AH32" s="100">
        <f t="shared" ref="AH32:BA32" si="20">(AH15/AH$9)*100%</f>
        <v>1.0917671602969039</v>
      </c>
      <c r="AI32" s="100">
        <f t="shared" si="20"/>
        <v>1.0842863654877917</v>
      </c>
      <c r="AJ32" s="100">
        <f t="shared" si="20"/>
        <v>1.0769910671100611</v>
      </c>
      <c r="AK32" s="100">
        <f t="shared" si="20"/>
        <v>1.0698766405529507</v>
      </c>
      <c r="AL32" s="100">
        <f t="shared" si="20"/>
        <v>1.0635773820699963</v>
      </c>
      <c r="AM32" s="116">
        <f t="shared" si="20"/>
        <v>1.0567895059792103</v>
      </c>
      <c r="AN32" s="117">
        <f t="shared" si="20"/>
        <v>1.0986416005100836</v>
      </c>
      <c r="AO32" s="118">
        <f t="shared" si="20"/>
        <v>1.0501700556383629</v>
      </c>
      <c r="AP32" s="100">
        <f t="shared" si="20"/>
        <v>1.043714828289964</v>
      </c>
      <c r="AQ32" s="100">
        <f t="shared" si="20"/>
        <v>1.0374197268430034</v>
      </c>
      <c r="AR32" s="100">
        <f t="shared" si="20"/>
        <v>1.0312807571897449</v>
      </c>
      <c r="AS32" s="100">
        <f t="shared" si="20"/>
        <v>1.0252940255915293</v>
      </c>
      <c r="AT32" s="100">
        <f t="shared" si="20"/>
        <v>1.0311138988686492</v>
      </c>
      <c r="AU32" s="100">
        <f t="shared" si="20"/>
        <v>1.013589900115256</v>
      </c>
      <c r="AV32" s="100">
        <f t="shared" si="20"/>
        <v>0.99638186952020902</v>
      </c>
      <c r="AW32" s="100">
        <f t="shared" si="20"/>
        <v>0.97948370623997616</v>
      </c>
      <c r="AX32" s="100">
        <f t="shared" si="20"/>
        <v>0.98551675828112284</v>
      </c>
      <c r="AY32" s="100">
        <f t="shared" si="20"/>
        <v>0.98036699435485608</v>
      </c>
      <c r="AZ32" s="116">
        <f t="shared" si="20"/>
        <v>0.97534481673613493</v>
      </c>
      <c r="BA32" s="117">
        <f t="shared" si="20"/>
        <v>1.009412814610825</v>
      </c>
    </row>
    <row r="33" spans="1:53" ht="15" thickTop="1" thickBot="1" x14ac:dyDescent="0.3">
      <c r="A33" s="24" t="str">
        <f t="shared" si="10"/>
        <v>Gross Profit</v>
      </c>
      <c r="B33" s="101">
        <f t="shared" ref="B33:AG33" si="21">(B16/B$9)*100%</f>
        <v>-0.20545643710828293</v>
      </c>
      <c r="C33" s="101">
        <f t="shared" si="21"/>
        <v>-0.21218034683448922</v>
      </c>
      <c r="D33" s="101">
        <f t="shared" si="21"/>
        <v>-0.2197700397323433</v>
      </c>
      <c r="E33" s="101">
        <f t="shared" si="21"/>
        <v>-0.2282397069155119</v>
      </c>
      <c r="F33" s="101">
        <f t="shared" si="21"/>
        <v>-0.23760427219652999</v>
      </c>
      <c r="G33" s="101">
        <f t="shared" si="21"/>
        <v>-0.24787940957838156</v>
      </c>
      <c r="H33" s="101">
        <f t="shared" si="21"/>
        <v>-0.25908156143032579</v>
      </c>
      <c r="I33" s="101">
        <f t="shared" si="21"/>
        <v>-0.27122795736706806</v>
      </c>
      <c r="J33" s="101">
        <f t="shared" si="21"/>
        <v>-0.28433663385102914</v>
      </c>
      <c r="K33" s="101">
        <f t="shared" si="21"/>
        <v>-0.29842645453816657</v>
      </c>
      <c r="L33" s="101">
        <f t="shared" si="21"/>
        <v>-0.31351713138850962</v>
      </c>
      <c r="M33" s="109">
        <f t="shared" si="21"/>
        <v>-0.32962924656330383</v>
      </c>
      <c r="N33" s="110">
        <f t="shared" si="21"/>
        <v>-0.26304873585309285</v>
      </c>
      <c r="O33" s="111">
        <f t="shared" si="21"/>
        <v>-0.31072376349216618</v>
      </c>
      <c r="P33" s="101">
        <f t="shared" si="21"/>
        <v>-0.28666209919605545</v>
      </c>
      <c r="Q33" s="101">
        <f t="shared" si="21"/>
        <v>-0.2752717381144551</v>
      </c>
      <c r="R33" s="101">
        <f t="shared" si="21"/>
        <v>-0.26531715765458591</v>
      </c>
      <c r="S33" s="101">
        <f t="shared" si="21"/>
        <v>-0.2426142257829865</v>
      </c>
      <c r="T33" s="101">
        <f t="shared" si="21"/>
        <v>-0.23199966585314719</v>
      </c>
      <c r="U33" s="101">
        <f t="shared" si="21"/>
        <v>-0.22164865466606881</v>
      </c>
      <c r="V33" s="101">
        <f t="shared" si="21"/>
        <v>-0.21155461005034795</v>
      </c>
      <c r="W33" s="101">
        <f t="shared" si="21"/>
        <v>-0.18969271211419736</v>
      </c>
      <c r="X33" s="101">
        <f t="shared" si="21"/>
        <v>-0.19193430417861551</v>
      </c>
      <c r="Y33" s="101">
        <f t="shared" si="21"/>
        <v>-0.19458908072258088</v>
      </c>
      <c r="Z33" s="109">
        <f t="shared" si="21"/>
        <v>-0.19765368347438267</v>
      </c>
      <c r="AA33" s="110">
        <f t="shared" si="21"/>
        <v>-0.23051179561601479</v>
      </c>
      <c r="AB33" s="111">
        <f t="shared" si="21"/>
        <v>-0.17637784385619315</v>
      </c>
      <c r="AC33" s="101">
        <f t="shared" si="21"/>
        <v>-0.15550567372973426</v>
      </c>
      <c r="AD33" s="101">
        <f t="shared" si="21"/>
        <v>-0.13547506746586155</v>
      </c>
      <c r="AE33" s="101">
        <f t="shared" si="21"/>
        <v>-0.11537057547539602</v>
      </c>
      <c r="AF33" s="101">
        <f t="shared" si="21"/>
        <v>-0.10730433654166342</v>
      </c>
      <c r="AG33" s="101">
        <f t="shared" si="21"/>
        <v>-9.9438195305668636E-2</v>
      </c>
      <c r="AH33" s="101">
        <f t="shared" ref="AH33:BA33" si="22">(AH16/AH$9)*100%</f>
        <v>-9.1767160296903891E-2</v>
      </c>
      <c r="AI33" s="101">
        <f t="shared" si="22"/>
        <v>-8.4286365487791615E-2</v>
      </c>
      <c r="AJ33" s="101">
        <f t="shared" si="22"/>
        <v>-7.6991067110061026E-2</v>
      </c>
      <c r="AK33" s="101">
        <f t="shared" si="22"/>
        <v>-6.9876640552950703E-2</v>
      </c>
      <c r="AL33" s="101">
        <f t="shared" si="22"/>
        <v>-6.3577382069996261E-2</v>
      </c>
      <c r="AM33" s="109">
        <f t="shared" si="22"/>
        <v>-5.678950597921021E-2</v>
      </c>
      <c r="AN33" s="110">
        <f t="shared" si="22"/>
        <v>-9.864160051008368E-2</v>
      </c>
      <c r="AO33" s="111">
        <f t="shared" si="22"/>
        <v>-5.0170055638362965E-2</v>
      </c>
      <c r="AP33" s="101">
        <f t="shared" si="22"/>
        <v>-4.3714828289964022E-2</v>
      </c>
      <c r="AQ33" s="101">
        <f t="shared" si="22"/>
        <v>-3.7419726843003459E-2</v>
      </c>
      <c r="AR33" s="101">
        <f t="shared" si="22"/>
        <v>-3.1280757189744955E-2</v>
      </c>
      <c r="AS33" s="101">
        <f t="shared" si="22"/>
        <v>-2.5294025591529306E-2</v>
      </c>
      <c r="AT33" s="101">
        <f t="shared" si="22"/>
        <v>-3.1113898868649213E-2</v>
      </c>
      <c r="AU33" s="101">
        <f t="shared" si="22"/>
        <v>-1.3589900115255954E-2</v>
      </c>
      <c r="AV33" s="101">
        <f t="shared" si="22"/>
        <v>3.6181304797909294E-3</v>
      </c>
      <c r="AW33" s="101">
        <f t="shared" si="22"/>
        <v>2.0516293760023875E-2</v>
      </c>
      <c r="AX33" s="101">
        <f t="shared" si="22"/>
        <v>1.4483241718877151E-2</v>
      </c>
      <c r="AY33" s="101">
        <f t="shared" si="22"/>
        <v>1.9633005645143912E-2</v>
      </c>
      <c r="AZ33" s="109">
        <f t="shared" si="22"/>
        <v>2.4655183263865049E-2</v>
      </c>
      <c r="BA33" s="110">
        <f t="shared" si="22"/>
        <v>-9.4128146108249672E-3</v>
      </c>
    </row>
    <row r="34" spans="1:53" ht="13.8" thickTop="1" x14ac:dyDescent="0.25"/>
  </sheetData>
  <pageMargins left="0.7" right="0.7" top="0.75" bottom="0.75" header="0.3" footer="0.3"/>
  <ignoredErrors>
    <ignoredError sqref="D3:BB3 N9:BA19"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AA9F92E-A62C-455B-9A60-D2A45C16CF30}">
          <x14:formula1>
            <xm:f>IS!$A$14:$A$15</xm:f>
          </x14:formula1>
          <xm:sqref>A2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9B0D-E49B-4DB7-AD02-376B2B2CAF44}">
  <sheetPr>
    <tabColor theme="9" tint="-0.249977111117893"/>
  </sheetPr>
  <dimension ref="A1:BA25"/>
  <sheetViews>
    <sheetView showGridLines="0" workbookViewId="0">
      <pane xSplit="1" ySplit="3" topLeftCell="B4" activePane="bottomRight" state="frozen"/>
      <selection pane="topRight" activeCell="B1" sqref="B1"/>
      <selection pane="bottomLeft" activeCell="A4" sqref="A4"/>
      <selection pane="bottomRight" sqref="A1:BA1"/>
    </sheetView>
  </sheetViews>
  <sheetFormatPr defaultColWidth="8.77734375" defaultRowHeight="13.2" outlineLevelCol="1" x14ac:dyDescent="0.25"/>
  <cols>
    <col min="1" max="1" width="42.44140625" style="20" customWidth="1"/>
    <col min="2" max="13" width="12.6640625" style="20" hidden="1" customWidth="1" outlineLevel="1"/>
    <col min="14" max="14" width="12.6640625" style="20" customWidth="1" collapsed="1"/>
    <col min="15" max="26" width="12.6640625" style="20" hidden="1" customWidth="1" outlineLevel="1"/>
    <col min="27" max="27" width="12.6640625" style="20" customWidth="1" collapsed="1"/>
    <col min="28" max="39" width="12.6640625" style="20" hidden="1" customWidth="1" outlineLevel="1"/>
    <col min="40" max="40" width="12.6640625" style="20" customWidth="1" collapsed="1"/>
    <col min="41" max="52" width="12.6640625" style="20" hidden="1" customWidth="1" outlineLevel="1"/>
    <col min="53" max="53" width="12.6640625" style="20" customWidth="1" collapsed="1"/>
    <col min="54" max="16384" width="8.77734375" style="20"/>
  </cols>
  <sheetData>
    <row r="1" spans="1:53" s="93" customFormat="1" ht="22.8" x14ac:dyDescent="0.4">
      <c r="A1" s="256" t="str">
        <f>Index!C2</f>
        <v>Company Name</v>
      </c>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row>
    <row r="2" spans="1:53" s="90" customFormat="1" ht="21.6" thickBot="1" x14ac:dyDescent="0.45">
      <c r="A2" s="254" t="s">
        <v>207</v>
      </c>
      <c r="B2" s="255"/>
      <c r="C2" s="255"/>
      <c r="D2" s="255"/>
      <c r="E2" s="255"/>
      <c r="F2" s="255"/>
      <c r="G2" s="255"/>
      <c r="H2" s="255"/>
      <c r="I2" s="255"/>
      <c r="J2" s="255"/>
      <c r="K2" s="255"/>
      <c r="L2" s="255"/>
      <c r="M2" s="255"/>
      <c r="N2" s="255"/>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255"/>
      <c r="AU2" s="255"/>
      <c r="AV2" s="255"/>
      <c r="AW2" s="255"/>
      <c r="AX2" s="255"/>
      <c r="AY2" s="255"/>
      <c r="AZ2" s="255"/>
      <c r="BA2" s="255"/>
    </row>
    <row r="3" spans="1:53" s="7" customFormat="1" ht="15" thickTop="1" thickBot="1" x14ac:dyDescent="0.3">
      <c r="A3" s="122" t="s">
        <v>27</v>
      </c>
      <c r="B3" s="35" t="s">
        <v>28</v>
      </c>
      <c r="C3" s="2" t="s">
        <v>29</v>
      </c>
      <c r="D3" s="2" t="s">
        <v>30</v>
      </c>
      <c r="E3" s="2" t="s">
        <v>116</v>
      </c>
      <c r="F3" s="2" t="s">
        <v>31</v>
      </c>
      <c r="G3" s="2" t="s">
        <v>32</v>
      </c>
      <c r="H3" s="2" t="s">
        <v>33</v>
      </c>
      <c r="I3" s="2" t="s">
        <v>34</v>
      </c>
      <c r="J3" s="2" t="s">
        <v>35</v>
      </c>
      <c r="K3" s="2" t="s">
        <v>36</v>
      </c>
      <c r="L3" s="2" t="s">
        <v>37</v>
      </c>
      <c r="M3" s="51" t="s">
        <v>38</v>
      </c>
      <c r="N3" s="53">
        <v>2023</v>
      </c>
      <c r="O3" s="50" t="s">
        <v>70</v>
      </c>
      <c r="P3" s="3" t="s">
        <v>71</v>
      </c>
      <c r="Q3" s="3" t="s">
        <v>72</v>
      </c>
      <c r="R3" s="3" t="s">
        <v>219</v>
      </c>
      <c r="S3" s="3" t="s">
        <v>79</v>
      </c>
      <c r="T3" s="3" t="s">
        <v>80</v>
      </c>
      <c r="U3" s="3" t="s">
        <v>81</v>
      </c>
      <c r="V3" s="3" t="s">
        <v>76</v>
      </c>
      <c r="W3" s="3" t="s">
        <v>82</v>
      </c>
      <c r="X3" s="3" t="s">
        <v>83</v>
      </c>
      <c r="Y3" s="3" t="s">
        <v>77</v>
      </c>
      <c r="Z3" s="36" t="s">
        <v>84</v>
      </c>
      <c r="AA3" s="43">
        <v>2024</v>
      </c>
      <c r="AB3" s="50" t="s">
        <v>73</v>
      </c>
      <c r="AC3" s="3" t="s">
        <v>74</v>
      </c>
      <c r="AD3" s="3" t="s">
        <v>75</v>
      </c>
      <c r="AE3" s="3" t="s">
        <v>117</v>
      </c>
      <c r="AF3" s="3" t="s">
        <v>86</v>
      </c>
      <c r="AG3" s="3" t="s">
        <v>87</v>
      </c>
      <c r="AH3" s="3" t="s">
        <v>88</v>
      </c>
      <c r="AI3" s="3" t="s">
        <v>89</v>
      </c>
      <c r="AJ3" s="3" t="s">
        <v>90</v>
      </c>
      <c r="AK3" s="3" t="s">
        <v>91</v>
      </c>
      <c r="AL3" s="3" t="s">
        <v>92</v>
      </c>
      <c r="AM3" s="36" t="s">
        <v>93</v>
      </c>
      <c r="AN3" s="43">
        <v>2025</v>
      </c>
      <c r="AO3" s="50" t="s">
        <v>94</v>
      </c>
      <c r="AP3" s="3" t="s">
        <v>95</v>
      </c>
      <c r="AQ3" s="3" t="s">
        <v>96</v>
      </c>
      <c r="AR3" s="3" t="s">
        <v>118</v>
      </c>
      <c r="AS3" s="3" t="s">
        <v>98</v>
      </c>
      <c r="AT3" s="3" t="s">
        <v>99</v>
      </c>
      <c r="AU3" s="3" t="s">
        <v>100</v>
      </c>
      <c r="AV3" s="3" t="s">
        <v>101</v>
      </c>
      <c r="AW3" s="3" t="s">
        <v>102</v>
      </c>
      <c r="AX3" s="3" t="s">
        <v>103</v>
      </c>
      <c r="AY3" s="3" t="s">
        <v>104</v>
      </c>
      <c r="AZ3" s="36" t="s">
        <v>105</v>
      </c>
      <c r="BA3" s="43">
        <v>2026</v>
      </c>
    </row>
    <row r="4" spans="1:53" ht="13.8" thickTop="1" x14ac:dyDescent="0.25">
      <c r="A4" s="135"/>
      <c r="B4" s="12"/>
      <c r="C4" s="13"/>
      <c r="D4" s="13"/>
      <c r="E4" s="13"/>
      <c r="F4" s="13"/>
      <c r="G4" s="13"/>
      <c r="H4" s="13"/>
      <c r="I4" s="13"/>
      <c r="J4" s="13"/>
      <c r="K4" s="13"/>
      <c r="L4" s="13"/>
      <c r="M4" s="37"/>
      <c r="N4" s="44"/>
      <c r="O4" s="12"/>
      <c r="P4" s="13"/>
      <c r="Q4" s="13"/>
      <c r="R4" s="13"/>
      <c r="S4" s="13"/>
      <c r="T4" s="13"/>
      <c r="U4" s="13"/>
      <c r="V4" s="13"/>
      <c r="W4" s="13"/>
      <c r="X4" s="13"/>
      <c r="Y4" s="13"/>
      <c r="Z4" s="37"/>
      <c r="AA4" s="44"/>
      <c r="AB4" s="12"/>
      <c r="AC4" s="13"/>
      <c r="AD4" s="13"/>
      <c r="AE4" s="13"/>
      <c r="AF4" s="13"/>
      <c r="AG4" s="13"/>
      <c r="AH4" s="13"/>
      <c r="AI4" s="13"/>
      <c r="AJ4" s="13"/>
      <c r="AK4" s="13"/>
      <c r="AL4" s="13"/>
      <c r="AM4" s="37"/>
      <c r="AN4" s="44"/>
      <c r="AO4" s="12"/>
      <c r="AP4" s="13"/>
      <c r="AQ4" s="13"/>
      <c r="AR4" s="13"/>
      <c r="AS4" s="13"/>
      <c r="AT4" s="13"/>
      <c r="AU4" s="13"/>
      <c r="AV4" s="13"/>
      <c r="AW4" s="13"/>
      <c r="AX4" s="13"/>
      <c r="AY4" s="13"/>
      <c r="AZ4" s="37"/>
      <c r="BA4" s="44"/>
    </row>
    <row r="5" spans="1:53" s="27" customFormat="1" ht="13.8" x14ac:dyDescent="0.25">
      <c r="A5" s="136" t="s">
        <v>151</v>
      </c>
      <c r="B5" s="96"/>
      <c r="C5" s="92"/>
      <c r="D5" s="92"/>
      <c r="E5" s="92"/>
      <c r="F5" s="92"/>
      <c r="G5" s="92"/>
      <c r="H5" s="92"/>
      <c r="I5" s="92"/>
      <c r="J5" s="92"/>
      <c r="K5" s="92"/>
      <c r="L5" s="92"/>
      <c r="M5" s="94"/>
      <c r="N5" s="95"/>
      <c r="O5" s="96"/>
      <c r="P5" s="92"/>
      <c r="Q5" s="92"/>
      <c r="R5" s="92"/>
      <c r="S5" s="92"/>
      <c r="T5" s="92"/>
      <c r="U5" s="92"/>
      <c r="V5" s="92"/>
      <c r="W5" s="92"/>
      <c r="X5" s="92"/>
      <c r="Y5" s="92"/>
      <c r="Z5" s="94"/>
      <c r="AA5" s="95"/>
      <c r="AB5" s="96"/>
      <c r="AC5" s="92"/>
      <c r="AD5" s="92"/>
      <c r="AE5" s="92"/>
      <c r="AF5" s="92"/>
      <c r="AG5" s="92"/>
      <c r="AH5" s="92"/>
      <c r="AI5" s="92"/>
      <c r="AJ5" s="92"/>
      <c r="AK5" s="92"/>
      <c r="AL5" s="92"/>
      <c r="AM5" s="94"/>
      <c r="AN5" s="95"/>
      <c r="AO5" s="96"/>
      <c r="AP5" s="92"/>
      <c r="AQ5" s="92"/>
      <c r="AR5" s="92"/>
      <c r="AS5" s="92"/>
      <c r="AT5" s="92"/>
      <c r="AU5" s="92"/>
      <c r="AV5" s="92"/>
      <c r="AW5" s="92"/>
      <c r="AX5" s="92"/>
      <c r="AY5" s="92"/>
      <c r="AZ5" s="94"/>
      <c r="BA5" s="95"/>
    </row>
    <row r="6" spans="1:53" s="11" customFormat="1" x14ac:dyDescent="0.25">
      <c r="A6" s="137" t="str">
        <f>IS!A55</f>
        <v>Earnings after Tax</v>
      </c>
      <c r="B6" s="14"/>
      <c r="C6" s="9">
        <f>IS!C51</f>
        <v>-19413.212246987903</v>
      </c>
      <c r="D6" s="9">
        <f>IS!D51</f>
        <v>-19353.11813605428</v>
      </c>
      <c r="E6" s="9">
        <f>IS!E51</f>
        <v>-20827.81255224863</v>
      </c>
      <c r="F6" s="9">
        <f>IS!F51</f>
        <v>-20169.428006219423</v>
      </c>
      <c r="G6" s="9">
        <f>IS!G51</f>
        <v>-20365.327675322354</v>
      </c>
      <c r="H6" s="9">
        <f>IS!H51</f>
        <v>-21822.121102358022</v>
      </c>
      <c r="I6" s="9">
        <f>IS!I51</f>
        <v>-22270.680926821482</v>
      </c>
      <c r="J6" s="9">
        <f>IS!J51</f>
        <v>-22716.160715514779</v>
      </c>
      <c r="K6" s="9">
        <f>IS!K51</f>
        <v>-22723.013963669429</v>
      </c>
      <c r="L6" s="9">
        <f>IS!L51</f>
        <v>-22775.014342297527</v>
      </c>
      <c r="M6" s="38">
        <f>IS!M51</f>
        <v>-23761.277272354622</v>
      </c>
      <c r="N6" s="45">
        <f>SUM(B6:M6)</f>
        <v>-236197.16693984845</v>
      </c>
      <c r="O6" s="14">
        <f>IS!O51</f>
        <v>-23010.585260993659</v>
      </c>
      <c r="P6" s="9">
        <f>IS!P51</f>
        <v>-22556.3483304316</v>
      </c>
      <c r="Q6" s="9">
        <f>IS!Q51</f>
        <v>-22413.475879701218</v>
      </c>
      <c r="R6" s="9">
        <f>IS!R51</f>
        <v>-21431.2401106785</v>
      </c>
      <c r="S6" s="9">
        <f>IS!S51</f>
        <v>-21167.189104921781</v>
      </c>
      <c r="T6" s="9">
        <f>IS!T51</f>
        <v>-19512.235429371693</v>
      </c>
      <c r="U6" s="9">
        <f>IS!U51</f>
        <v>-19032.760019284458</v>
      </c>
      <c r="V6" s="9">
        <f>IS!V51</f>
        <v>-19429.217384110871</v>
      </c>
      <c r="W6" s="9">
        <f>IS!W51</f>
        <v>-19189.589596249523</v>
      </c>
      <c r="X6" s="9">
        <f>IS!X51</f>
        <v>-18978.983700511977</v>
      </c>
      <c r="Y6" s="9">
        <f>IS!Y51</f>
        <v>-19551.558571742844</v>
      </c>
      <c r="Z6" s="38">
        <f>IS!Z51</f>
        <v>-19558.257458604039</v>
      </c>
      <c r="AA6" s="45">
        <f>SUM(O6:Z6)</f>
        <v>-245831.44084660214</v>
      </c>
      <c r="AB6" s="14">
        <f>IS!AB51</f>
        <v>-18529.444254734073</v>
      </c>
      <c r="AC6" s="9">
        <f>IS!AC51</f>
        <v>-17469.32289845078</v>
      </c>
      <c r="AD6" s="9">
        <f>IS!AD51</f>
        <v>-17849.048121348205</v>
      </c>
      <c r="AE6" s="9">
        <f>IS!AE51</f>
        <v>-16827.002261389403</v>
      </c>
      <c r="AF6" s="9">
        <f>IS!AF51</f>
        <v>-17039.203440135749</v>
      </c>
      <c r="AG6" s="9">
        <f>IS!AG51</f>
        <v>-16451.678074571719</v>
      </c>
      <c r="AH6" s="9">
        <f>IS!AH51</f>
        <v>-16557.406748643272</v>
      </c>
      <c r="AI6" s="9">
        <f>IS!AI51</f>
        <v>-17124.773288775184</v>
      </c>
      <c r="AJ6" s="9">
        <f>IS!AJ51</f>
        <v>-16261.369573261785</v>
      </c>
      <c r="AK6" s="9">
        <f>IS!AK51</f>
        <v>-15730.995946314777</v>
      </c>
      <c r="AL6" s="9">
        <f>IS!AL51</f>
        <v>-16613.095566204753</v>
      </c>
      <c r="AM6" s="38">
        <f>IS!AM51</f>
        <v>-16903.40997234968</v>
      </c>
      <c r="AN6" s="45">
        <f>SUM(AB6:AM6)</f>
        <v>-203356.75014617937</v>
      </c>
      <c r="AO6" s="14">
        <f>IS!AO51</f>
        <v>-17160.475404367353</v>
      </c>
      <c r="AP6" s="9">
        <f>IS!AP51</f>
        <v>-16764.354928077417</v>
      </c>
      <c r="AQ6" s="9">
        <f>IS!AQ51</f>
        <v>-15897.407837721285</v>
      </c>
      <c r="AR6" s="9">
        <f>IS!AR51</f>
        <v>-16351.471204526822</v>
      </c>
      <c r="AS6" s="9">
        <f>IS!AS51</f>
        <v>-15279.992165154554</v>
      </c>
      <c r="AT6" s="9">
        <f>IS!AT51</f>
        <v>-16205.379802606009</v>
      </c>
      <c r="AU6" s="9">
        <f>IS!AU51</f>
        <v>-14602.945672344498</v>
      </c>
      <c r="AV6" s="9">
        <f>IS!AV51</f>
        <v>-13886.545815524561</v>
      </c>
      <c r="AW6" s="9">
        <f>IS!AW51</f>
        <v>-13342.263475520142</v>
      </c>
      <c r="AX6" s="9">
        <f>IS!AX51</f>
        <v>-13091.684437672737</v>
      </c>
      <c r="AY6" s="9">
        <f>IS!AY51</f>
        <v>-11836.657808236547</v>
      </c>
      <c r="AZ6" s="38">
        <f>IS!AZ51</f>
        <v>-12044.374781902356</v>
      </c>
      <c r="BA6" s="45">
        <f>SUM(AO6:AZ6)</f>
        <v>-176463.55333365427</v>
      </c>
    </row>
    <row r="7" spans="1:53" s="11" customFormat="1" x14ac:dyDescent="0.25">
      <c r="A7" s="137" t="s">
        <v>157</v>
      </c>
      <c r="B7" s="14"/>
      <c r="C7" s="9">
        <f>IS!C45</f>
        <v>837.32378472221762</v>
      </c>
      <c r="D7" s="9">
        <f>IS!D45</f>
        <v>832.1830186631928</v>
      </c>
      <c r="E7" s="9">
        <f>IS!E45</f>
        <v>827.07743843738308</v>
      </c>
      <c r="F7" s="9">
        <f>IS!F45</f>
        <v>822.00678272068876</v>
      </c>
      <c r="G7" s="9">
        <f>IS!G45</f>
        <v>816.97079223383844</v>
      </c>
      <c r="H7" s="9">
        <f>IS!H45</f>
        <v>811.96920972589169</v>
      </c>
      <c r="I7" s="9">
        <f>IS!I45</f>
        <v>807.0017799579141</v>
      </c>
      <c r="J7" s="9">
        <f>IS!J45</f>
        <v>802.06824968667706</v>
      </c>
      <c r="K7" s="9">
        <f>IS!K45</f>
        <v>797.16836764870538</v>
      </c>
      <c r="L7" s="9">
        <f>IS!L45</f>
        <v>792.30188454419886</v>
      </c>
      <c r="M7" s="38">
        <f>IS!M45</f>
        <v>787.46855302129279</v>
      </c>
      <c r="N7" s="45">
        <f t="shared" ref="N7:N10" si="0">SUM(B7:M7)</f>
        <v>8933.5398613620018</v>
      </c>
      <c r="O7" s="14">
        <f>IS!O45</f>
        <v>782.6681276603191</v>
      </c>
      <c r="P7" s="9">
        <f>IS!P45</f>
        <v>777.9003649582678</v>
      </c>
      <c r="Q7" s="9">
        <f>IS!Q45</f>
        <v>773.1650233133372</v>
      </c>
      <c r="R7" s="9">
        <f>IS!R45</f>
        <v>768.4618630096295</v>
      </c>
      <c r="S7" s="9">
        <f>IS!S45</f>
        <v>763.79064620196425</v>
      </c>
      <c r="T7" s="9">
        <f>IS!T45</f>
        <v>759.15113690081796</v>
      </c>
      <c r="U7" s="9">
        <f>IS!U45</f>
        <v>754.54310095738742</v>
      </c>
      <c r="V7" s="9">
        <f>IS!V45</f>
        <v>749.96630604877407</v>
      </c>
      <c r="W7" s="9">
        <f>IS!W45</f>
        <v>745.42052166329063</v>
      </c>
      <c r="X7" s="9">
        <f>IS!X45</f>
        <v>740.90551908588793</v>
      </c>
      <c r="Y7" s="9">
        <f>IS!Y45</f>
        <v>736.42107138370068</v>
      </c>
      <c r="Z7" s="38">
        <f>IS!Z45</f>
        <v>731.96695339171117</v>
      </c>
      <c r="AA7" s="45">
        <f t="shared" ref="AA7:AA10" si="1">SUM(O7:Z7)</f>
        <v>9084.3606345750886</v>
      </c>
      <c r="AB7" s="14">
        <f>IS!AB45</f>
        <v>727.54294169853199</v>
      </c>
      <c r="AC7" s="9">
        <f>IS!AC45</f>
        <v>723.14881463230256</v>
      </c>
      <c r="AD7" s="9">
        <f>IS!AD45</f>
        <v>718.78435224670307</v>
      </c>
      <c r="AE7" s="9">
        <f>IS!AE45</f>
        <v>714.44933630708226</v>
      </c>
      <c r="AF7" s="9">
        <f>IS!AF45</f>
        <v>710.14355027669808</v>
      </c>
      <c r="AG7" s="9">
        <f>IS!AG45</f>
        <v>705.86677930307189</v>
      </c>
      <c r="AH7" s="9">
        <f>IS!AH45</f>
        <v>701.61881020445378</v>
      </c>
      <c r="AI7" s="9">
        <f>IS!AI45</f>
        <v>697.39943145639802</v>
      </c>
      <c r="AJ7" s="9">
        <f>IS!AJ45</f>
        <v>693.20843317844981</v>
      </c>
      <c r="AK7" s="9">
        <f>IS!AK45</f>
        <v>689.04560712093917</v>
      </c>
      <c r="AL7" s="9">
        <f>IS!AL45</f>
        <v>684.91074665188444</v>
      </c>
      <c r="AM7" s="38">
        <f>IS!AM45</f>
        <v>680.80364674400107</v>
      </c>
      <c r="AN7" s="45">
        <f t="shared" ref="AN7:AN10" si="2">SUM(AB7:AM7)</f>
        <v>8446.9224498205167</v>
      </c>
      <c r="AO7" s="14">
        <f>IS!AO45</f>
        <v>676.72410396181863</v>
      </c>
      <c r="AP7" s="9">
        <f>IS!AP45</f>
        <v>672.67191644890158</v>
      </c>
      <c r="AQ7" s="9">
        <f>IS!AQ45</f>
        <v>668.64688391517495</v>
      </c>
      <c r="AR7" s="9">
        <f>IS!AR45</f>
        <v>664.6488076243545</v>
      </c>
      <c r="AS7" s="9">
        <f>IS!AS45</f>
        <v>660.67749038147758</v>
      </c>
      <c r="AT7" s="9">
        <f>IS!AT45</f>
        <v>656.73273652053877</v>
      </c>
      <c r="AU7" s="9">
        <f>IS!AU45</f>
        <v>652.81435189222327</v>
      </c>
      <c r="AV7" s="9">
        <f>IS!AV45</f>
        <v>648.92214385174384</v>
      </c>
      <c r="AW7" s="9">
        <f>IS!AW45</f>
        <v>645.05592124677401</v>
      </c>
      <c r="AX7" s="9">
        <f>IS!AX45</f>
        <v>641.21549440548267</v>
      </c>
      <c r="AY7" s="9">
        <f>IS!AY45</f>
        <v>637.40067512466408</v>
      </c>
      <c r="AZ7" s="38">
        <f>IS!AZ45</f>
        <v>633.61127665796676</v>
      </c>
      <c r="BA7" s="45">
        <f t="shared" ref="BA7:BA10" si="3">SUM(AO7:AZ7)</f>
        <v>7859.1218020311208</v>
      </c>
    </row>
    <row r="8" spans="1:53" s="11" customFormat="1" x14ac:dyDescent="0.25">
      <c r="A8" s="137" t="s">
        <v>158</v>
      </c>
      <c r="B8" s="14"/>
      <c r="C8" s="9">
        <f>-(SUM(BS!C7:C10)-SUM(BS!B7:B10))</f>
        <v>-1028.4300148015373</v>
      </c>
      <c r="D8" s="9">
        <f>-(SUM(BS!D7:D10)-SUM(BS!C7:C10))</f>
        <v>-1105.187864436808</v>
      </c>
      <c r="E8" s="9">
        <f>-(SUM(BS!E7:E10)-SUM(BS!D7:D10))</f>
        <v>-1187.7099037445296</v>
      </c>
      <c r="F8" s="9">
        <f>-(SUM(BS!F7:F10)-SUM(BS!E7:E10))</f>
        <v>-1276.429725384296</v>
      </c>
      <c r="G8" s="9">
        <f>-(SUM(BS!G7:G10)-SUM(BS!F7:F10))</f>
        <v>-1371.8135524900936</v>
      </c>
      <c r="H8" s="9">
        <f>-(SUM(BS!H7:H10)-SUM(BS!G7:G10))</f>
        <v>-1474.3626946146433</v>
      </c>
      <c r="I8" s="9">
        <f>-(SUM(BS!I7:I10)-SUM(BS!H7:H10))</f>
        <v>-1584.6161885273978</v>
      </c>
      <c r="J8" s="9">
        <f>-(SUM(BS!J7:J10)-SUM(BS!I7:I10))</f>
        <v>-1703.1536377799966</v>
      </c>
      <c r="K8" s="9">
        <f>-(SUM(BS!K7:K10)-SUM(BS!J7:J10))</f>
        <v>-1830.5982660000009</v>
      </c>
      <c r="L8" s="9">
        <f>-(SUM(BS!L7:L10)-SUM(BS!K7:K10))</f>
        <v>-1967.6201999999976</v>
      </c>
      <c r="M8" s="38">
        <f>-(SUM(BS!M7:M10)-SUM(BS!L7:L10))</f>
        <v>-2114.9399999999987</v>
      </c>
      <c r="N8" s="45">
        <f t="shared" si="0"/>
        <v>-16644.862047779301</v>
      </c>
      <c r="O8" s="14">
        <f>-(SUM(BS!O7:O10)-SUM(BS!M7:M10))</f>
        <v>-14713.011914000002</v>
      </c>
      <c r="P8" s="9">
        <f>-(SUM(BS!P7:P10)-SUM(BS!O7:O10))</f>
        <v>105.4089523099974</v>
      </c>
      <c r="Q8" s="9">
        <f>-(SUM(BS!Q7:Q10)-SUM(BS!P7:P10))</f>
        <v>-1383.133247547652</v>
      </c>
      <c r="R8" s="9">
        <f>-(SUM(BS!R7:R10)-SUM(BS!Q7:Q10))</f>
        <v>-1214.2500571160926</v>
      </c>
      <c r="S8" s="9">
        <f>-(SUM(BS!S7:S10)-SUM(BS!R7:R10))</f>
        <v>-1810.7772890005654</v>
      </c>
      <c r="T8" s="9">
        <f>-(SUM(BS!T7:T10)-SUM(BS!S7:S10))</f>
        <v>-1764.915087833775</v>
      </c>
      <c r="U8" s="9">
        <f>-(SUM(BS!U7:U10)-SUM(BS!T7:T10))</f>
        <v>-2810.2324539066103</v>
      </c>
      <c r="V8" s="9">
        <f>-(SUM(BS!V7:V10)-SUM(BS!U7:U10))</f>
        <v>-1781.2914072261192</v>
      </c>
      <c r="W8" s="9">
        <f>-(SUM(BS!W7:W10)-SUM(BS!V7:V10))</f>
        <v>-916.612204195706</v>
      </c>
      <c r="X8" s="9">
        <f>-(SUM(BS!X7:X10)-SUM(BS!W7:W10))</f>
        <v>-1811.4602582013031</v>
      </c>
      <c r="Y8" s="9">
        <f>-(SUM(BS!Y7:Y10)-SUM(BS!X7:X10))</f>
        <v>-2615.6054081341863</v>
      </c>
      <c r="Z8" s="38">
        <f>-(SUM(BS!Z7:Z10)-SUM(BS!Y7:Y10))</f>
        <v>-1869.2602728115744</v>
      </c>
      <c r="AA8" s="45">
        <f t="shared" si="1"/>
        <v>-32585.140647663589</v>
      </c>
      <c r="AB8" s="14">
        <f>-(SUM(BS!AB7:AB10)-SUM(BS!Z7:Z10))</f>
        <v>-1632.3815240214826</v>
      </c>
      <c r="AC8" s="9">
        <f>-(SUM(BS!AC7:AC10)-SUM(BS!AB7:AB10))</f>
        <v>-1976.4399063820238</v>
      </c>
      <c r="AD8" s="9">
        <f>-(SUM(BS!AD7:AD10)-SUM(BS!AC7:AC10))</f>
        <v>-2167.8709403210669</v>
      </c>
      <c r="AE8" s="9">
        <f>-(SUM(BS!AE7:AE10)-SUM(BS!AD7:AD10))</f>
        <v>-1788.5369144828437</v>
      </c>
      <c r="AF8" s="9">
        <f>-(SUM(BS!AF7:AF10)-SUM(BS!AE7:AE10))</f>
        <v>-2323.9187780202337</v>
      </c>
      <c r="AG8" s="9">
        <f>-(SUM(BS!AG7:AG10)-SUM(BS!AF7:AF10))</f>
        <v>-1711.7751292352186</v>
      </c>
      <c r="AH8" s="9">
        <f>-(SUM(BS!AH7:AH10)-SUM(BS!AG7:AG10))</f>
        <v>-2459.3514480629819</v>
      </c>
      <c r="AI8" s="9">
        <f>-(SUM(BS!AI7:AI10)-SUM(BS!AH7:AH10))</f>
        <v>-1823.874888930106</v>
      </c>
      <c r="AJ8" s="9">
        <f>-(SUM(BS!AJ7:AJ10)-SUM(BS!AI7:AI10))</f>
        <v>-2000.1205643624999</v>
      </c>
      <c r="AK8" s="9">
        <f>-(SUM(BS!AK7:AK10)-SUM(BS!AJ7:AJ10))</f>
        <v>-3157.8670643528021</v>
      </c>
      <c r="AL8" s="9">
        <f>-(SUM(BS!AL7:AL10)-SUM(BS!AK7:AK10))</f>
        <v>-2964.8683783632441</v>
      </c>
      <c r="AM8" s="38">
        <f>-(SUM(BS!AM7:AM10)-SUM(BS!AL7:AL10))</f>
        <v>-3395.1648113715637</v>
      </c>
      <c r="AN8" s="45">
        <f t="shared" si="2"/>
        <v>-27402.170347906067</v>
      </c>
      <c r="AO8" s="14">
        <f>-(SUM(BS!AO7:AO10)-SUM(BS!AM7:AM10))</f>
        <v>-2298.8812079972413</v>
      </c>
      <c r="AP8" s="9">
        <f>-(SUM(BS!AP7:AP10)-SUM(BS!AO7:AO10))</f>
        <v>-2514.3565135023091</v>
      </c>
      <c r="AQ8" s="9">
        <f>-(SUM(BS!AQ7:AQ10)-SUM(BS!AP7:AP10))</f>
        <v>-3425.5981132190791</v>
      </c>
      <c r="AR8" s="9">
        <f>-(SUM(BS!AR7:AR10)-SUM(BS!AQ7:AQ10))</f>
        <v>-3969.6425872295658</v>
      </c>
      <c r="AS8" s="9">
        <f>-(SUM(BS!AS7:AS10)-SUM(BS!AR7:AR10))</f>
        <v>-2623.2340710385906</v>
      </c>
      <c r="AT8" s="9">
        <f>-(SUM(BS!AT7:AT10)-SUM(BS!AS7:AS10))</f>
        <v>-4817.9846604291088</v>
      </c>
      <c r="AU8" s="9">
        <f>-(SUM(BS!AU7:AU10)-SUM(BS!AT7:AT10))</f>
        <v>-2794.6652039082983</v>
      </c>
      <c r="AV8" s="9">
        <f>-(SUM(BS!AV7:AV10)-SUM(BS!AU7:AU10))</f>
        <v>-2869.4974647957861</v>
      </c>
      <c r="AW8" s="9">
        <f>-(SUM(BS!AW7:AW10)-SUM(BS!AV7:AV10))</f>
        <v>-2121.2325779487001</v>
      </c>
      <c r="AX8" s="9">
        <f>-(SUM(BS!AX7:AX10)-SUM(BS!AW7:AW10))</f>
        <v>-3525.2576751351298</v>
      </c>
      <c r="AY8" s="9">
        <f>-(SUM(BS!AY7:AY10)-SUM(BS!AX7:AX10))</f>
        <v>-3974.8500152234774</v>
      </c>
      <c r="AZ8" s="38">
        <f>-(SUM(BS!AZ7:AZ10)-SUM(BS!AY7:AY10))</f>
        <v>-4455.1924897183344</v>
      </c>
      <c r="BA8" s="45">
        <f t="shared" si="3"/>
        <v>-39390.392580145621</v>
      </c>
    </row>
    <row r="9" spans="1:53" s="11" customFormat="1" ht="13.8" thickBot="1" x14ac:dyDescent="0.3">
      <c r="A9" s="138" t="s">
        <v>159</v>
      </c>
      <c r="B9" s="63"/>
      <c r="C9" s="31">
        <f>SUM(BS!C25:C29)-SUM(BS!B25:B29)</f>
        <v>880.02566360923083</v>
      </c>
      <c r="D9" s="31">
        <f>SUM(BS!D25:D29)-SUM(BS!C25:C29)</f>
        <v>916.6933995929503</v>
      </c>
      <c r="E9" s="31">
        <f>SUM(BS!E25:E29)-SUM(BS!D25:D29)</f>
        <v>954.88895790932293</v>
      </c>
      <c r="F9" s="31">
        <f>SUM(BS!F25:F29)-SUM(BS!E25:E29)</f>
        <v>994.67599782221077</v>
      </c>
      <c r="G9" s="31">
        <f>SUM(BS!G25:G29)-SUM(BS!F25:F29)</f>
        <v>1036.1208310648035</v>
      </c>
      <c r="H9" s="31">
        <f>SUM(BS!H25:H29)-SUM(BS!G25:G29)</f>
        <v>1079.2925323591699</v>
      </c>
      <c r="I9" s="31">
        <f>SUM(BS!I25:I29)-SUM(BS!H25:H29)</f>
        <v>1124.2630545407992</v>
      </c>
      <c r="J9" s="31">
        <f>SUM(BS!J25:J29)-SUM(BS!I25:I29)</f>
        <v>1171.1073484799999</v>
      </c>
      <c r="K9" s="31">
        <f>SUM(BS!K25:K29)-SUM(BS!J25:J29)</f>
        <v>1219.9034879999999</v>
      </c>
      <c r="L9" s="31">
        <f>SUM(BS!L25:L29)-SUM(BS!K25:K29)</f>
        <v>1270.7328000000016</v>
      </c>
      <c r="M9" s="57">
        <f>SUM(BS!M25:M29)-SUM(BS!L25:L29)</f>
        <v>1323.6800000000003</v>
      </c>
      <c r="N9" s="60">
        <f t="shared" si="0"/>
        <v>11971.384073378489</v>
      </c>
      <c r="O9" s="63">
        <f>SUM(BS!O25:O29)-SUM(BS!M25:M29)</f>
        <v>39466.155555555568</v>
      </c>
      <c r="P9" s="31">
        <f>SUM(BS!P25:P29)-SUM(BS!O25:O29)</f>
        <v>4519.4322962962906</v>
      </c>
      <c r="Q9" s="31">
        <f>SUM(BS!Q25:Q29)-SUM(BS!P25:P29)</f>
        <v>2675.82969489877</v>
      </c>
      <c r="R9" s="31">
        <f>SUM(BS!R25:R29)-SUM(BS!Q25:Q29)</f>
        <v>2128.6607916217617</v>
      </c>
      <c r="S9" s="31">
        <f>SUM(BS!S25:S29)-SUM(BS!R25:R29)</f>
        <v>1921.6410825830244</v>
      </c>
      <c r="T9" s="31">
        <f>SUM(BS!T25:T29)-SUM(BS!S25:S29)</f>
        <v>1911.7779511978006</v>
      </c>
      <c r="U9" s="31">
        <f>SUM(BS!U25:U29)-SUM(BS!T25:T29)</f>
        <v>1948.5219092569751</v>
      </c>
      <c r="V9" s="31">
        <f>SUM(BS!V25:V29)-SUM(BS!U25:U29)</f>
        <v>2101.3566419744166</v>
      </c>
      <c r="W9" s="31">
        <f>SUM(BS!W25:W29)-SUM(BS!V25:V29)</f>
        <v>1815.7725278571452</v>
      </c>
      <c r="X9" s="31">
        <f>SUM(BS!X25:X29)-SUM(BS!W25:W29)</f>
        <v>2621.630262011633</v>
      </c>
      <c r="Y9" s="31">
        <f>SUM(BS!Y25:Y29)-SUM(BS!X25:X29)</f>
        <v>2869.5032534672064</v>
      </c>
      <c r="Z9" s="57">
        <f>SUM(BS!Z25:Z29)-SUM(BS!Y25:Y29)</f>
        <v>3035.2797614641167</v>
      </c>
      <c r="AA9" s="60">
        <f t="shared" si="1"/>
        <v>67015.561728184708</v>
      </c>
      <c r="AB9" s="63">
        <f>SUM(BS!AB25:AB29)-SUM(BS!Z25:Z29)</f>
        <v>2278.0247149575443</v>
      </c>
      <c r="AC9" s="31">
        <f>SUM(BS!AC25:AC29)-SUM(BS!AB25:AB29)</f>
        <v>2053.1476360608503</v>
      </c>
      <c r="AD9" s="31">
        <f>SUM(BS!AD25:AD29)-SUM(BS!AC25:AC29)</f>
        <v>2687.6675552547822</v>
      </c>
      <c r="AE9" s="31">
        <f>SUM(BS!AE25:AE29)-SUM(BS!AD25:AD29)</f>
        <v>2253.3376745759306</v>
      </c>
      <c r="AF9" s="31">
        <f>SUM(BS!AF25:AF29)-SUM(BS!AE25:AE29)</f>
        <v>2625.0434830031154</v>
      </c>
      <c r="AG9" s="31">
        <f>SUM(BS!AG25:AG29)-SUM(BS!AF25:AF29)</f>
        <v>2806.2311163035774</v>
      </c>
      <c r="AH9" s="31">
        <f>SUM(BS!AH25:AH29)-SUM(BS!AG25:AG29)</f>
        <v>2925.7925524859602</v>
      </c>
      <c r="AI9" s="31">
        <f>SUM(BS!AI25:AI29)-SUM(BS!AH25:AH29)</f>
        <v>3026.7551095873496</v>
      </c>
      <c r="AJ9" s="31">
        <f>SUM(BS!AJ25:AJ29)-SUM(BS!AI25:AI29)</f>
        <v>3244.4650796151109</v>
      </c>
      <c r="AK9" s="31">
        <f>SUM(BS!AK25:AK29)-SUM(BS!AJ25:AJ29)</f>
        <v>3385.857015964677</v>
      </c>
      <c r="AL9" s="31">
        <f>SUM(BS!AL25:AL29)-SUM(BS!AK25:AK29)</f>
        <v>4708.0359207840229</v>
      </c>
      <c r="AM9" s="57">
        <f>SUM(BS!AM25:AM29)-SUM(BS!AL25:AL29)</f>
        <v>4041.2265880084597</v>
      </c>
      <c r="AN9" s="60">
        <f t="shared" si="2"/>
        <v>36035.58444660138</v>
      </c>
      <c r="AO9" s="63">
        <f>SUM(BS!AO25:AO29)-SUM(BS!AM25:AM29)</f>
        <v>3895.1591233320651</v>
      </c>
      <c r="AP9" s="31">
        <f>SUM(BS!AP25:AP29)-SUM(BS!AO25:AO29)</f>
        <v>4070.6858909890871</v>
      </c>
      <c r="AQ9" s="31">
        <f>SUM(BS!AQ25:AQ29)-SUM(BS!AP25:AP29)</f>
        <v>4217.697579705622</v>
      </c>
      <c r="AR9" s="31">
        <f>SUM(BS!AR25:AR29)-SUM(BS!AQ25:AQ29)</f>
        <v>4358.1184685874614</v>
      </c>
      <c r="AS9" s="31">
        <f>SUM(BS!AS25:AS29)-SUM(BS!AR25:AR29)</f>
        <v>4340.3151142035495</v>
      </c>
      <c r="AT9" s="31">
        <f>SUM(BS!AT25:AT29)-SUM(BS!AS25:AS29)</f>
        <v>5188.2318115597009</v>
      </c>
      <c r="AU9" s="31">
        <f>SUM(BS!AU25:AU29)-SUM(BS!AT25:AT29)</f>
        <v>3857.6909250147291</v>
      </c>
      <c r="AV9" s="31">
        <f>SUM(BS!AV25:AV29)-SUM(BS!AU25:AU29)</f>
        <v>3461.2768520537065</v>
      </c>
      <c r="AW9" s="31">
        <f>SUM(BS!AW25:AW29)-SUM(BS!AV25:AV29)</f>
        <v>3555.9059142478218</v>
      </c>
      <c r="AX9" s="31">
        <f>SUM(BS!AX25:AX29)-SUM(BS!AW25:AW29)</f>
        <v>4992.0146618904837</v>
      </c>
      <c r="AY9" s="31">
        <f>SUM(BS!AY25:AY29)-SUM(BS!AX25:AX29)</f>
        <v>4916.9068190554681</v>
      </c>
      <c r="AZ9" s="57">
        <f>SUM(BS!AZ25:AZ29)-SUM(BS!AY25:AY29)</f>
        <v>4820.0106662543549</v>
      </c>
      <c r="BA9" s="60">
        <f t="shared" si="3"/>
        <v>51674.01382689405</v>
      </c>
    </row>
    <row r="10" spans="1:53" s="28" customFormat="1" ht="15" thickTop="1" thickBot="1" x14ac:dyDescent="0.3">
      <c r="A10" s="139" t="s">
        <v>152</v>
      </c>
      <c r="B10" s="21"/>
      <c r="C10" s="22">
        <f>SUM(C6:C9)</f>
        <v>-18724.292813457992</v>
      </c>
      <c r="D10" s="22">
        <f t="shared" ref="D10:O10" si="4">SUM(D6:D9)</f>
        <v>-18709.429582234945</v>
      </c>
      <c r="E10" s="22">
        <f t="shared" si="4"/>
        <v>-20233.556059646453</v>
      </c>
      <c r="F10" s="22">
        <f t="shared" si="4"/>
        <v>-19629.174951060821</v>
      </c>
      <c r="G10" s="22">
        <f t="shared" si="4"/>
        <v>-19884.049604513806</v>
      </c>
      <c r="H10" s="22">
        <f t="shared" si="4"/>
        <v>-21405.222054887603</v>
      </c>
      <c r="I10" s="22">
        <f t="shared" si="4"/>
        <v>-21924.032280850166</v>
      </c>
      <c r="J10" s="22">
        <f t="shared" si="4"/>
        <v>-22446.1387551281</v>
      </c>
      <c r="K10" s="22">
        <f t="shared" si="4"/>
        <v>-22536.540374020726</v>
      </c>
      <c r="L10" s="22">
        <f t="shared" si="4"/>
        <v>-22679.599857753325</v>
      </c>
      <c r="M10" s="41">
        <f t="shared" si="4"/>
        <v>-23765.068719333329</v>
      </c>
      <c r="N10" s="48">
        <f t="shared" si="0"/>
        <v>-231937.10505288729</v>
      </c>
      <c r="O10" s="21">
        <f t="shared" si="4"/>
        <v>2525.2265082222293</v>
      </c>
      <c r="P10" s="22">
        <f t="shared" ref="P10" si="5">SUM(P6:P9)</f>
        <v>-17153.606716867045</v>
      </c>
      <c r="Q10" s="22">
        <f t="shared" ref="Q10" si="6">SUM(Q6:Q9)</f>
        <v>-20347.614409036763</v>
      </c>
      <c r="R10" s="22">
        <f t="shared" ref="R10" si="7">SUM(R6:R9)</f>
        <v>-19748.367513163201</v>
      </c>
      <c r="S10" s="22">
        <f t="shared" ref="S10" si="8">SUM(S6:S9)</f>
        <v>-20292.534665137358</v>
      </c>
      <c r="T10" s="22">
        <f t="shared" ref="T10" si="9">SUM(T6:T9)</f>
        <v>-18606.221429106849</v>
      </c>
      <c r="U10" s="22">
        <f t="shared" ref="U10" si="10">SUM(U6:U9)</f>
        <v>-19139.927462976706</v>
      </c>
      <c r="V10" s="22">
        <f t="shared" ref="V10" si="11">SUM(V6:V9)</f>
        <v>-18359.1858433138</v>
      </c>
      <c r="W10" s="22">
        <f t="shared" ref="W10" si="12">SUM(W6:W9)</f>
        <v>-17545.008750924793</v>
      </c>
      <c r="X10" s="22">
        <f t="shared" ref="X10" si="13">SUM(X6:X9)</f>
        <v>-17427.908177615758</v>
      </c>
      <c r="Y10" s="22">
        <f t="shared" ref="Y10" si="14">SUM(Y6:Y9)</f>
        <v>-18561.239655026122</v>
      </c>
      <c r="Z10" s="41">
        <f t="shared" ref="Z10:AB10" si="15">SUM(Z6:Z9)</f>
        <v>-17660.271016559785</v>
      </c>
      <c r="AA10" s="48">
        <f t="shared" si="1"/>
        <v>-202316.65913150593</v>
      </c>
      <c r="AB10" s="21">
        <f t="shared" si="15"/>
        <v>-17156.25812209948</v>
      </c>
      <c r="AC10" s="22">
        <f t="shared" ref="AC10" si="16">SUM(AC6:AC9)</f>
        <v>-16669.466354139651</v>
      </c>
      <c r="AD10" s="22">
        <f t="shared" ref="AD10" si="17">SUM(AD6:AD9)</f>
        <v>-16610.467154167785</v>
      </c>
      <c r="AE10" s="22">
        <f t="shared" ref="AE10" si="18">SUM(AE6:AE9)</f>
        <v>-15647.752164989237</v>
      </c>
      <c r="AF10" s="22">
        <f t="shared" ref="AF10" si="19">SUM(AF6:AF9)</f>
        <v>-16027.935184876169</v>
      </c>
      <c r="AG10" s="22">
        <f t="shared" ref="AG10" si="20">SUM(AG6:AG9)</f>
        <v>-14651.355308200287</v>
      </c>
      <c r="AH10" s="22">
        <f t="shared" ref="AH10" si="21">SUM(AH6:AH9)</f>
        <v>-15389.34683401584</v>
      </c>
      <c r="AI10" s="22">
        <f t="shared" ref="AI10" si="22">SUM(AI6:AI9)</f>
        <v>-15224.493636661544</v>
      </c>
      <c r="AJ10" s="22">
        <f t="shared" ref="AJ10" si="23">SUM(AJ6:AJ9)</f>
        <v>-14323.816624830724</v>
      </c>
      <c r="AK10" s="22">
        <f t="shared" ref="AK10" si="24">SUM(AK6:AK9)</f>
        <v>-14813.960387581963</v>
      </c>
      <c r="AL10" s="22">
        <f t="shared" ref="AL10" si="25">SUM(AL6:AL9)</f>
        <v>-14185.01727713209</v>
      </c>
      <c r="AM10" s="41">
        <f t="shared" ref="AM10:AO10" si="26">SUM(AM6:AM9)</f>
        <v>-15576.544548968785</v>
      </c>
      <c r="AN10" s="48">
        <f t="shared" si="2"/>
        <v>-186276.41359766357</v>
      </c>
      <c r="AO10" s="21">
        <f t="shared" si="26"/>
        <v>-14887.473385070709</v>
      </c>
      <c r="AP10" s="22">
        <f t="shared" ref="AP10" si="27">SUM(AP6:AP9)</f>
        <v>-14535.353634141735</v>
      </c>
      <c r="AQ10" s="22">
        <f t="shared" ref="AQ10" si="28">SUM(AQ6:AQ9)</f>
        <v>-14436.661487319565</v>
      </c>
      <c r="AR10" s="22">
        <f t="shared" ref="AR10" si="29">SUM(AR6:AR9)</f>
        <v>-15298.346515544574</v>
      </c>
      <c r="AS10" s="22">
        <f t="shared" ref="AS10" si="30">SUM(AS6:AS9)</f>
        <v>-12902.233631608116</v>
      </c>
      <c r="AT10" s="22">
        <f t="shared" ref="AT10" si="31">SUM(AT6:AT9)</f>
        <v>-15178.399914954876</v>
      </c>
      <c r="AU10" s="22">
        <f t="shared" ref="AU10" si="32">SUM(AU6:AU9)</f>
        <v>-12887.105599345843</v>
      </c>
      <c r="AV10" s="22">
        <f t="shared" ref="AV10" si="33">SUM(AV6:AV9)</f>
        <v>-12645.844284414898</v>
      </c>
      <c r="AW10" s="22">
        <f t="shared" ref="AW10" si="34">SUM(AW6:AW9)</f>
        <v>-11262.534217974246</v>
      </c>
      <c r="AX10" s="22">
        <f t="shared" ref="AX10" si="35">SUM(AX6:AX9)</f>
        <v>-10983.711956511901</v>
      </c>
      <c r="AY10" s="22">
        <f t="shared" ref="AY10" si="36">SUM(AY6:AY9)</f>
        <v>-10257.200329279893</v>
      </c>
      <c r="AZ10" s="41">
        <f t="shared" ref="AZ10" si="37">SUM(AZ6:AZ9)</f>
        <v>-11045.945328708369</v>
      </c>
      <c r="BA10" s="48">
        <f t="shared" si="3"/>
        <v>-156320.81028487472</v>
      </c>
    </row>
    <row r="11" spans="1:53" s="11" customFormat="1" ht="13.8" thickTop="1" x14ac:dyDescent="0.25">
      <c r="A11" s="135"/>
      <c r="B11" s="19"/>
      <c r="C11" s="10"/>
      <c r="D11" s="10"/>
      <c r="E11" s="10"/>
      <c r="F11" s="10"/>
      <c r="G11" s="10"/>
      <c r="H11" s="10"/>
      <c r="I11" s="10"/>
      <c r="J11" s="10"/>
      <c r="K11" s="10"/>
      <c r="L11" s="10"/>
      <c r="M11" s="42"/>
      <c r="N11" s="49"/>
      <c r="O11" s="19"/>
      <c r="P11" s="10"/>
      <c r="Q11" s="10"/>
      <c r="R11" s="10"/>
      <c r="S11" s="10"/>
      <c r="T11" s="10"/>
      <c r="U11" s="10"/>
      <c r="V11" s="10"/>
      <c r="W11" s="10"/>
      <c r="X11" s="10"/>
      <c r="Y11" s="10"/>
      <c r="Z11" s="42"/>
      <c r="AA11" s="49"/>
      <c r="AB11" s="19"/>
      <c r="AC11" s="10"/>
      <c r="AD11" s="10"/>
      <c r="AE11" s="10"/>
      <c r="AF11" s="10"/>
      <c r="AG11" s="10"/>
      <c r="AH11" s="10"/>
      <c r="AI11" s="10"/>
      <c r="AJ11" s="10"/>
      <c r="AK11" s="10"/>
      <c r="AL11" s="10"/>
      <c r="AM11" s="42"/>
      <c r="AN11" s="49"/>
      <c r="AO11" s="19"/>
      <c r="AP11" s="10"/>
      <c r="AQ11" s="10"/>
      <c r="AR11" s="10"/>
      <c r="AS11" s="10"/>
      <c r="AT11" s="10"/>
      <c r="AU11" s="10"/>
      <c r="AV11" s="10"/>
      <c r="AW11" s="10"/>
      <c r="AX11" s="10"/>
      <c r="AY11" s="10"/>
      <c r="AZ11" s="42"/>
      <c r="BA11" s="49"/>
    </row>
    <row r="12" spans="1:53" s="11" customFormat="1" ht="13.8" x14ac:dyDescent="0.25">
      <c r="A12" s="136" t="s">
        <v>153</v>
      </c>
      <c r="B12" s="72"/>
      <c r="C12" s="69"/>
      <c r="D12" s="69"/>
      <c r="E12" s="69"/>
      <c r="F12" s="69"/>
      <c r="G12" s="69"/>
      <c r="H12" s="69"/>
      <c r="I12" s="69"/>
      <c r="J12" s="69"/>
      <c r="K12" s="69"/>
      <c r="L12" s="69"/>
      <c r="M12" s="70"/>
      <c r="N12" s="71"/>
      <c r="O12" s="72"/>
      <c r="P12" s="69"/>
      <c r="Q12" s="69"/>
      <c r="R12" s="69"/>
      <c r="S12" s="69"/>
      <c r="T12" s="69"/>
      <c r="U12" s="69"/>
      <c r="V12" s="69"/>
      <c r="W12" s="69"/>
      <c r="X12" s="69"/>
      <c r="Y12" s="69"/>
      <c r="Z12" s="70"/>
      <c r="AA12" s="71"/>
      <c r="AB12" s="72"/>
      <c r="AC12" s="69"/>
      <c r="AD12" s="69"/>
      <c r="AE12" s="69"/>
      <c r="AF12" s="69"/>
      <c r="AG12" s="69"/>
      <c r="AH12" s="69"/>
      <c r="AI12" s="69"/>
      <c r="AJ12" s="69"/>
      <c r="AK12" s="69"/>
      <c r="AL12" s="69"/>
      <c r="AM12" s="70"/>
      <c r="AN12" s="71"/>
      <c r="AO12" s="72"/>
      <c r="AP12" s="69"/>
      <c r="AQ12" s="69"/>
      <c r="AR12" s="69"/>
      <c r="AS12" s="69"/>
      <c r="AT12" s="69"/>
      <c r="AU12" s="69"/>
      <c r="AV12" s="69"/>
      <c r="AW12" s="69"/>
      <c r="AX12" s="69"/>
      <c r="AY12" s="69"/>
      <c r="AZ12" s="70"/>
      <c r="BA12" s="71"/>
    </row>
    <row r="13" spans="1:53" s="11" customFormat="1" ht="13.8" thickBot="1" x14ac:dyDescent="0.3">
      <c r="A13" s="140" t="s">
        <v>168</v>
      </c>
      <c r="B13" s="63"/>
      <c r="C13" s="31">
        <f>-(BS!C20-BS!B20)-C7</f>
        <v>-2.7739588404074311E-11</v>
      </c>
      <c r="D13" s="31">
        <f>-(BS!D20-BS!C20)-D7</f>
        <v>6.8212102632969618E-12</v>
      </c>
      <c r="E13" s="31">
        <f>-(BS!E20-BS!D20)-E7</f>
        <v>-3.1832314562052488E-12</v>
      </c>
      <c r="F13" s="31">
        <f>-(BS!F20-BS!E20)-F7</f>
        <v>2.0691004465334117E-11</v>
      </c>
      <c r="G13" s="31">
        <f>-(BS!G20-BS!F20)-G7</f>
        <v>-1.0913936421275139E-11</v>
      </c>
      <c r="H13" s="31">
        <f>-(BS!H20-BS!G20)-H7</f>
        <v>1.8644641386345029E-11</v>
      </c>
      <c r="I13" s="31">
        <f>-(BS!I20-BS!H20)-I7</f>
        <v>-6.8212102632969618E-12</v>
      </c>
      <c r="J13" s="31">
        <f>-(BS!J20-BS!I20)-J7</f>
        <v>2.2737367544323206E-12</v>
      </c>
      <c r="K13" s="31">
        <f>-(BS!K20-BS!J20)-K7</f>
        <v>-4.4337866711430252E-12</v>
      </c>
      <c r="L13" s="31">
        <f>-(BS!L20-BS!K20)-L7</f>
        <v>0</v>
      </c>
      <c r="M13" s="57">
        <f>-(BS!M20-BS!L20)-M7</f>
        <v>-4.5474735088646412E-12</v>
      </c>
      <c r="N13" s="60">
        <f t="shared" ref="N13:N14" si="38">SUM(B13:M13)</f>
        <v>-9.2086338554508984E-12</v>
      </c>
      <c r="O13" s="63">
        <f>-(BS!O20-BS!M20)-O7</f>
        <v>2.9444890969898552E-11</v>
      </c>
      <c r="P13" s="31">
        <f>-(BS!P20-BS!O20)-P7</f>
        <v>-2.319211489520967E-11</v>
      </c>
      <c r="Q13" s="31">
        <f>-(BS!Q20-BS!P20)-Q7</f>
        <v>3.2969182939268649E-12</v>
      </c>
      <c r="R13" s="31">
        <f>-(BS!R20-BS!Q20)-R7</f>
        <v>7.9580786405131221E-12</v>
      </c>
      <c r="S13" s="31">
        <f>-(BS!S20-BS!R20)-S7</f>
        <v>-4.2064129956997931E-12</v>
      </c>
      <c r="T13" s="31">
        <f>-(BS!T20-BS!S20)-T7</f>
        <v>4.2064129956997931E-12</v>
      </c>
      <c r="U13" s="31">
        <f>-(BS!U20-BS!T20)-U7</f>
        <v>-7.0485839387401938E-12</v>
      </c>
      <c r="V13" s="31">
        <f>-(BS!V20-BS!U20)-V7</f>
        <v>-8.5265128291212022E-12</v>
      </c>
      <c r="W13" s="31">
        <f>-(BS!W20-BS!V20)-W7</f>
        <v>7.503331289626658E-12</v>
      </c>
      <c r="X13" s="31">
        <f>-(BS!X20-BS!W20)-X7</f>
        <v>-9.8907548817805946E-12</v>
      </c>
      <c r="Y13" s="31">
        <f>-(BS!Y20-BS!X20)-Y7</f>
        <v>2.3078428057488054E-11</v>
      </c>
      <c r="Z13" s="57">
        <f>-(BS!Z20-BS!Y20)-Z7</f>
        <v>-7.1622707764618099E-12</v>
      </c>
      <c r="AA13" s="60">
        <f>SUM(O13:Z13)</f>
        <v>1.546140993013978E-11</v>
      </c>
      <c r="AB13" s="63">
        <f>-(BS!AB20-BS!Z20)-AB7</f>
        <v>1.0572875908110291E-11</v>
      </c>
      <c r="AC13" s="31">
        <f>-(BS!AC20-BS!AB20)-AC7</f>
        <v>-7.1622707764618099E-12</v>
      </c>
      <c r="AD13" s="31">
        <f>-(BS!AD20-BS!AC20)-AD7</f>
        <v>-2.0463630789890885E-12</v>
      </c>
      <c r="AE13" s="31">
        <f>-(BS!AE20-BS!AD20)-AE7</f>
        <v>-1.716671249596402E-11</v>
      </c>
      <c r="AF13" s="31">
        <f>-(BS!AF20-BS!AE20)-AF7</f>
        <v>0</v>
      </c>
      <c r="AG13" s="31">
        <f>-(BS!AG20-BS!AF20)-AG7</f>
        <v>1.8985701899509877E-11</v>
      </c>
      <c r="AH13" s="31">
        <f>-(BS!AH20-BS!AG20)-AH7</f>
        <v>-1.3983481039758772E-11</v>
      </c>
      <c r="AI13" s="31">
        <f>-(BS!AI20-BS!AH20)-AI7</f>
        <v>-8.2991391536779702E-12</v>
      </c>
      <c r="AJ13" s="31">
        <f>-(BS!AJ20-BS!AI20)-AJ7</f>
        <v>7.3896444519050419E-12</v>
      </c>
      <c r="AK13" s="31">
        <f>-(BS!AK20-BS!AJ20)-AK7</f>
        <v>-5.4569682106375694E-12</v>
      </c>
      <c r="AL13" s="31">
        <f>-(BS!AL20-BS!AK20)-AL7</f>
        <v>2.0918378140777349E-11</v>
      </c>
      <c r="AM13" s="57">
        <f>-(BS!AM20-BS!AL20)-AM7</f>
        <v>-1.9554136088117957E-11</v>
      </c>
      <c r="AN13" s="60">
        <f t="shared" ref="AN13:AN14" si="39">SUM(AB13:AM13)</f>
        <v>-1.5802470443304628E-11</v>
      </c>
      <c r="AO13" s="63">
        <f>-(BS!AO20-BS!AM20)-AO7</f>
        <v>1.9781509763561189E-11</v>
      </c>
      <c r="AP13" s="31">
        <f>-(BS!AP20-BS!AO20)-AP7</f>
        <v>-1.2050804798491299E-11</v>
      </c>
      <c r="AQ13" s="31">
        <f>-(BS!AQ20-BS!AP20)-AQ7</f>
        <v>3.5242919693700969E-12</v>
      </c>
      <c r="AR13" s="31">
        <f>-(BS!AR20-BS!AQ20)-AR7</f>
        <v>0</v>
      </c>
      <c r="AS13" s="31">
        <f>-(BS!AS20-BS!AR20)-AS7</f>
        <v>2.7284841053187847E-12</v>
      </c>
      <c r="AT13" s="31">
        <f>-(BS!AT20-BS!AS20)-AT7</f>
        <v>-1.1368683772161603E-11</v>
      </c>
      <c r="AU13" s="31">
        <f>-(BS!AU20-BS!AT20)-AU7</f>
        <v>6.4801497501321137E-12</v>
      </c>
      <c r="AV13" s="31">
        <f>-(BS!AV20-BS!AU20)-AV7</f>
        <v>-1.6825651982799172E-11</v>
      </c>
      <c r="AW13" s="31">
        <f>-(BS!AW20-BS!AV20)-AW7</f>
        <v>1.8417267710901797E-11</v>
      </c>
      <c r="AX13" s="31">
        <f>-(BS!AX20-BS!AW20)-AX7</f>
        <v>-4.4337866711430252E-12</v>
      </c>
      <c r="AY13" s="31">
        <f>-(BS!AY20-BS!AX20)-AY7</f>
        <v>1.3869794202037156E-11</v>
      </c>
      <c r="AZ13" s="57">
        <f>-(BS!AZ20-BS!AY20)-AZ7</f>
        <v>-5.9117155615240335E-12</v>
      </c>
      <c r="BA13" s="60">
        <f t="shared" ref="BA13:BA14" si="40">SUM(AO13:AZ13)</f>
        <v>1.4210854715202004E-11</v>
      </c>
    </row>
    <row r="14" spans="1:53" s="28" customFormat="1" ht="15" thickTop="1" thickBot="1" x14ac:dyDescent="0.3">
      <c r="A14" s="141" t="s">
        <v>154</v>
      </c>
      <c r="B14" s="21"/>
      <c r="C14" s="22">
        <f>SUM(C13)</f>
        <v>-2.7739588404074311E-11</v>
      </c>
      <c r="D14" s="22">
        <f t="shared" ref="D14:O14" si="41">SUM(D13)</f>
        <v>6.8212102632969618E-12</v>
      </c>
      <c r="E14" s="22">
        <f t="shared" si="41"/>
        <v>-3.1832314562052488E-12</v>
      </c>
      <c r="F14" s="22">
        <f t="shared" si="41"/>
        <v>2.0691004465334117E-11</v>
      </c>
      <c r="G14" s="22">
        <f t="shared" si="41"/>
        <v>-1.0913936421275139E-11</v>
      </c>
      <c r="H14" s="22">
        <f t="shared" si="41"/>
        <v>1.8644641386345029E-11</v>
      </c>
      <c r="I14" s="22">
        <f t="shared" si="41"/>
        <v>-6.8212102632969618E-12</v>
      </c>
      <c r="J14" s="22">
        <f t="shared" si="41"/>
        <v>2.2737367544323206E-12</v>
      </c>
      <c r="K14" s="22">
        <f t="shared" si="41"/>
        <v>-4.4337866711430252E-12</v>
      </c>
      <c r="L14" s="22">
        <f t="shared" si="41"/>
        <v>0</v>
      </c>
      <c r="M14" s="41">
        <f t="shared" si="41"/>
        <v>-4.5474735088646412E-12</v>
      </c>
      <c r="N14" s="48">
        <f t="shared" si="38"/>
        <v>-9.2086338554508984E-12</v>
      </c>
      <c r="O14" s="21">
        <f t="shared" si="41"/>
        <v>2.9444890969898552E-11</v>
      </c>
      <c r="P14" s="22">
        <f t="shared" ref="P14" si="42">SUM(P13)</f>
        <v>-2.319211489520967E-11</v>
      </c>
      <c r="Q14" s="22">
        <f t="shared" ref="Q14" si="43">SUM(Q13)</f>
        <v>3.2969182939268649E-12</v>
      </c>
      <c r="R14" s="22">
        <f t="shared" ref="R14" si="44">SUM(R13)</f>
        <v>7.9580786405131221E-12</v>
      </c>
      <c r="S14" s="22">
        <f t="shared" ref="S14" si="45">SUM(S13)</f>
        <v>-4.2064129956997931E-12</v>
      </c>
      <c r="T14" s="22">
        <f t="shared" ref="T14" si="46">SUM(T13)</f>
        <v>4.2064129956997931E-12</v>
      </c>
      <c r="U14" s="22">
        <f t="shared" ref="U14" si="47">SUM(U13)</f>
        <v>-7.0485839387401938E-12</v>
      </c>
      <c r="V14" s="22">
        <f t="shared" ref="V14" si="48">SUM(V13)</f>
        <v>-8.5265128291212022E-12</v>
      </c>
      <c r="W14" s="22">
        <f t="shared" ref="W14" si="49">SUM(W13)</f>
        <v>7.503331289626658E-12</v>
      </c>
      <c r="X14" s="22">
        <f t="shared" ref="X14" si="50">SUM(X13)</f>
        <v>-9.8907548817805946E-12</v>
      </c>
      <c r="Y14" s="22">
        <f t="shared" ref="Y14" si="51">SUM(Y13)</f>
        <v>2.3078428057488054E-11</v>
      </c>
      <c r="Z14" s="41">
        <f t="shared" ref="Z14:AB14" si="52">SUM(Z13)</f>
        <v>-7.1622707764618099E-12</v>
      </c>
      <c r="AA14" s="48">
        <f>SUM(O14:Z14)</f>
        <v>1.546140993013978E-11</v>
      </c>
      <c r="AB14" s="21">
        <f t="shared" si="52"/>
        <v>1.0572875908110291E-11</v>
      </c>
      <c r="AC14" s="22">
        <f t="shared" ref="AC14" si="53">SUM(AC13)</f>
        <v>-7.1622707764618099E-12</v>
      </c>
      <c r="AD14" s="22">
        <f t="shared" ref="AD14" si="54">SUM(AD13)</f>
        <v>-2.0463630789890885E-12</v>
      </c>
      <c r="AE14" s="22">
        <f t="shared" ref="AE14" si="55">SUM(AE13)</f>
        <v>-1.716671249596402E-11</v>
      </c>
      <c r="AF14" s="22">
        <f t="shared" ref="AF14" si="56">SUM(AF13)</f>
        <v>0</v>
      </c>
      <c r="AG14" s="22">
        <f t="shared" ref="AG14" si="57">SUM(AG13)</f>
        <v>1.8985701899509877E-11</v>
      </c>
      <c r="AH14" s="22">
        <f t="shared" ref="AH14" si="58">SUM(AH13)</f>
        <v>-1.3983481039758772E-11</v>
      </c>
      <c r="AI14" s="22">
        <f t="shared" ref="AI14" si="59">SUM(AI13)</f>
        <v>-8.2991391536779702E-12</v>
      </c>
      <c r="AJ14" s="22">
        <f t="shared" ref="AJ14" si="60">SUM(AJ13)</f>
        <v>7.3896444519050419E-12</v>
      </c>
      <c r="AK14" s="22">
        <f t="shared" ref="AK14" si="61">SUM(AK13)</f>
        <v>-5.4569682106375694E-12</v>
      </c>
      <c r="AL14" s="22">
        <f t="shared" ref="AL14" si="62">SUM(AL13)</f>
        <v>2.0918378140777349E-11</v>
      </c>
      <c r="AM14" s="41">
        <f t="shared" ref="AM14:AO14" si="63">SUM(AM13)</f>
        <v>-1.9554136088117957E-11</v>
      </c>
      <c r="AN14" s="48">
        <f t="shared" si="39"/>
        <v>-1.5802470443304628E-11</v>
      </c>
      <c r="AO14" s="21">
        <f t="shared" si="63"/>
        <v>1.9781509763561189E-11</v>
      </c>
      <c r="AP14" s="22">
        <f t="shared" ref="AP14" si="64">SUM(AP13)</f>
        <v>-1.2050804798491299E-11</v>
      </c>
      <c r="AQ14" s="22">
        <f t="shared" ref="AQ14" si="65">SUM(AQ13)</f>
        <v>3.5242919693700969E-12</v>
      </c>
      <c r="AR14" s="22">
        <f t="shared" ref="AR14" si="66">SUM(AR13)</f>
        <v>0</v>
      </c>
      <c r="AS14" s="22">
        <f t="shared" ref="AS14" si="67">SUM(AS13)</f>
        <v>2.7284841053187847E-12</v>
      </c>
      <c r="AT14" s="22">
        <f t="shared" ref="AT14" si="68">SUM(AT13)</f>
        <v>-1.1368683772161603E-11</v>
      </c>
      <c r="AU14" s="22">
        <f t="shared" ref="AU14" si="69">SUM(AU13)</f>
        <v>6.4801497501321137E-12</v>
      </c>
      <c r="AV14" s="22">
        <f t="shared" ref="AV14" si="70">SUM(AV13)</f>
        <v>-1.6825651982799172E-11</v>
      </c>
      <c r="AW14" s="22">
        <f t="shared" ref="AW14" si="71">SUM(AW13)</f>
        <v>1.8417267710901797E-11</v>
      </c>
      <c r="AX14" s="22">
        <f t="shared" ref="AX14" si="72">SUM(AX13)</f>
        <v>-4.4337866711430252E-12</v>
      </c>
      <c r="AY14" s="22">
        <f t="shared" ref="AY14" si="73">SUM(AY13)</f>
        <v>1.3869794202037156E-11</v>
      </c>
      <c r="AZ14" s="41">
        <f t="shared" ref="AZ14" si="74">SUM(AZ13)</f>
        <v>-5.9117155615240335E-12</v>
      </c>
      <c r="BA14" s="48">
        <f t="shared" si="40"/>
        <v>1.4210854715202004E-11</v>
      </c>
    </row>
    <row r="15" spans="1:53" s="11" customFormat="1" ht="13.8" thickTop="1" x14ac:dyDescent="0.25">
      <c r="A15" s="142"/>
      <c r="B15" s="19"/>
      <c r="C15" s="10"/>
      <c r="D15" s="10"/>
      <c r="E15" s="10"/>
      <c r="F15" s="10"/>
      <c r="G15" s="10"/>
      <c r="H15" s="10"/>
      <c r="I15" s="10"/>
      <c r="J15" s="10"/>
      <c r="K15" s="10"/>
      <c r="L15" s="10"/>
      <c r="M15" s="42"/>
      <c r="N15" s="49"/>
      <c r="O15" s="19"/>
      <c r="P15" s="10"/>
      <c r="Q15" s="10"/>
      <c r="R15" s="10"/>
      <c r="S15" s="10"/>
      <c r="T15" s="10"/>
      <c r="U15" s="10"/>
      <c r="V15" s="10"/>
      <c r="W15" s="10"/>
      <c r="X15" s="10"/>
      <c r="Y15" s="10"/>
      <c r="Z15" s="42"/>
      <c r="AA15" s="49"/>
      <c r="AB15" s="19"/>
      <c r="AC15" s="10"/>
      <c r="AD15" s="10"/>
      <c r="AE15" s="10"/>
      <c r="AF15" s="10"/>
      <c r="AG15" s="10"/>
      <c r="AH15" s="10"/>
      <c r="AI15" s="10"/>
      <c r="AJ15" s="10"/>
      <c r="AK15" s="10"/>
      <c r="AL15" s="10"/>
      <c r="AM15" s="42"/>
      <c r="AN15" s="49"/>
      <c r="AO15" s="19"/>
      <c r="AP15" s="10"/>
      <c r="AQ15" s="10"/>
      <c r="AR15" s="10"/>
      <c r="AS15" s="10"/>
      <c r="AT15" s="10"/>
      <c r="AU15" s="10"/>
      <c r="AV15" s="10"/>
      <c r="AW15" s="10"/>
      <c r="AX15" s="10"/>
      <c r="AY15" s="10"/>
      <c r="AZ15" s="42"/>
      <c r="BA15" s="49"/>
    </row>
    <row r="16" spans="1:53" s="11" customFormat="1" ht="13.8" x14ac:dyDescent="0.25">
      <c r="A16" s="136" t="s">
        <v>155</v>
      </c>
      <c r="B16" s="72"/>
      <c r="C16" s="69"/>
      <c r="D16" s="69"/>
      <c r="E16" s="69"/>
      <c r="F16" s="69"/>
      <c r="G16" s="69"/>
      <c r="H16" s="69"/>
      <c r="I16" s="69"/>
      <c r="J16" s="69"/>
      <c r="K16" s="69"/>
      <c r="L16" s="69"/>
      <c r="M16" s="70"/>
      <c r="N16" s="71"/>
      <c r="O16" s="72"/>
      <c r="P16" s="69"/>
      <c r="Q16" s="69"/>
      <c r="R16" s="69"/>
      <c r="S16" s="69"/>
      <c r="T16" s="69"/>
      <c r="U16" s="69"/>
      <c r="V16" s="69"/>
      <c r="W16" s="69"/>
      <c r="X16" s="69"/>
      <c r="Y16" s="69"/>
      <c r="Z16" s="70"/>
      <c r="AA16" s="71"/>
      <c r="AB16" s="72"/>
      <c r="AC16" s="69"/>
      <c r="AD16" s="69"/>
      <c r="AE16" s="69"/>
      <c r="AF16" s="69"/>
      <c r="AG16" s="69"/>
      <c r="AH16" s="69"/>
      <c r="AI16" s="69"/>
      <c r="AJ16" s="69"/>
      <c r="AK16" s="69"/>
      <c r="AL16" s="69"/>
      <c r="AM16" s="70"/>
      <c r="AN16" s="71"/>
      <c r="AO16" s="72"/>
      <c r="AP16" s="69"/>
      <c r="AQ16" s="69"/>
      <c r="AR16" s="69"/>
      <c r="AS16" s="69"/>
      <c r="AT16" s="69"/>
      <c r="AU16" s="69"/>
      <c r="AV16" s="69"/>
      <c r="AW16" s="69"/>
      <c r="AX16" s="69"/>
      <c r="AY16" s="69"/>
      <c r="AZ16" s="70"/>
      <c r="BA16" s="71"/>
    </row>
    <row r="17" spans="1:53" s="11" customFormat="1" x14ac:dyDescent="0.25">
      <c r="A17" s="143" t="s">
        <v>160</v>
      </c>
      <c r="B17" s="14"/>
      <c r="C17" s="9">
        <f>BS!C33-BS!B33</f>
        <v>0</v>
      </c>
      <c r="D17" s="9">
        <f>BS!D33-BS!C33</f>
        <v>0</v>
      </c>
      <c r="E17" s="9">
        <f>BS!E33-BS!D33</f>
        <v>0</v>
      </c>
      <c r="F17" s="9">
        <f>BS!F33-BS!E33</f>
        <v>0</v>
      </c>
      <c r="G17" s="9">
        <f>BS!G33-BS!F33</f>
        <v>0</v>
      </c>
      <c r="H17" s="9">
        <f>BS!H33-BS!G33</f>
        <v>0</v>
      </c>
      <c r="I17" s="9">
        <f>BS!I33-BS!H33</f>
        <v>0</v>
      </c>
      <c r="J17" s="9">
        <f>BS!J33-BS!I33</f>
        <v>0</v>
      </c>
      <c r="K17" s="9">
        <f>BS!K33-BS!J33</f>
        <v>0</v>
      </c>
      <c r="L17" s="9">
        <f>BS!L33-BS!K33</f>
        <v>0</v>
      </c>
      <c r="M17" s="38">
        <f>BS!M33-BS!L33</f>
        <v>0</v>
      </c>
      <c r="N17" s="45">
        <f>SUM(B17:M17)</f>
        <v>0</v>
      </c>
      <c r="O17" s="14">
        <f>BS!O33-BS!M33</f>
        <v>0</v>
      </c>
      <c r="P17" s="9">
        <f>BS!P33-BS!O33</f>
        <v>0</v>
      </c>
      <c r="Q17" s="9">
        <f>BS!Q33-BS!P33</f>
        <v>0</v>
      </c>
      <c r="R17" s="9">
        <f>BS!R33-BS!Q33</f>
        <v>0</v>
      </c>
      <c r="S17" s="9">
        <f>BS!S33-BS!R33</f>
        <v>0</v>
      </c>
      <c r="T17" s="9">
        <f>BS!T33-BS!S33</f>
        <v>0</v>
      </c>
      <c r="U17" s="9">
        <f>BS!U33-BS!T33</f>
        <v>0</v>
      </c>
      <c r="V17" s="9">
        <f>BS!V33-BS!U33</f>
        <v>0</v>
      </c>
      <c r="W17" s="9">
        <f>BS!W33-BS!V33</f>
        <v>0</v>
      </c>
      <c r="X17" s="9">
        <f>BS!X33-BS!W33</f>
        <v>0</v>
      </c>
      <c r="Y17" s="9">
        <f>BS!Y33-BS!X33</f>
        <v>0</v>
      </c>
      <c r="Z17" s="38">
        <f>BS!Z33-BS!Y33</f>
        <v>0</v>
      </c>
      <c r="AA17" s="45">
        <f>SUM(O17:Z17)</f>
        <v>0</v>
      </c>
      <c r="AB17" s="14">
        <f>BS!AB33-BS!Z33</f>
        <v>0</v>
      </c>
      <c r="AC17" s="9">
        <f>BS!AC33-BS!AB33</f>
        <v>0</v>
      </c>
      <c r="AD17" s="9">
        <f>BS!AD33-BS!AC33</f>
        <v>0</v>
      </c>
      <c r="AE17" s="9">
        <f>BS!AE33-BS!AD33</f>
        <v>0</v>
      </c>
      <c r="AF17" s="9">
        <f>BS!AF33-BS!AE33</f>
        <v>0</v>
      </c>
      <c r="AG17" s="9">
        <f>BS!AG33-BS!AF33</f>
        <v>0</v>
      </c>
      <c r="AH17" s="9">
        <f>BS!AH33-BS!AG33</f>
        <v>0</v>
      </c>
      <c r="AI17" s="9">
        <f>BS!AI33-BS!AH33</f>
        <v>0</v>
      </c>
      <c r="AJ17" s="9">
        <f>BS!AJ33-BS!AI33</f>
        <v>0</v>
      </c>
      <c r="AK17" s="9">
        <f>BS!AK33-BS!AJ33</f>
        <v>0</v>
      </c>
      <c r="AL17" s="9">
        <f>BS!AL33-BS!AK33</f>
        <v>0</v>
      </c>
      <c r="AM17" s="38">
        <f>BS!AM33-BS!AL33</f>
        <v>0</v>
      </c>
      <c r="AN17" s="45">
        <f>SUM(AB17:AM17)</f>
        <v>0</v>
      </c>
      <c r="AO17" s="14">
        <f>BS!AO33-BS!AM33</f>
        <v>0</v>
      </c>
      <c r="AP17" s="9">
        <f>BS!AP33-BS!AO33</f>
        <v>0</v>
      </c>
      <c r="AQ17" s="9">
        <f>BS!AQ33-BS!AP33</f>
        <v>0</v>
      </c>
      <c r="AR17" s="9">
        <f>BS!AR33-BS!AQ33</f>
        <v>0</v>
      </c>
      <c r="AS17" s="9">
        <f>BS!AS33-BS!AR33</f>
        <v>0</v>
      </c>
      <c r="AT17" s="9">
        <f>BS!AT33-BS!AS33</f>
        <v>0</v>
      </c>
      <c r="AU17" s="9">
        <f>BS!AU33-BS!AT33</f>
        <v>0</v>
      </c>
      <c r="AV17" s="9">
        <f>BS!AV33-BS!AU33</f>
        <v>0</v>
      </c>
      <c r="AW17" s="9">
        <f>BS!AW33-BS!AV33</f>
        <v>0</v>
      </c>
      <c r="AX17" s="9">
        <f>BS!AX33-BS!AW33</f>
        <v>0</v>
      </c>
      <c r="AY17" s="9">
        <f>BS!AY33-BS!AX33</f>
        <v>0</v>
      </c>
      <c r="AZ17" s="38">
        <f>BS!AZ33-BS!AY33</f>
        <v>0</v>
      </c>
      <c r="BA17" s="45">
        <f>SUM(AO17:AZ17)</f>
        <v>0</v>
      </c>
    </row>
    <row r="18" spans="1:53" s="11" customFormat="1" ht="13.8" thickBot="1" x14ac:dyDescent="0.3">
      <c r="A18" s="144" t="s">
        <v>161</v>
      </c>
      <c r="B18" s="63"/>
      <c r="C18" s="31">
        <f>BS!C38-BS!B38</f>
        <v>0</v>
      </c>
      <c r="D18" s="31">
        <f>BS!D38-BS!C38</f>
        <v>0</v>
      </c>
      <c r="E18" s="31">
        <f>BS!E38-BS!D38</f>
        <v>0</v>
      </c>
      <c r="F18" s="31">
        <f>BS!F38-BS!E38</f>
        <v>0</v>
      </c>
      <c r="G18" s="31">
        <f>BS!G38-BS!F38</f>
        <v>0</v>
      </c>
      <c r="H18" s="31">
        <f>BS!H38-BS!G38</f>
        <v>0</v>
      </c>
      <c r="I18" s="31">
        <f>BS!I38-BS!H38</f>
        <v>0</v>
      </c>
      <c r="J18" s="31">
        <f>BS!J38-BS!I38</f>
        <v>0</v>
      </c>
      <c r="K18" s="31">
        <f>BS!K38-BS!J38</f>
        <v>0</v>
      </c>
      <c r="L18" s="31">
        <f>BS!L38-BS!K38</f>
        <v>0</v>
      </c>
      <c r="M18" s="57">
        <f>BS!M38-BS!L38</f>
        <v>0</v>
      </c>
      <c r="N18" s="60">
        <f>SUM(B18:M18)</f>
        <v>0</v>
      </c>
      <c r="O18" s="63">
        <f>BS!O38-BS!M38</f>
        <v>0</v>
      </c>
      <c r="P18" s="31">
        <f>BS!P38-BS!O38</f>
        <v>0</v>
      </c>
      <c r="Q18" s="31">
        <f>BS!Q38-BS!P38</f>
        <v>0</v>
      </c>
      <c r="R18" s="31">
        <f>BS!R38-BS!Q38</f>
        <v>0</v>
      </c>
      <c r="S18" s="31">
        <f>BS!S38-BS!R38</f>
        <v>0</v>
      </c>
      <c r="T18" s="31">
        <f>BS!T38-BS!S38</f>
        <v>0</v>
      </c>
      <c r="U18" s="31">
        <f>BS!U38-BS!T38</f>
        <v>0</v>
      </c>
      <c r="V18" s="31">
        <f>BS!V38-BS!U38</f>
        <v>0</v>
      </c>
      <c r="W18" s="31">
        <f>BS!W38-BS!V38</f>
        <v>0</v>
      </c>
      <c r="X18" s="31">
        <f>BS!X38-BS!W38</f>
        <v>0</v>
      </c>
      <c r="Y18" s="31">
        <f>BS!Y38-BS!X38</f>
        <v>0</v>
      </c>
      <c r="Z18" s="57">
        <f>BS!Z38-BS!Y38</f>
        <v>0</v>
      </c>
      <c r="AA18" s="60">
        <f>SUM(O18:Z18)</f>
        <v>0</v>
      </c>
      <c r="AB18" s="63">
        <f>BS!AB38-BS!Z38</f>
        <v>0</v>
      </c>
      <c r="AC18" s="31">
        <f>BS!AC38-BS!AB38</f>
        <v>0</v>
      </c>
      <c r="AD18" s="31">
        <f>BS!AD38-BS!AC38</f>
        <v>0</v>
      </c>
      <c r="AE18" s="31">
        <f>BS!AE38-BS!AD38</f>
        <v>0</v>
      </c>
      <c r="AF18" s="31">
        <f>BS!AF38-BS!AE38</f>
        <v>0</v>
      </c>
      <c r="AG18" s="31">
        <f>BS!AG38-BS!AF38</f>
        <v>0</v>
      </c>
      <c r="AH18" s="31">
        <f>BS!AH38-BS!AG38</f>
        <v>0</v>
      </c>
      <c r="AI18" s="31">
        <f>BS!AI38-BS!AH38</f>
        <v>0</v>
      </c>
      <c r="AJ18" s="31">
        <f>BS!AJ38-BS!AI38</f>
        <v>0</v>
      </c>
      <c r="AK18" s="31">
        <f>BS!AK38-BS!AJ38</f>
        <v>0</v>
      </c>
      <c r="AL18" s="31">
        <f>BS!AL38-BS!AK38</f>
        <v>0</v>
      </c>
      <c r="AM18" s="57">
        <f>BS!AM38-BS!AL38</f>
        <v>0</v>
      </c>
      <c r="AN18" s="60">
        <f>SUM(AB18:AM18)</f>
        <v>0</v>
      </c>
      <c r="AO18" s="63">
        <f>BS!AO38-BS!AM38</f>
        <v>0</v>
      </c>
      <c r="AP18" s="31">
        <f>BS!AP38-BS!AO38</f>
        <v>0</v>
      </c>
      <c r="AQ18" s="31">
        <f>BS!AQ38-BS!AP38</f>
        <v>0</v>
      </c>
      <c r="AR18" s="31">
        <f>BS!AR38-BS!AQ38</f>
        <v>0</v>
      </c>
      <c r="AS18" s="31">
        <f>BS!AS38-BS!AR38</f>
        <v>0</v>
      </c>
      <c r="AT18" s="31">
        <f>BS!AT38-BS!AS38</f>
        <v>0</v>
      </c>
      <c r="AU18" s="31">
        <f>BS!AU38-BS!AT38</f>
        <v>0</v>
      </c>
      <c r="AV18" s="31">
        <f>BS!AV38-BS!AU38</f>
        <v>0</v>
      </c>
      <c r="AW18" s="31">
        <f>BS!AW38-BS!AV38</f>
        <v>0</v>
      </c>
      <c r="AX18" s="31">
        <f>BS!AX38-BS!AW38</f>
        <v>0</v>
      </c>
      <c r="AY18" s="31">
        <f>BS!AY38-BS!AX38</f>
        <v>0</v>
      </c>
      <c r="AZ18" s="57">
        <f>BS!AZ38-BS!AY38</f>
        <v>0</v>
      </c>
      <c r="BA18" s="60">
        <f>SUM(AO18:AZ18)</f>
        <v>0</v>
      </c>
    </row>
    <row r="19" spans="1:53" s="28" customFormat="1" ht="15" thickTop="1" thickBot="1" x14ac:dyDescent="0.3">
      <c r="A19" s="141" t="s">
        <v>156</v>
      </c>
      <c r="B19" s="21"/>
      <c r="C19" s="22">
        <f>SUM(C17:C18)</f>
        <v>0</v>
      </c>
      <c r="D19" s="22">
        <f t="shared" ref="D19:O19" si="75">SUM(D17:D18)</f>
        <v>0</v>
      </c>
      <c r="E19" s="22">
        <f t="shared" si="75"/>
        <v>0</v>
      </c>
      <c r="F19" s="22">
        <f t="shared" si="75"/>
        <v>0</v>
      </c>
      <c r="G19" s="22">
        <f t="shared" si="75"/>
        <v>0</v>
      </c>
      <c r="H19" s="22">
        <f t="shared" si="75"/>
        <v>0</v>
      </c>
      <c r="I19" s="22">
        <f t="shared" si="75"/>
        <v>0</v>
      </c>
      <c r="J19" s="22">
        <f t="shared" si="75"/>
        <v>0</v>
      </c>
      <c r="K19" s="22">
        <f t="shared" si="75"/>
        <v>0</v>
      </c>
      <c r="L19" s="22">
        <f t="shared" si="75"/>
        <v>0</v>
      </c>
      <c r="M19" s="41">
        <f t="shared" si="75"/>
        <v>0</v>
      </c>
      <c r="N19" s="48">
        <f>SUM(B19:M19)</f>
        <v>0</v>
      </c>
      <c r="O19" s="21">
        <f t="shared" si="75"/>
        <v>0</v>
      </c>
      <c r="P19" s="22">
        <f t="shared" ref="P19" si="76">SUM(P17:P18)</f>
        <v>0</v>
      </c>
      <c r="Q19" s="22">
        <f t="shared" ref="Q19" si="77">SUM(Q17:Q18)</f>
        <v>0</v>
      </c>
      <c r="R19" s="22">
        <f t="shared" ref="R19" si="78">SUM(R17:R18)</f>
        <v>0</v>
      </c>
      <c r="S19" s="22">
        <f t="shared" ref="S19" si="79">SUM(S17:S18)</f>
        <v>0</v>
      </c>
      <c r="T19" s="22">
        <f t="shared" ref="T19" si="80">SUM(T17:T18)</f>
        <v>0</v>
      </c>
      <c r="U19" s="22">
        <f t="shared" ref="U19" si="81">SUM(U17:U18)</f>
        <v>0</v>
      </c>
      <c r="V19" s="22">
        <f t="shared" ref="V19" si="82">SUM(V17:V18)</f>
        <v>0</v>
      </c>
      <c r="W19" s="22">
        <f t="shared" ref="W19" si="83">SUM(W17:W18)</f>
        <v>0</v>
      </c>
      <c r="X19" s="22">
        <f t="shared" ref="X19" si="84">SUM(X17:X18)</f>
        <v>0</v>
      </c>
      <c r="Y19" s="22">
        <f t="shared" ref="Y19" si="85">SUM(Y17:Y18)</f>
        <v>0</v>
      </c>
      <c r="Z19" s="41">
        <f t="shared" ref="Z19:AB19" si="86">SUM(Z17:Z18)</f>
        <v>0</v>
      </c>
      <c r="AA19" s="48">
        <f>SUM(O19:Z19)</f>
        <v>0</v>
      </c>
      <c r="AB19" s="21">
        <f t="shared" si="86"/>
        <v>0</v>
      </c>
      <c r="AC19" s="22">
        <f t="shared" ref="AC19" si="87">SUM(AC17:AC18)</f>
        <v>0</v>
      </c>
      <c r="AD19" s="22">
        <f t="shared" ref="AD19" si="88">SUM(AD17:AD18)</f>
        <v>0</v>
      </c>
      <c r="AE19" s="22">
        <f t="shared" ref="AE19" si="89">SUM(AE17:AE18)</f>
        <v>0</v>
      </c>
      <c r="AF19" s="22">
        <f t="shared" ref="AF19" si="90">SUM(AF17:AF18)</f>
        <v>0</v>
      </c>
      <c r="AG19" s="22">
        <f t="shared" ref="AG19" si="91">SUM(AG17:AG18)</f>
        <v>0</v>
      </c>
      <c r="AH19" s="22">
        <f t="shared" ref="AH19" si="92">SUM(AH17:AH18)</f>
        <v>0</v>
      </c>
      <c r="AI19" s="22">
        <f t="shared" ref="AI19" si="93">SUM(AI17:AI18)</f>
        <v>0</v>
      </c>
      <c r="AJ19" s="22">
        <f t="shared" ref="AJ19" si="94">SUM(AJ17:AJ18)</f>
        <v>0</v>
      </c>
      <c r="AK19" s="22">
        <f t="shared" ref="AK19" si="95">SUM(AK17:AK18)</f>
        <v>0</v>
      </c>
      <c r="AL19" s="22">
        <f t="shared" ref="AL19" si="96">SUM(AL17:AL18)</f>
        <v>0</v>
      </c>
      <c r="AM19" s="41">
        <f t="shared" ref="AM19:AO19" si="97">SUM(AM17:AM18)</f>
        <v>0</v>
      </c>
      <c r="AN19" s="48">
        <f>SUM(AB19:AM19)</f>
        <v>0</v>
      </c>
      <c r="AO19" s="21">
        <f t="shared" si="97"/>
        <v>0</v>
      </c>
      <c r="AP19" s="22">
        <f t="shared" ref="AP19" si="98">SUM(AP17:AP18)</f>
        <v>0</v>
      </c>
      <c r="AQ19" s="22">
        <f t="shared" ref="AQ19" si="99">SUM(AQ17:AQ18)</f>
        <v>0</v>
      </c>
      <c r="AR19" s="22">
        <f t="shared" ref="AR19" si="100">SUM(AR17:AR18)</f>
        <v>0</v>
      </c>
      <c r="AS19" s="22">
        <f t="shared" ref="AS19" si="101">SUM(AS17:AS18)</f>
        <v>0</v>
      </c>
      <c r="AT19" s="22">
        <f t="shared" ref="AT19" si="102">SUM(AT17:AT18)</f>
        <v>0</v>
      </c>
      <c r="AU19" s="22">
        <f t="shared" ref="AU19" si="103">SUM(AU17:AU18)</f>
        <v>0</v>
      </c>
      <c r="AV19" s="22">
        <f t="shared" ref="AV19" si="104">SUM(AV17:AV18)</f>
        <v>0</v>
      </c>
      <c r="AW19" s="22">
        <f t="shared" ref="AW19" si="105">SUM(AW17:AW18)</f>
        <v>0</v>
      </c>
      <c r="AX19" s="22">
        <f t="shared" ref="AX19" si="106">SUM(AX17:AX18)</f>
        <v>0</v>
      </c>
      <c r="AY19" s="22">
        <f t="shared" ref="AY19" si="107">SUM(AY17:AY18)</f>
        <v>0</v>
      </c>
      <c r="AZ19" s="41">
        <f t="shared" ref="AZ19" si="108">SUM(AZ17:AZ18)</f>
        <v>0</v>
      </c>
      <c r="BA19" s="48">
        <f>SUM(AO19:AZ19)</f>
        <v>0</v>
      </c>
    </row>
    <row r="20" spans="1:53" s="11" customFormat="1" ht="14.4" thickTop="1" thickBot="1" x14ac:dyDescent="0.3">
      <c r="A20" s="145"/>
      <c r="B20" s="65"/>
      <c r="C20" s="55"/>
      <c r="D20" s="55"/>
      <c r="E20" s="55"/>
      <c r="F20" s="55"/>
      <c r="G20" s="55"/>
      <c r="H20" s="55"/>
      <c r="I20" s="55"/>
      <c r="J20" s="55"/>
      <c r="K20" s="55"/>
      <c r="L20" s="55"/>
      <c r="M20" s="59"/>
      <c r="N20" s="62"/>
      <c r="O20" s="65"/>
      <c r="P20" s="55"/>
      <c r="Q20" s="55"/>
      <c r="R20" s="55"/>
      <c r="S20" s="55"/>
      <c r="T20" s="55"/>
      <c r="U20" s="55"/>
      <c r="V20" s="55"/>
      <c r="W20" s="55"/>
      <c r="X20" s="55"/>
      <c r="Y20" s="55"/>
      <c r="Z20" s="59"/>
      <c r="AA20" s="62"/>
      <c r="AB20" s="65"/>
      <c r="AC20" s="55"/>
      <c r="AD20" s="55"/>
      <c r="AE20" s="55"/>
      <c r="AF20" s="55"/>
      <c r="AG20" s="55"/>
      <c r="AH20" s="55"/>
      <c r="AI20" s="55"/>
      <c r="AJ20" s="55"/>
      <c r="AK20" s="55"/>
      <c r="AL20" s="55"/>
      <c r="AM20" s="59"/>
      <c r="AN20" s="62"/>
      <c r="AO20" s="65"/>
      <c r="AP20" s="55"/>
      <c r="AQ20" s="55"/>
      <c r="AR20" s="55"/>
      <c r="AS20" s="55"/>
      <c r="AT20" s="55"/>
      <c r="AU20" s="55"/>
      <c r="AV20" s="55"/>
      <c r="AW20" s="55"/>
      <c r="AX20" s="55"/>
      <c r="AY20" s="55"/>
      <c r="AZ20" s="59"/>
      <c r="BA20" s="62"/>
    </row>
    <row r="21" spans="1:53" s="28" customFormat="1" ht="15" thickTop="1" thickBot="1" x14ac:dyDescent="0.3">
      <c r="A21" s="77" t="s">
        <v>162</v>
      </c>
      <c r="B21" s="21"/>
      <c r="C21" s="22">
        <f>C10+C14+C19</f>
        <v>-18724.292813458022</v>
      </c>
      <c r="D21" s="22">
        <f t="shared" ref="D21:O21" si="109">D10+D14+D19</f>
        <v>-18709.429582234938</v>
      </c>
      <c r="E21" s="22">
        <f t="shared" si="109"/>
        <v>-20233.556059646457</v>
      </c>
      <c r="F21" s="22">
        <f t="shared" si="109"/>
        <v>-19629.174951060799</v>
      </c>
      <c r="G21" s="22">
        <f t="shared" si="109"/>
        <v>-19884.049604513817</v>
      </c>
      <c r="H21" s="22">
        <f t="shared" si="109"/>
        <v>-21405.222054887585</v>
      </c>
      <c r="I21" s="22">
        <f t="shared" si="109"/>
        <v>-21924.032280850173</v>
      </c>
      <c r="J21" s="22">
        <f t="shared" si="109"/>
        <v>-22446.138755128097</v>
      </c>
      <c r="K21" s="22">
        <f t="shared" si="109"/>
        <v>-22536.540374020729</v>
      </c>
      <c r="L21" s="22">
        <f t="shared" si="109"/>
        <v>-22679.599857753325</v>
      </c>
      <c r="M21" s="41">
        <f t="shared" si="109"/>
        <v>-23765.068719333332</v>
      </c>
      <c r="N21" s="48">
        <f>SUM(B21:M21)</f>
        <v>-231937.10505288726</v>
      </c>
      <c r="O21" s="21">
        <f t="shared" si="109"/>
        <v>2525.2265082222589</v>
      </c>
      <c r="P21" s="22">
        <f t="shared" ref="P21:Z21" si="110">P10+P14+P19</f>
        <v>-17153.606716867067</v>
      </c>
      <c r="Q21" s="22">
        <f t="shared" si="110"/>
        <v>-20347.61440903676</v>
      </c>
      <c r="R21" s="22">
        <f t="shared" si="110"/>
        <v>-19748.367513163194</v>
      </c>
      <c r="S21" s="22">
        <f t="shared" si="110"/>
        <v>-20292.534665137362</v>
      </c>
      <c r="T21" s="22">
        <f t="shared" si="110"/>
        <v>-18606.221429106845</v>
      </c>
      <c r="U21" s="22">
        <f t="shared" si="110"/>
        <v>-19139.927462976713</v>
      </c>
      <c r="V21" s="22">
        <f t="shared" si="110"/>
        <v>-18359.185843313808</v>
      </c>
      <c r="W21" s="22">
        <f t="shared" si="110"/>
        <v>-17545.008750924786</v>
      </c>
      <c r="X21" s="22">
        <f t="shared" si="110"/>
        <v>-17427.908177615769</v>
      </c>
      <c r="Y21" s="22">
        <f t="shared" si="110"/>
        <v>-18561.2396550261</v>
      </c>
      <c r="Z21" s="41">
        <f t="shared" si="110"/>
        <v>-17660.271016559793</v>
      </c>
      <c r="AA21" s="48">
        <f>SUM(O21:Z21)</f>
        <v>-202316.6591315059</v>
      </c>
      <c r="AB21" s="21">
        <f t="shared" ref="AB21:AO21" si="111">AB10+AB14+AB19</f>
        <v>-17156.258122099469</v>
      </c>
      <c r="AC21" s="22">
        <f t="shared" si="111"/>
        <v>-16669.466354139659</v>
      </c>
      <c r="AD21" s="22">
        <f t="shared" si="111"/>
        <v>-16610.467154167789</v>
      </c>
      <c r="AE21" s="22">
        <f t="shared" si="111"/>
        <v>-15647.752164989253</v>
      </c>
      <c r="AF21" s="22">
        <f t="shared" si="111"/>
        <v>-16027.935184876169</v>
      </c>
      <c r="AG21" s="22">
        <f t="shared" si="111"/>
        <v>-14651.355308200269</v>
      </c>
      <c r="AH21" s="22">
        <f t="shared" si="111"/>
        <v>-15389.346834015854</v>
      </c>
      <c r="AI21" s="22">
        <f t="shared" si="111"/>
        <v>-15224.493636661553</v>
      </c>
      <c r="AJ21" s="22">
        <f t="shared" si="111"/>
        <v>-14323.816624830717</v>
      </c>
      <c r="AK21" s="22">
        <f t="shared" si="111"/>
        <v>-14813.960387581968</v>
      </c>
      <c r="AL21" s="22">
        <f t="shared" si="111"/>
        <v>-14185.017277132069</v>
      </c>
      <c r="AM21" s="41">
        <f t="shared" si="111"/>
        <v>-15576.544548968805</v>
      </c>
      <c r="AN21" s="48">
        <f>SUM(AB21:AM21)</f>
        <v>-186276.4135976636</v>
      </c>
      <c r="AO21" s="21">
        <f t="shared" si="111"/>
        <v>-14887.473385070689</v>
      </c>
      <c r="AP21" s="22">
        <f t="shared" ref="AP21:AZ21" si="112">AP10+AP14+AP19</f>
        <v>-14535.353634141748</v>
      </c>
      <c r="AQ21" s="22">
        <f t="shared" si="112"/>
        <v>-14436.661487319561</v>
      </c>
      <c r="AR21" s="22">
        <f t="shared" si="112"/>
        <v>-15298.346515544574</v>
      </c>
      <c r="AS21" s="22">
        <f t="shared" si="112"/>
        <v>-12902.233631608113</v>
      </c>
      <c r="AT21" s="22">
        <f t="shared" si="112"/>
        <v>-15178.399914954887</v>
      </c>
      <c r="AU21" s="22">
        <f t="shared" si="112"/>
        <v>-12887.105599345836</v>
      </c>
      <c r="AV21" s="22">
        <f t="shared" si="112"/>
        <v>-12645.844284414914</v>
      </c>
      <c r="AW21" s="22">
        <f t="shared" si="112"/>
        <v>-11262.534217974227</v>
      </c>
      <c r="AX21" s="22">
        <f t="shared" si="112"/>
        <v>-10983.711956511905</v>
      </c>
      <c r="AY21" s="22">
        <f t="shared" si="112"/>
        <v>-10257.200329279878</v>
      </c>
      <c r="AZ21" s="41">
        <f t="shared" si="112"/>
        <v>-11045.945328708374</v>
      </c>
      <c r="BA21" s="48">
        <f>SUM(AO21:AZ21)</f>
        <v>-156320.81028487469</v>
      </c>
    </row>
    <row r="22" spans="1:53" s="11" customFormat="1" ht="13.8" thickTop="1" x14ac:dyDescent="0.25">
      <c r="A22" s="44" t="s">
        <v>163</v>
      </c>
      <c r="B22" s="19"/>
      <c r="C22" s="10">
        <f>BS!B6</f>
        <v>1038681.5462606385</v>
      </c>
      <c r="D22" s="10">
        <f>BS!C6</f>
        <v>1019957.2534471807</v>
      </c>
      <c r="E22" s="10">
        <f>BS!D6</f>
        <v>1001247.8238649457</v>
      </c>
      <c r="F22" s="10">
        <f>BS!E6</f>
        <v>981014.26780529926</v>
      </c>
      <c r="G22" s="10">
        <f>BS!F6</f>
        <v>961385.09285423846</v>
      </c>
      <c r="H22" s="10">
        <f>BS!G6</f>
        <v>941501.04324972455</v>
      </c>
      <c r="I22" s="10">
        <f>BS!H6</f>
        <v>920095.8211948371</v>
      </c>
      <c r="J22" s="10">
        <f>BS!I6</f>
        <v>898171.78891398676</v>
      </c>
      <c r="K22" s="10">
        <f>BS!J6</f>
        <v>875725.65015885874</v>
      </c>
      <c r="L22" s="10">
        <f>BS!K6</f>
        <v>853189.10978483805</v>
      </c>
      <c r="M22" s="42">
        <f>BS!L6</f>
        <v>830509.50992708467</v>
      </c>
      <c r="N22" s="49">
        <f>SUM(B22:M22)</f>
        <v>10321478.907461632</v>
      </c>
      <c r="O22" s="19">
        <f>BS!M6</f>
        <v>806744.4412077514</v>
      </c>
      <c r="P22" s="10">
        <f>BS!O6</f>
        <v>809269.66771597357</v>
      </c>
      <c r="Q22" s="10">
        <f>BS!P6</f>
        <v>792116.06099910638</v>
      </c>
      <c r="R22" s="10">
        <f>BS!Q6</f>
        <v>771768.44659006991</v>
      </c>
      <c r="S22" s="10">
        <f>BS!R6</f>
        <v>752020.07907690655</v>
      </c>
      <c r="T22" s="10">
        <f>BS!S6</f>
        <v>731727.54441176925</v>
      </c>
      <c r="U22" s="10">
        <f>BS!T6</f>
        <v>713121.32298266247</v>
      </c>
      <c r="V22" s="10">
        <f>BS!U6</f>
        <v>693981.3955196857</v>
      </c>
      <c r="W22" s="10">
        <f>BS!V6</f>
        <v>675622.209676372</v>
      </c>
      <c r="X22" s="10">
        <f>BS!W6</f>
        <v>658077.20092544728</v>
      </c>
      <c r="Y22" s="10">
        <f>BS!X6</f>
        <v>640649.29274783144</v>
      </c>
      <c r="Z22" s="42">
        <f>BS!Y6</f>
        <v>622088.05309280532</v>
      </c>
      <c r="AA22" s="49">
        <f>SUM(O22:Z22)</f>
        <v>8667185.7149463817</v>
      </c>
      <c r="AB22" s="19">
        <f>BS!Z6</f>
        <v>604427.78207624541</v>
      </c>
      <c r="AC22" s="10">
        <f>BS!AB6</f>
        <v>587271.52395414596</v>
      </c>
      <c r="AD22" s="10">
        <f>BS!AC6</f>
        <v>570602.05760000634</v>
      </c>
      <c r="AE22" s="10">
        <f>BS!AD6</f>
        <v>553991.59044583852</v>
      </c>
      <c r="AF22" s="10">
        <f>BS!AE6</f>
        <v>538343.83828084928</v>
      </c>
      <c r="AG22" s="10">
        <f>BS!AF6</f>
        <v>522315.90309597307</v>
      </c>
      <c r="AH22" s="10">
        <f>BS!AG6</f>
        <v>507664.54778777278</v>
      </c>
      <c r="AI22" s="10">
        <f>BS!AH6</f>
        <v>492275.20095375704</v>
      </c>
      <c r="AJ22" s="10">
        <f>BS!AI6</f>
        <v>477050.70731709525</v>
      </c>
      <c r="AK22" s="10">
        <f>BS!AJ6</f>
        <v>462726.89069226454</v>
      </c>
      <c r="AL22" s="10">
        <f>BS!AK6</f>
        <v>447912.93030468264</v>
      </c>
      <c r="AM22" s="42">
        <f>BS!AL6</f>
        <v>433727.91302755062</v>
      </c>
      <c r="AN22" s="49">
        <f>SUM(AB22:AM22)</f>
        <v>6198310.8855361827</v>
      </c>
      <c r="AO22" s="19">
        <f>BS!AM6</f>
        <v>418151.36847858189</v>
      </c>
      <c r="AP22" s="10">
        <f>BS!AO6</f>
        <v>403263.89509351115</v>
      </c>
      <c r="AQ22" s="10">
        <f>BS!AP6</f>
        <v>388728.54145936947</v>
      </c>
      <c r="AR22" s="10">
        <f>BS!AQ6</f>
        <v>374291.87997204991</v>
      </c>
      <c r="AS22" s="10">
        <f>BS!AR6</f>
        <v>358993.53345650528</v>
      </c>
      <c r="AT22" s="10">
        <f>BS!AS6</f>
        <v>346091.2998248972</v>
      </c>
      <c r="AU22" s="10">
        <f>BS!AT6</f>
        <v>330912.89990994229</v>
      </c>
      <c r="AV22" s="10">
        <f>BS!AU6</f>
        <v>318025.79431059648</v>
      </c>
      <c r="AW22" s="10">
        <f>BS!AV6</f>
        <v>305379.95002618164</v>
      </c>
      <c r="AX22" s="10">
        <f>BS!AW6</f>
        <v>294117.41580820724</v>
      </c>
      <c r="AY22" s="10">
        <f>BS!AX6</f>
        <v>283133.70385169529</v>
      </c>
      <c r="AZ22" s="42">
        <f>BS!AY6</f>
        <v>272876.50352241553</v>
      </c>
      <c r="BA22" s="49">
        <f>SUM(AO22:AZ22)</f>
        <v>4093966.7857139534</v>
      </c>
    </row>
    <row r="23" spans="1:53" s="11" customFormat="1" ht="13.8" thickBot="1" x14ac:dyDescent="0.3">
      <c r="A23" s="85" t="s">
        <v>164</v>
      </c>
      <c r="B23" s="63"/>
      <c r="C23" s="31">
        <f>BS!C6</f>
        <v>1019957.2534471807</v>
      </c>
      <c r="D23" s="31">
        <f>BS!D6</f>
        <v>1001247.8238649457</v>
      </c>
      <c r="E23" s="31">
        <f>BS!E6</f>
        <v>981014.26780529926</v>
      </c>
      <c r="F23" s="31">
        <f>BS!F6</f>
        <v>961385.09285423846</v>
      </c>
      <c r="G23" s="31">
        <f>BS!G6</f>
        <v>941501.04324972455</v>
      </c>
      <c r="H23" s="31">
        <f>BS!H6</f>
        <v>920095.8211948371</v>
      </c>
      <c r="I23" s="31">
        <f>BS!I6</f>
        <v>898171.78891398676</v>
      </c>
      <c r="J23" s="31">
        <f>BS!J6</f>
        <v>875725.65015885874</v>
      </c>
      <c r="K23" s="31">
        <f>BS!K6</f>
        <v>853189.10978483805</v>
      </c>
      <c r="L23" s="31">
        <f>BS!L6</f>
        <v>830509.50992708467</v>
      </c>
      <c r="M23" s="57">
        <f>BS!M6</f>
        <v>806744.4412077514</v>
      </c>
      <c r="N23" s="60">
        <f>SUM(B23:M23)</f>
        <v>10089541.802408746</v>
      </c>
      <c r="O23" s="63">
        <f>BS!O6</f>
        <v>809269.66771597357</v>
      </c>
      <c r="P23" s="31">
        <f>BS!P6</f>
        <v>792116.06099910638</v>
      </c>
      <c r="Q23" s="31">
        <f>BS!Q6</f>
        <v>771768.44659006991</v>
      </c>
      <c r="R23" s="31">
        <f>BS!R6</f>
        <v>752020.07907690655</v>
      </c>
      <c r="S23" s="31">
        <f>BS!S6</f>
        <v>731727.54441176925</v>
      </c>
      <c r="T23" s="31">
        <f>BS!T6</f>
        <v>713121.32298266247</v>
      </c>
      <c r="U23" s="31">
        <f>BS!U6</f>
        <v>693981.3955196857</v>
      </c>
      <c r="V23" s="31">
        <f>BS!V6</f>
        <v>675622.209676372</v>
      </c>
      <c r="W23" s="31">
        <f>BS!W6</f>
        <v>658077.20092544728</v>
      </c>
      <c r="X23" s="31">
        <f>BS!X6</f>
        <v>640649.29274783144</v>
      </c>
      <c r="Y23" s="31">
        <f>BS!Y6</f>
        <v>622088.05309280532</v>
      </c>
      <c r="Z23" s="57">
        <f>BS!Z6</f>
        <v>604427.78207624541</v>
      </c>
      <c r="AA23" s="60">
        <f>SUM(O23:Z23)</f>
        <v>8464869.0558148753</v>
      </c>
      <c r="AB23" s="63">
        <f>BS!AB6</f>
        <v>587271.52395414596</v>
      </c>
      <c r="AC23" s="31">
        <f>BS!AC6</f>
        <v>570602.05760000634</v>
      </c>
      <c r="AD23" s="31">
        <f>BS!AD6</f>
        <v>553991.59044583852</v>
      </c>
      <c r="AE23" s="31">
        <f>BS!AE6</f>
        <v>538343.83828084928</v>
      </c>
      <c r="AF23" s="31">
        <f>BS!AF6</f>
        <v>522315.90309597307</v>
      </c>
      <c r="AG23" s="31">
        <f>BS!AG6</f>
        <v>507664.54778777278</v>
      </c>
      <c r="AH23" s="31">
        <f>BS!AH6</f>
        <v>492275.20095375704</v>
      </c>
      <c r="AI23" s="31">
        <f>BS!AI6</f>
        <v>477050.70731709525</v>
      </c>
      <c r="AJ23" s="31">
        <f>BS!AJ6</f>
        <v>462726.89069226454</v>
      </c>
      <c r="AK23" s="31">
        <f>BS!AK6</f>
        <v>447912.93030468264</v>
      </c>
      <c r="AL23" s="31">
        <f>BS!AL6</f>
        <v>433727.91302755062</v>
      </c>
      <c r="AM23" s="57">
        <f>BS!AM6</f>
        <v>418151.36847858189</v>
      </c>
      <c r="AN23" s="60">
        <f>SUM(AB23:AM23)</f>
        <v>6012034.4719385197</v>
      </c>
      <c r="AO23" s="63">
        <f>BS!AO6</f>
        <v>403263.89509351115</v>
      </c>
      <c r="AP23" s="31">
        <f>BS!AP6</f>
        <v>388728.54145936947</v>
      </c>
      <c r="AQ23" s="31">
        <f>BS!AQ6</f>
        <v>374291.87997204991</v>
      </c>
      <c r="AR23" s="31">
        <f>BS!AR6</f>
        <v>358993.53345650528</v>
      </c>
      <c r="AS23" s="31">
        <f>BS!AS6</f>
        <v>346091.2998248972</v>
      </c>
      <c r="AT23" s="31">
        <f>BS!AT6</f>
        <v>330912.89990994229</v>
      </c>
      <c r="AU23" s="31">
        <f>BS!AU6</f>
        <v>318025.79431059648</v>
      </c>
      <c r="AV23" s="31">
        <f>BS!AV6</f>
        <v>305379.95002618164</v>
      </c>
      <c r="AW23" s="31">
        <f>BS!AW6</f>
        <v>294117.41580820724</v>
      </c>
      <c r="AX23" s="31">
        <f>BS!AX6</f>
        <v>283133.70385169529</v>
      </c>
      <c r="AY23" s="31">
        <f>BS!AY6</f>
        <v>272876.50352241553</v>
      </c>
      <c r="AZ23" s="57">
        <f>BS!AZ6</f>
        <v>261830.55819370705</v>
      </c>
      <c r="BA23" s="60">
        <f>SUM(AO23:AZ23)</f>
        <v>3937645.9754290781</v>
      </c>
    </row>
    <row r="24" spans="1:53" s="28" customFormat="1" ht="15" thickTop="1" thickBot="1" x14ac:dyDescent="0.3">
      <c r="A24" s="77" t="s">
        <v>165</v>
      </c>
      <c r="B24" s="21"/>
      <c r="C24" s="22">
        <f>C23-C22</f>
        <v>-18724.292813457781</v>
      </c>
      <c r="D24" s="22">
        <f t="shared" ref="D24:O24" si="113">D23-D22</f>
        <v>-18709.429582235054</v>
      </c>
      <c r="E24" s="22">
        <f t="shared" si="113"/>
        <v>-20233.55605964642</v>
      </c>
      <c r="F24" s="22">
        <f t="shared" si="113"/>
        <v>-19629.174951060791</v>
      </c>
      <c r="G24" s="22">
        <f t="shared" si="113"/>
        <v>-19884.049604513915</v>
      </c>
      <c r="H24" s="22">
        <f t="shared" si="113"/>
        <v>-21405.222054887447</v>
      </c>
      <c r="I24" s="22">
        <f t="shared" si="113"/>
        <v>-21924.032280850341</v>
      </c>
      <c r="J24" s="22">
        <f t="shared" si="113"/>
        <v>-22446.13875512802</v>
      </c>
      <c r="K24" s="22">
        <f t="shared" si="113"/>
        <v>-22536.540374020697</v>
      </c>
      <c r="L24" s="22">
        <f t="shared" si="113"/>
        <v>-22679.599857753376</v>
      </c>
      <c r="M24" s="41">
        <f t="shared" si="113"/>
        <v>-23765.068719333271</v>
      </c>
      <c r="N24" s="48">
        <f>SUM(B24:M24)</f>
        <v>-231937.10505288711</v>
      </c>
      <c r="O24" s="21">
        <f t="shared" si="113"/>
        <v>2525.2265082221711</v>
      </c>
      <c r="P24" s="22">
        <f t="shared" ref="P24" si="114">P23-P22</f>
        <v>-17153.606716867187</v>
      </c>
      <c r="Q24" s="22">
        <f t="shared" ref="Q24" si="115">Q23-Q22</f>
        <v>-20347.614409036469</v>
      </c>
      <c r="R24" s="22">
        <f t="shared" ref="R24" si="116">R23-R22</f>
        <v>-19748.367513163364</v>
      </c>
      <c r="S24" s="22">
        <f t="shared" ref="S24" si="117">S23-S22</f>
        <v>-20292.534665137297</v>
      </c>
      <c r="T24" s="22">
        <f t="shared" ref="T24" si="118">T23-T22</f>
        <v>-18606.221429106779</v>
      </c>
      <c r="U24" s="22">
        <f t="shared" ref="U24" si="119">U23-U22</f>
        <v>-19139.927462976775</v>
      </c>
      <c r="V24" s="22">
        <f t="shared" ref="V24" si="120">V23-V22</f>
        <v>-18359.185843313695</v>
      </c>
      <c r="W24" s="22">
        <f t="shared" ref="W24" si="121">W23-W22</f>
        <v>-17545.008750924724</v>
      </c>
      <c r="X24" s="22">
        <f t="shared" ref="X24" si="122">X23-X22</f>
        <v>-17427.908177615842</v>
      </c>
      <c r="Y24" s="22">
        <f t="shared" ref="Y24" si="123">Y23-Y22</f>
        <v>-18561.239655026118</v>
      </c>
      <c r="Z24" s="41">
        <f t="shared" ref="Z24:AB24" si="124">Z23-Z22</f>
        <v>-17660.271016559913</v>
      </c>
      <c r="AA24" s="48">
        <f>SUM(O24:Z24)</f>
        <v>-202316.65913150599</v>
      </c>
      <c r="AB24" s="21">
        <f t="shared" si="124"/>
        <v>-17156.258122099447</v>
      </c>
      <c r="AC24" s="22">
        <f t="shared" ref="AC24" si="125">AC23-AC22</f>
        <v>-16669.466354139615</v>
      </c>
      <c r="AD24" s="22">
        <f t="shared" ref="AD24" si="126">AD23-AD22</f>
        <v>-16610.467154167825</v>
      </c>
      <c r="AE24" s="22">
        <f t="shared" ref="AE24" si="127">AE23-AE22</f>
        <v>-15647.752164989244</v>
      </c>
      <c r="AF24" s="22">
        <f t="shared" ref="AF24" si="128">AF23-AF22</f>
        <v>-16027.935184876202</v>
      </c>
      <c r="AG24" s="22">
        <f t="shared" ref="AG24" si="129">AG23-AG22</f>
        <v>-14651.355308200291</v>
      </c>
      <c r="AH24" s="22">
        <f t="shared" ref="AH24" si="130">AH23-AH22</f>
        <v>-15389.346834015741</v>
      </c>
      <c r="AI24" s="22">
        <f t="shared" ref="AI24" si="131">AI23-AI22</f>
        <v>-15224.493636661791</v>
      </c>
      <c r="AJ24" s="22">
        <f t="shared" ref="AJ24" si="132">AJ23-AJ22</f>
        <v>-14323.81662483071</v>
      </c>
      <c r="AK24" s="22">
        <f t="shared" ref="AK24" si="133">AK23-AK22</f>
        <v>-14813.960387581901</v>
      </c>
      <c r="AL24" s="22">
        <f t="shared" ref="AL24" si="134">AL23-AL22</f>
        <v>-14185.017277132021</v>
      </c>
      <c r="AM24" s="41">
        <f t="shared" ref="AM24:AO24" si="135">AM23-AM22</f>
        <v>-15576.544548968726</v>
      </c>
      <c r="AN24" s="48">
        <f>SUM(AB24:AM24)</f>
        <v>-186276.41359766352</v>
      </c>
      <c r="AO24" s="21">
        <f t="shared" si="135"/>
        <v>-14887.473385070742</v>
      </c>
      <c r="AP24" s="22">
        <f t="shared" ref="AP24" si="136">AP23-AP22</f>
        <v>-14535.353634141677</v>
      </c>
      <c r="AQ24" s="22">
        <f t="shared" ref="AQ24" si="137">AQ23-AQ22</f>
        <v>-14436.661487319565</v>
      </c>
      <c r="AR24" s="22">
        <f t="shared" ref="AR24" si="138">AR23-AR22</f>
        <v>-15298.346515544632</v>
      </c>
      <c r="AS24" s="22">
        <f t="shared" ref="AS24" si="139">AS23-AS22</f>
        <v>-12902.233631608076</v>
      </c>
      <c r="AT24" s="22">
        <f t="shared" ref="AT24" si="140">AT23-AT22</f>
        <v>-15178.399914954905</v>
      </c>
      <c r="AU24" s="22">
        <f t="shared" ref="AU24" si="141">AU23-AU22</f>
        <v>-12887.105599345814</v>
      </c>
      <c r="AV24" s="22">
        <f t="shared" ref="AV24" si="142">AV23-AV22</f>
        <v>-12645.844284414838</v>
      </c>
      <c r="AW24" s="22">
        <f t="shared" ref="AW24" si="143">AW23-AW22</f>
        <v>-11262.534217974404</v>
      </c>
      <c r="AX24" s="22">
        <f t="shared" ref="AX24" si="144">AX23-AX22</f>
        <v>-10983.71195651195</v>
      </c>
      <c r="AY24" s="22">
        <f t="shared" ref="AY24" si="145">AY23-AY22</f>
        <v>-10257.20032927976</v>
      </c>
      <c r="AZ24" s="41">
        <f t="shared" ref="AZ24" si="146">AZ23-AZ22</f>
        <v>-11045.945328708476</v>
      </c>
      <c r="BA24" s="48">
        <f>SUM(AO24:AZ24)</f>
        <v>-156320.81028487484</v>
      </c>
    </row>
    <row r="25" spans="1:53" ht="13.8" thickTop="1" x14ac:dyDescent="0.25">
      <c r="A25" s="219" t="s">
        <v>166</v>
      </c>
      <c r="B25" s="219"/>
      <c r="C25" s="220">
        <f>C21-C24</f>
        <v>-2.4010660126805305E-10</v>
      </c>
      <c r="D25" s="220">
        <f t="shared" ref="D25:AZ25" si="147">D21-D24</f>
        <v>1.1641532182693481E-10</v>
      </c>
      <c r="E25" s="220">
        <f t="shared" si="147"/>
        <v>-3.637978807091713E-11</v>
      </c>
      <c r="F25" s="220">
        <f t="shared" si="147"/>
        <v>0</v>
      </c>
      <c r="G25" s="220">
        <f t="shared" si="147"/>
        <v>9.822542779147625E-11</v>
      </c>
      <c r="H25" s="220">
        <f t="shared" si="147"/>
        <v>-1.3824319466948509E-10</v>
      </c>
      <c r="I25" s="220">
        <f t="shared" si="147"/>
        <v>1.673470251262188E-10</v>
      </c>
      <c r="J25" s="220">
        <f t="shared" si="147"/>
        <v>-7.6397554948925972E-11</v>
      </c>
      <c r="K25" s="220">
        <f t="shared" si="147"/>
        <v>-3.2741809263825417E-11</v>
      </c>
      <c r="L25" s="220">
        <f t="shared" si="147"/>
        <v>5.0931703299283981E-11</v>
      </c>
      <c r="M25" s="220">
        <f t="shared" si="147"/>
        <v>-6.184563972055912E-11</v>
      </c>
      <c r="N25" s="220">
        <f>SUM(B25:M25)</f>
        <v>-1.5279510989785194E-10</v>
      </c>
      <c r="O25" s="220">
        <f t="shared" si="147"/>
        <v>8.7766238721087575E-11</v>
      </c>
      <c r="P25" s="220">
        <f t="shared" si="147"/>
        <v>1.2005330063402653E-10</v>
      </c>
      <c r="Q25" s="220">
        <f t="shared" si="147"/>
        <v>-2.9103830456733704E-10</v>
      </c>
      <c r="R25" s="220">
        <f t="shared" si="147"/>
        <v>1.7098500393331051E-10</v>
      </c>
      <c r="S25" s="220">
        <f t="shared" si="147"/>
        <v>-6.5483618527650833E-11</v>
      </c>
      <c r="T25" s="220">
        <f t="shared" si="147"/>
        <v>-6.5483618527650833E-11</v>
      </c>
      <c r="U25" s="220">
        <f t="shared" si="147"/>
        <v>6.184563972055912E-11</v>
      </c>
      <c r="V25" s="220">
        <f t="shared" si="147"/>
        <v>-1.127773430198431E-10</v>
      </c>
      <c r="W25" s="220">
        <f t="shared" si="147"/>
        <v>-6.184563972055912E-11</v>
      </c>
      <c r="X25" s="220">
        <f t="shared" si="147"/>
        <v>7.2759576141834259E-11</v>
      </c>
      <c r="Y25" s="220">
        <f t="shared" si="147"/>
        <v>0</v>
      </c>
      <c r="Z25" s="220">
        <f t="shared" si="147"/>
        <v>1.2005330063402653E-10</v>
      </c>
      <c r="AA25" s="220">
        <f>SUM(O25:Z25)</f>
        <v>3.6834535421803594E-11</v>
      </c>
      <c r="AB25" s="220">
        <f t="shared" si="147"/>
        <v>0</v>
      </c>
      <c r="AC25" s="220">
        <f t="shared" si="147"/>
        <v>-4.3655745685100555E-11</v>
      </c>
      <c r="AD25" s="220">
        <f t="shared" si="147"/>
        <v>3.637978807091713E-11</v>
      </c>
      <c r="AE25" s="220">
        <f t="shared" si="147"/>
        <v>0</v>
      </c>
      <c r="AF25" s="220">
        <f t="shared" si="147"/>
        <v>3.2741809263825417E-11</v>
      </c>
      <c r="AG25" s="220">
        <f t="shared" si="147"/>
        <v>2.1827872842550278E-11</v>
      </c>
      <c r="AH25" s="220">
        <f t="shared" si="147"/>
        <v>-1.127773430198431E-10</v>
      </c>
      <c r="AI25" s="220">
        <f t="shared" si="147"/>
        <v>2.382876118645072E-10</v>
      </c>
      <c r="AJ25" s="220">
        <f t="shared" si="147"/>
        <v>0</v>
      </c>
      <c r="AK25" s="220">
        <f t="shared" si="147"/>
        <v>-6.730260793119669E-11</v>
      </c>
      <c r="AL25" s="220">
        <f t="shared" si="147"/>
        <v>-4.7293724492192268E-11</v>
      </c>
      <c r="AM25" s="220">
        <f t="shared" si="147"/>
        <v>-7.8216544352471828E-11</v>
      </c>
      <c r="AN25" s="220">
        <f>SUM(AB25:AM25)</f>
        <v>-2.0008883439004421E-11</v>
      </c>
      <c r="AO25" s="220">
        <f t="shared" si="147"/>
        <v>5.2750692702829838E-11</v>
      </c>
      <c r="AP25" s="220">
        <f t="shared" si="147"/>
        <v>-7.0940586738288403E-11</v>
      </c>
      <c r="AQ25" s="220">
        <f t="shared" si="147"/>
        <v>0</v>
      </c>
      <c r="AR25" s="220">
        <f t="shared" si="147"/>
        <v>5.8207660913467407E-11</v>
      </c>
      <c r="AS25" s="220">
        <f t="shared" si="147"/>
        <v>-3.637978807091713E-11</v>
      </c>
      <c r="AT25" s="220">
        <f t="shared" si="147"/>
        <v>1.8189894035458565E-11</v>
      </c>
      <c r="AU25" s="220">
        <f t="shared" si="147"/>
        <v>-2.1827872842550278E-11</v>
      </c>
      <c r="AV25" s="220">
        <f t="shared" si="147"/>
        <v>-7.6397554948925972E-11</v>
      </c>
      <c r="AW25" s="220">
        <f t="shared" si="147"/>
        <v>1.7644197214394808E-10</v>
      </c>
      <c r="AX25" s="220">
        <f t="shared" si="147"/>
        <v>4.5474735088646412E-11</v>
      </c>
      <c r="AY25" s="220">
        <f t="shared" si="147"/>
        <v>-1.1823431123048067E-10</v>
      </c>
      <c r="AZ25" s="220">
        <f t="shared" si="147"/>
        <v>1.0186340659856796E-10</v>
      </c>
      <c r="BA25" s="220">
        <f>SUM(AO25:AZ25)</f>
        <v>1.2914824765175581E-10</v>
      </c>
    </row>
  </sheetData>
  <mergeCells count="2">
    <mergeCell ref="A2:BA2"/>
    <mergeCell ref="A1:BA1"/>
  </mergeCells>
  <conditionalFormatting sqref="A25:BA25">
    <cfRule type="expression" dxfId="3" priority="1">
      <formula>SUM($B$25:$BA$25)&lt;-0.5</formula>
    </cfRule>
    <cfRule type="expression" dxfId="2" priority="2">
      <formula>SUM($B$25:$BA$25)&gt;0.5</formula>
    </cfRule>
  </conditionalFormatting>
  <pageMargins left="0.7" right="0.7" top="0.75" bottom="0.75" header="0.3" footer="0.3"/>
  <pageSetup orientation="portrait" r:id="rId1"/>
  <ignoredErrors>
    <ignoredError sqref="N10:BA3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19EC-BCFA-429F-8AC2-87CEDFA7257D}">
  <sheetPr>
    <tabColor theme="0" tint="-0.34998626667073579"/>
  </sheetPr>
  <dimension ref="A1"/>
  <sheetViews>
    <sheetView showGridLines="0"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5527-0029-4352-8C35-60E447212991}">
  <sheetPr>
    <tabColor theme="7" tint="0.79998168889431442"/>
  </sheetPr>
  <dimension ref="B1:AQ98"/>
  <sheetViews>
    <sheetView showGridLines="0" workbookViewId="0"/>
  </sheetViews>
  <sheetFormatPr defaultColWidth="8.77734375" defaultRowHeight="13.8" x14ac:dyDescent="0.25"/>
  <cols>
    <col min="1" max="1" width="1.44140625" style="7" customWidth="1"/>
    <col min="2" max="2" width="22.77734375" style="7" bestFit="1" customWidth="1"/>
    <col min="3" max="3" width="18.109375" style="7" bestFit="1" customWidth="1"/>
    <col min="4" max="4" width="16.21875" style="7" bestFit="1" customWidth="1"/>
    <col min="5" max="5" width="18.109375" style="7" bestFit="1" customWidth="1"/>
    <col min="6" max="6" width="22.33203125" style="7" bestFit="1" customWidth="1"/>
    <col min="7" max="7" width="18.5546875" style="7" bestFit="1" customWidth="1"/>
    <col min="8" max="8" width="21.6640625" style="7" bestFit="1" customWidth="1"/>
    <col min="9" max="9" width="12.5546875" style="7" bestFit="1" customWidth="1"/>
    <col min="10" max="10" width="18.5546875" style="7" bestFit="1" customWidth="1"/>
    <col min="11" max="11" width="11.44140625" style="7" bestFit="1" customWidth="1"/>
    <col min="12" max="16" width="12.6640625" style="7" customWidth="1"/>
    <col min="17" max="17" width="14.77734375" style="7" bestFit="1" customWidth="1"/>
    <col min="18" max="43" width="12.6640625" style="7" customWidth="1"/>
    <col min="44" max="16384" width="8.77734375" style="7"/>
  </cols>
  <sheetData>
    <row r="1" spans="2:40" ht="7.95" customHeight="1" thickBot="1" x14ac:dyDescent="0.3"/>
    <row r="2" spans="2:40" x14ac:dyDescent="0.25">
      <c r="B2" s="146" t="s">
        <v>127</v>
      </c>
      <c r="C2" s="147" t="s">
        <v>108</v>
      </c>
      <c r="D2" s="147" t="s">
        <v>114</v>
      </c>
      <c r="E2" s="147" t="s">
        <v>114</v>
      </c>
      <c r="F2" s="147" t="s">
        <v>114</v>
      </c>
      <c r="G2" s="147" t="s">
        <v>114</v>
      </c>
      <c r="H2" s="147" t="s">
        <v>114</v>
      </c>
      <c r="I2" s="147" t="s">
        <v>114</v>
      </c>
      <c r="J2" s="147" t="s">
        <v>114</v>
      </c>
      <c r="K2" s="147" t="s">
        <v>114</v>
      </c>
      <c r="L2" s="147" t="s">
        <v>114</v>
      </c>
      <c r="M2" s="147" t="s">
        <v>114</v>
      </c>
      <c r="N2" s="147" t="s">
        <v>114</v>
      </c>
      <c r="O2" s="147" t="s">
        <v>114</v>
      </c>
      <c r="P2" s="147" t="s">
        <v>114</v>
      </c>
      <c r="Q2" s="147" t="s">
        <v>114</v>
      </c>
      <c r="R2" s="147" t="s">
        <v>114</v>
      </c>
      <c r="S2" s="147" t="s">
        <v>114</v>
      </c>
      <c r="T2" s="147" t="s">
        <v>114</v>
      </c>
      <c r="U2" s="147" t="s">
        <v>114</v>
      </c>
      <c r="V2" s="147" t="s">
        <v>114</v>
      </c>
      <c r="W2" s="147" t="s">
        <v>114</v>
      </c>
      <c r="X2" s="147" t="s">
        <v>114</v>
      </c>
      <c r="Y2" s="147" t="s">
        <v>114</v>
      </c>
      <c r="Z2" s="147" t="s">
        <v>114</v>
      </c>
      <c r="AA2" s="147" t="s">
        <v>114</v>
      </c>
      <c r="AB2" s="147" t="s">
        <v>114</v>
      </c>
      <c r="AC2" s="147" t="s">
        <v>114</v>
      </c>
      <c r="AD2" s="147" t="s">
        <v>114</v>
      </c>
      <c r="AE2" s="147" t="s">
        <v>114</v>
      </c>
      <c r="AF2" s="147" t="s">
        <v>114</v>
      </c>
      <c r="AG2" s="147" t="s">
        <v>114</v>
      </c>
      <c r="AH2" s="147" t="s">
        <v>114</v>
      </c>
      <c r="AI2" s="147" t="s">
        <v>114</v>
      </c>
      <c r="AJ2" s="147" t="s">
        <v>114</v>
      </c>
      <c r="AK2" s="147" t="s">
        <v>114</v>
      </c>
      <c r="AL2" s="147" t="s">
        <v>114</v>
      </c>
      <c r="AM2" s="148" t="s">
        <v>114</v>
      </c>
    </row>
    <row r="3" spans="2:40" x14ac:dyDescent="0.25">
      <c r="B3" s="149"/>
      <c r="C3" s="150" t="s">
        <v>38</v>
      </c>
      <c r="D3" s="151" t="s">
        <v>70</v>
      </c>
      <c r="E3" s="151" t="s">
        <v>71</v>
      </c>
      <c r="F3" s="151" t="s">
        <v>72</v>
      </c>
      <c r="G3" s="152" t="s">
        <v>78</v>
      </c>
      <c r="H3" s="151" t="s">
        <v>79</v>
      </c>
      <c r="I3" s="151" t="s">
        <v>80</v>
      </c>
      <c r="J3" s="151" t="s">
        <v>81</v>
      </c>
      <c r="K3" s="151" t="s">
        <v>76</v>
      </c>
      <c r="L3" s="151" t="s">
        <v>82</v>
      </c>
      <c r="M3" s="151" t="s">
        <v>83</v>
      </c>
      <c r="N3" s="151" t="s">
        <v>77</v>
      </c>
      <c r="O3" s="151" t="s">
        <v>84</v>
      </c>
      <c r="P3" s="151" t="s">
        <v>73</v>
      </c>
      <c r="Q3" s="151" t="s">
        <v>74</v>
      </c>
      <c r="R3" s="151" t="s">
        <v>75</v>
      </c>
      <c r="S3" s="152" t="s">
        <v>85</v>
      </c>
      <c r="T3" s="151" t="s">
        <v>86</v>
      </c>
      <c r="U3" s="151" t="s">
        <v>87</v>
      </c>
      <c r="V3" s="151" t="s">
        <v>88</v>
      </c>
      <c r="W3" s="151" t="s">
        <v>89</v>
      </c>
      <c r="X3" s="151" t="s">
        <v>90</v>
      </c>
      <c r="Y3" s="151" t="s">
        <v>91</v>
      </c>
      <c r="Z3" s="151" t="s">
        <v>92</v>
      </c>
      <c r="AA3" s="151" t="s">
        <v>93</v>
      </c>
      <c r="AB3" s="151" t="s">
        <v>94</v>
      </c>
      <c r="AC3" s="151" t="s">
        <v>95</v>
      </c>
      <c r="AD3" s="151" t="s">
        <v>96</v>
      </c>
      <c r="AE3" s="152" t="s">
        <v>97</v>
      </c>
      <c r="AF3" s="151" t="s">
        <v>98</v>
      </c>
      <c r="AG3" s="151" t="s">
        <v>99</v>
      </c>
      <c r="AH3" s="151" t="s">
        <v>100</v>
      </c>
      <c r="AI3" s="151" t="s">
        <v>101</v>
      </c>
      <c r="AJ3" s="151" t="s">
        <v>102</v>
      </c>
      <c r="AK3" s="151" t="s">
        <v>103</v>
      </c>
      <c r="AL3" s="151" t="s">
        <v>104</v>
      </c>
      <c r="AM3" s="153" t="s">
        <v>105</v>
      </c>
    </row>
    <row r="4" spans="2:40" x14ac:dyDescent="0.25">
      <c r="B4" s="154"/>
      <c r="AM4" s="155"/>
    </row>
    <row r="5" spans="2:40" x14ac:dyDescent="0.25">
      <c r="B5" s="156" t="s">
        <v>109</v>
      </c>
      <c r="C5" s="27">
        <f>IS!M17</f>
        <v>19690</v>
      </c>
      <c r="D5" s="27">
        <f t="shared" ref="D5:AM5" si="0">SUMPRODUCT(D13:D17,D33:D37)</f>
        <v>20083.8</v>
      </c>
      <c r="E5" s="27">
        <f t="shared" si="0"/>
        <v>20485.476000000002</v>
      </c>
      <c r="F5" s="27">
        <f t="shared" si="0"/>
        <v>21208.6133028</v>
      </c>
      <c r="G5" s="27">
        <f t="shared" si="0"/>
        <v>21957.277352388839</v>
      </c>
      <c r="H5" s="27">
        <f t="shared" si="0"/>
        <v>22396.422899436613</v>
      </c>
      <c r="I5" s="27">
        <f t="shared" si="0"/>
        <v>23187.016627786728</v>
      </c>
      <c r="J5" s="27">
        <f t="shared" si="0"/>
        <v>24005.518314747598</v>
      </c>
      <c r="K5" s="27">
        <f t="shared" si="0"/>
        <v>24852.913111258189</v>
      </c>
      <c r="L5" s="27">
        <f t="shared" si="0"/>
        <v>25349.971373483349</v>
      </c>
      <c r="M5" s="27">
        <f t="shared" si="0"/>
        <v>26632.67992498161</v>
      </c>
      <c r="N5" s="27">
        <f t="shared" si="0"/>
        <v>27980.293529185685</v>
      </c>
      <c r="O5" s="27">
        <f t="shared" si="0"/>
        <v>29396.09638176248</v>
      </c>
      <c r="P5" s="27">
        <f t="shared" si="0"/>
        <v>29984.018309397728</v>
      </c>
      <c r="Q5" s="27">
        <f t="shared" si="0"/>
        <v>30583.698675585685</v>
      </c>
      <c r="R5" s="27">
        <f t="shared" si="0"/>
        <v>31195.3726490974</v>
      </c>
      <c r="S5" s="27">
        <f t="shared" si="0"/>
        <v>31819.280102079349</v>
      </c>
      <c r="T5" s="27">
        <f t="shared" si="0"/>
        <v>32942.500689682747</v>
      </c>
      <c r="U5" s="27">
        <f t="shared" si="0"/>
        <v>34105.370964028545</v>
      </c>
      <c r="V5" s="27">
        <f t="shared" si="0"/>
        <v>35309.290559058754</v>
      </c>
      <c r="W5" s="27">
        <f t="shared" si="0"/>
        <v>36555.708515793522</v>
      </c>
      <c r="X5" s="27">
        <f t="shared" si="0"/>
        <v>37846.12502640103</v>
      </c>
      <c r="Y5" s="27">
        <f t="shared" si="0"/>
        <v>39182.093239832975</v>
      </c>
      <c r="Z5" s="27">
        <f t="shared" si="0"/>
        <v>40565.221131199083</v>
      </c>
      <c r="AA5" s="27">
        <f t="shared" si="0"/>
        <v>41997.173437130405</v>
      </c>
      <c r="AB5" s="27">
        <f t="shared" si="0"/>
        <v>43479.673659461107</v>
      </c>
      <c r="AC5" s="27">
        <f t="shared" si="0"/>
        <v>45014.506139640085</v>
      </c>
      <c r="AD5" s="27">
        <f t="shared" si="0"/>
        <v>46603.518206369379</v>
      </c>
      <c r="AE5" s="27">
        <f t="shared" si="0"/>
        <v>48248.622399054206</v>
      </c>
      <c r="AF5" s="27">
        <f t="shared" si="0"/>
        <v>49951.79876974081</v>
      </c>
      <c r="AG5" s="27">
        <f t="shared" si="0"/>
        <v>52479.359787489695</v>
      </c>
      <c r="AH5" s="27">
        <f t="shared" si="0"/>
        <v>53528.946983239497</v>
      </c>
      <c r="AI5" s="27">
        <f t="shared" si="0"/>
        <v>54599.525922904286</v>
      </c>
      <c r="AJ5" s="27">
        <f t="shared" si="0"/>
        <v>55691.516441362372</v>
      </c>
      <c r="AK5" s="27">
        <f t="shared" si="0"/>
        <v>58509.507173295307</v>
      </c>
      <c r="AL5" s="27">
        <f t="shared" si="0"/>
        <v>60574.892776512628</v>
      </c>
      <c r="AM5" s="157">
        <f t="shared" si="0"/>
        <v>62713.18649152352</v>
      </c>
    </row>
    <row r="6" spans="2:40" x14ac:dyDescent="0.25">
      <c r="B6" s="156" t="s">
        <v>110</v>
      </c>
      <c r="C6" s="27">
        <f>IS!M18</f>
        <v>9445</v>
      </c>
      <c r="D6" s="27">
        <f t="shared" ref="D6:AM6" si="1">SUMPRODUCT(D23:D25,D42:D44)</f>
        <v>9445</v>
      </c>
      <c r="E6" s="27">
        <f t="shared" si="1"/>
        <v>9633.9</v>
      </c>
      <c r="F6" s="27">
        <f t="shared" si="1"/>
        <v>9633.9</v>
      </c>
      <c r="G6" s="27">
        <f t="shared" si="1"/>
        <v>9633.9</v>
      </c>
      <c r="H6" s="27">
        <f t="shared" si="1"/>
        <v>9922.9169999999995</v>
      </c>
      <c r="I6" s="27">
        <f t="shared" si="1"/>
        <v>9922.9169999999995</v>
      </c>
      <c r="J6" s="27">
        <f t="shared" si="1"/>
        <v>9922.9169999999995</v>
      </c>
      <c r="K6" s="27">
        <f t="shared" si="1"/>
        <v>10022.14617</v>
      </c>
      <c r="L6" s="27">
        <f t="shared" si="1"/>
        <v>10122.367631700001</v>
      </c>
      <c r="M6" s="27">
        <f t="shared" si="1"/>
        <v>10324.814984334</v>
      </c>
      <c r="N6" s="27">
        <f t="shared" si="1"/>
        <v>10428.063134177341</v>
      </c>
      <c r="O6" s="27">
        <f t="shared" si="1"/>
        <v>10532.343765519116</v>
      </c>
      <c r="P6" s="27">
        <f t="shared" si="1"/>
        <v>10637.667203174306</v>
      </c>
      <c r="Q6" s="27">
        <f t="shared" si="1"/>
        <v>10744.043875206047</v>
      </c>
      <c r="R6" s="27">
        <f t="shared" si="1"/>
        <v>11506.87099034568</v>
      </c>
      <c r="S6" s="27">
        <f t="shared" si="1"/>
        <v>11621.939700249135</v>
      </c>
      <c r="T6" s="27">
        <f t="shared" si="1"/>
        <v>11738.159097251628</v>
      </c>
      <c r="U6" s="27">
        <f t="shared" si="1"/>
        <v>11855.540688224144</v>
      </c>
      <c r="V6" s="27">
        <f t="shared" si="1"/>
        <v>11974.096095106384</v>
      </c>
      <c r="W6" s="27">
        <f t="shared" si="1"/>
        <v>12093.837056057448</v>
      </c>
      <c r="X6" s="27">
        <f t="shared" si="1"/>
        <v>12335.713797178596</v>
      </c>
      <c r="Y6" s="27">
        <f t="shared" si="1"/>
        <v>12582.428073122166</v>
      </c>
      <c r="Z6" s="27">
        <f t="shared" si="1"/>
        <v>13989.143531697231</v>
      </c>
      <c r="AA6" s="27">
        <f t="shared" si="1"/>
        <v>14268.926402331173</v>
      </c>
      <c r="AB6" s="27">
        <f t="shared" si="1"/>
        <v>14554.304930377797</v>
      </c>
      <c r="AC6" s="27">
        <f t="shared" si="1"/>
        <v>14990.93407828913</v>
      </c>
      <c r="AD6" s="27">
        <f t="shared" si="1"/>
        <v>15440.662100637805</v>
      </c>
      <c r="AE6" s="27">
        <f t="shared" si="1"/>
        <v>15903.881963656941</v>
      </c>
      <c r="AF6" s="27">
        <f t="shared" si="1"/>
        <v>16221.959602930077</v>
      </c>
      <c r="AG6" s="27">
        <f t="shared" si="1"/>
        <v>16546.39879498868</v>
      </c>
      <c r="AH6" s="27">
        <f t="shared" si="1"/>
        <v>16711.862782938566</v>
      </c>
      <c r="AI6" s="27">
        <f t="shared" si="1"/>
        <v>16878.981410767956</v>
      </c>
      <c r="AJ6" s="27">
        <f t="shared" si="1"/>
        <v>17216.561038983313</v>
      </c>
      <c r="AK6" s="27">
        <f t="shared" si="1"/>
        <v>17216.561038983313</v>
      </c>
      <c r="AL6" s="27">
        <f t="shared" si="1"/>
        <v>17388.726649373144</v>
      </c>
      <c r="AM6" s="157">
        <f t="shared" si="1"/>
        <v>17388.726649373144</v>
      </c>
    </row>
    <row r="7" spans="2:40" x14ac:dyDescent="0.25">
      <c r="B7" s="154"/>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157"/>
    </row>
    <row r="8" spans="2:40" x14ac:dyDescent="0.25">
      <c r="B8" s="158" t="s">
        <v>128</v>
      </c>
      <c r="C8" s="159"/>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59"/>
      <c r="AL8" s="159"/>
      <c r="AM8" s="160"/>
    </row>
    <row r="9" spans="2:40" x14ac:dyDescent="0.25">
      <c r="B9" s="149"/>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157"/>
    </row>
    <row r="10" spans="2:40" x14ac:dyDescent="0.25">
      <c r="B10" s="264" t="s">
        <v>112</v>
      </c>
      <c r="C10" s="265"/>
      <c r="D10" s="265">
        <v>0</v>
      </c>
      <c r="E10" s="265">
        <v>0</v>
      </c>
      <c r="F10" s="265">
        <v>1.4999999999999999E-2</v>
      </c>
      <c r="G10" s="265">
        <v>1.4999999999999999E-2</v>
      </c>
      <c r="H10" s="265">
        <v>0</v>
      </c>
      <c r="I10" s="265">
        <v>1.4999999999999999E-2</v>
      </c>
      <c r="J10" s="265">
        <v>1.4999999999999999E-2</v>
      </c>
      <c r="K10" s="265">
        <v>1.4999999999999999E-2</v>
      </c>
      <c r="L10" s="265">
        <v>0</v>
      </c>
      <c r="M10" s="265">
        <v>0.03</v>
      </c>
      <c r="N10" s="265">
        <v>0.03</v>
      </c>
      <c r="O10" s="265">
        <v>0.03</v>
      </c>
      <c r="P10" s="265">
        <v>0</v>
      </c>
      <c r="Q10" s="265">
        <v>0</v>
      </c>
      <c r="R10" s="265">
        <v>0</v>
      </c>
      <c r="S10" s="265">
        <v>0</v>
      </c>
      <c r="T10" s="265">
        <v>1.4999999999999999E-2</v>
      </c>
      <c r="U10" s="265">
        <v>1.4999999999999999E-2</v>
      </c>
      <c r="V10" s="265">
        <v>1.4999999999999999E-2</v>
      </c>
      <c r="W10" s="265">
        <v>1.4999999999999999E-2</v>
      </c>
      <c r="X10" s="265">
        <v>1.4999999999999999E-2</v>
      </c>
      <c r="Y10" s="265">
        <v>1.4999999999999999E-2</v>
      </c>
      <c r="Z10" s="265">
        <v>1.4999999999999999E-2</v>
      </c>
      <c r="AA10" s="265">
        <v>1.4999999999999999E-2</v>
      </c>
      <c r="AB10" s="265">
        <v>1.4999999999999999E-2</v>
      </c>
      <c r="AC10" s="265">
        <v>1.4999999999999999E-2</v>
      </c>
      <c r="AD10" s="265">
        <v>1.4999999999999999E-2</v>
      </c>
      <c r="AE10" s="265">
        <v>1.4999999999999999E-2</v>
      </c>
      <c r="AF10" s="265">
        <v>1.4999999999999999E-2</v>
      </c>
      <c r="AG10" s="265">
        <v>0.03</v>
      </c>
      <c r="AH10" s="265">
        <v>0</v>
      </c>
      <c r="AI10" s="265">
        <v>0</v>
      </c>
      <c r="AJ10" s="265">
        <v>0</v>
      </c>
      <c r="AK10" s="265">
        <v>0.03</v>
      </c>
      <c r="AL10" s="265">
        <v>1.4999999999999999E-2</v>
      </c>
      <c r="AM10" s="266">
        <v>1.4999999999999999E-2</v>
      </c>
    </row>
    <row r="11" spans="2:40" x14ac:dyDescent="0.25">
      <c r="B11" s="149"/>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157"/>
    </row>
    <row r="12" spans="2:40" x14ac:dyDescent="0.25">
      <c r="B12" s="149" t="str">
        <f>B5</f>
        <v>Segment 1</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157"/>
    </row>
    <row r="13" spans="2:40" x14ac:dyDescent="0.25">
      <c r="B13" s="154" t="s">
        <v>64</v>
      </c>
      <c r="C13" s="27">
        <v>45</v>
      </c>
      <c r="D13" s="240">
        <f>C13*(1+D$10)</f>
        <v>45</v>
      </c>
      <c r="E13" s="240">
        <f t="shared" ref="E13:AM13" si="2">D13*(1+E$10)</f>
        <v>45</v>
      </c>
      <c r="F13" s="240">
        <f t="shared" si="2"/>
        <v>45.674999999999997</v>
      </c>
      <c r="G13" s="240">
        <f t="shared" si="2"/>
        <v>46.360124999999989</v>
      </c>
      <c r="H13" s="240">
        <f t="shared" si="2"/>
        <v>46.360124999999989</v>
      </c>
      <c r="I13" s="240">
        <f t="shared" si="2"/>
        <v>47.055526874999984</v>
      </c>
      <c r="J13" s="240">
        <f t="shared" si="2"/>
        <v>47.761359778124977</v>
      </c>
      <c r="K13" s="240">
        <f t="shared" si="2"/>
        <v>48.477780174796848</v>
      </c>
      <c r="L13" s="240">
        <f t="shared" si="2"/>
        <v>48.477780174796848</v>
      </c>
      <c r="M13" s="240">
        <f t="shared" si="2"/>
        <v>49.932113580040756</v>
      </c>
      <c r="N13" s="240">
        <f t="shared" si="2"/>
        <v>51.430076987441979</v>
      </c>
      <c r="O13" s="240">
        <f t="shared" si="2"/>
        <v>52.972979297065237</v>
      </c>
      <c r="P13" s="240">
        <f t="shared" si="2"/>
        <v>52.972979297065237</v>
      </c>
      <c r="Q13" s="240">
        <f t="shared" si="2"/>
        <v>52.972979297065237</v>
      </c>
      <c r="R13" s="240">
        <f t="shared" si="2"/>
        <v>52.972979297065237</v>
      </c>
      <c r="S13" s="240">
        <f t="shared" si="2"/>
        <v>52.972979297065237</v>
      </c>
      <c r="T13" s="240">
        <f t="shared" si="2"/>
        <v>53.767573986521214</v>
      </c>
      <c r="U13" s="240">
        <f t="shared" si="2"/>
        <v>54.574087596319025</v>
      </c>
      <c r="V13" s="240">
        <f t="shared" si="2"/>
        <v>55.392698910263803</v>
      </c>
      <c r="W13" s="240">
        <f t="shared" si="2"/>
        <v>56.223589393917756</v>
      </c>
      <c r="X13" s="240">
        <f t="shared" si="2"/>
        <v>57.066943234826518</v>
      </c>
      <c r="Y13" s="240">
        <f t="shared" si="2"/>
        <v>57.922947383348912</v>
      </c>
      <c r="Z13" s="240">
        <f t="shared" si="2"/>
        <v>58.791791594099138</v>
      </c>
      <c r="AA13" s="240">
        <f t="shared" si="2"/>
        <v>59.673668468010618</v>
      </c>
      <c r="AB13" s="240">
        <f t="shared" si="2"/>
        <v>60.568773495030769</v>
      </c>
      <c r="AC13" s="240">
        <f t="shared" si="2"/>
        <v>61.477305097456224</v>
      </c>
      <c r="AD13" s="240">
        <f t="shared" si="2"/>
        <v>62.399464673918061</v>
      </c>
      <c r="AE13" s="240">
        <f t="shared" si="2"/>
        <v>63.335456644026827</v>
      </c>
      <c r="AF13" s="240">
        <f t="shared" si="2"/>
        <v>64.285488493687225</v>
      </c>
      <c r="AG13" s="240">
        <f t="shared" si="2"/>
        <v>66.21405314849784</v>
      </c>
      <c r="AH13" s="240">
        <f t="shared" si="2"/>
        <v>66.21405314849784</v>
      </c>
      <c r="AI13" s="240">
        <f t="shared" si="2"/>
        <v>66.21405314849784</v>
      </c>
      <c r="AJ13" s="240">
        <f t="shared" si="2"/>
        <v>66.21405314849784</v>
      </c>
      <c r="AK13" s="240">
        <f t="shared" si="2"/>
        <v>68.200474742952778</v>
      </c>
      <c r="AL13" s="240">
        <f t="shared" si="2"/>
        <v>69.223481864097067</v>
      </c>
      <c r="AM13" s="241">
        <f t="shared" si="2"/>
        <v>70.261834092058521</v>
      </c>
      <c r="AN13" s="27"/>
    </row>
    <row r="14" spans="2:40" x14ac:dyDescent="0.25">
      <c r="B14" s="154" t="s">
        <v>66</v>
      </c>
      <c r="C14" s="27">
        <v>83</v>
      </c>
      <c r="D14" s="240">
        <f t="shared" ref="D14:D17" si="3">C14*(1+D$10)</f>
        <v>83</v>
      </c>
      <c r="E14" s="240">
        <f t="shared" ref="E14:AM14" si="4">D14*(1+E$10)</f>
        <v>83</v>
      </c>
      <c r="F14" s="240">
        <f t="shared" si="4"/>
        <v>84.24499999999999</v>
      </c>
      <c r="G14" s="240">
        <f t="shared" si="4"/>
        <v>85.508674999999982</v>
      </c>
      <c r="H14" s="240">
        <f t="shared" si="4"/>
        <v>85.508674999999982</v>
      </c>
      <c r="I14" s="240">
        <f t="shared" si="4"/>
        <v>86.79130512499998</v>
      </c>
      <c r="J14" s="240">
        <f t="shared" si="4"/>
        <v>88.093174701874972</v>
      </c>
      <c r="K14" s="240">
        <f t="shared" si="4"/>
        <v>89.414572322403089</v>
      </c>
      <c r="L14" s="240">
        <f t="shared" si="4"/>
        <v>89.414572322403089</v>
      </c>
      <c r="M14" s="240">
        <f t="shared" si="4"/>
        <v>92.097009492075188</v>
      </c>
      <c r="N14" s="240">
        <f t="shared" si="4"/>
        <v>94.859919776837444</v>
      </c>
      <c r="O14" s="240">
        <f t="shared" si="4"/>
        <v>97.705717370142565</v>
      </c>
      <c r="P14" s="240">
        <f t="shared" si="4"/>
        <v>97.705717370142565</v>
      </c>
      <c r="Q14" s="240">
        <f t="shared" si="4"/>
        <v>97.705717370142565</v>
      </c>
      <c r="R14" s="240">
        <f t="shared" si="4"/>
        <v>97.705717370142565</v>
      </c>
      <c r="S14" s="240">
        <f t="shared" si="4"/>
        <v>97.705717370142565</v>
      </c>
      <c r="T14" s="240">
        <f t="shared" si="4"/>
        <v>99.171303130694696</v>
      </c>
      <c r="U14" s="240">
        <f t="shared" si="4"/>
        <v>100.65887267765511</v>
      </c>
      <c r="V14" s="240">
        <f t="shared" si="4"/>
        <v>102.16875576781993</v>
      </c>
      <c r="W14" s="240">
        <f t="shared" si="4"/>
        <v>103.70128710433723</v>
      </c>
      <c r="X14" s="240">
        <f t="shared" si="4"/>
        <v>105.25680641090227</v>
      </c>
      <c r="Y14" s="240">
        <f t="shared" si="4"/>
        <v>106.8356585070658</v>
      </c>
      <c r="Z14" s="240">
        <f t="shared" si="4"/>
        <v>108.43819338467178</v>
      </c>
      <c r="AA14" s="240">
        <f t="shared" si="4"/>
        <v>110.06476628544185</v>
      </c>
      <c r="AB14" s="240">
        <f t="shared" si="4"/>
        <v>111.71573777972347</v>
      </c>
      <c r="AC14" s="240">
        <f t="shared" si="4"/>
        <v>113.39147384641932</v>
      </c>
      <c r="AD14" s="240">
        <f t="shared" si="4"/>
        <v>115.0923459541156</v>
      </c>
      <c r="AE14" s="240">
        <f t="shared" si="4"/>
        <v>116.81873114342733</v>
      </c>
      <c r="AF14" s="240">
        <f t="shared" si="4"/>
        <v>118.57101211057872</v>
      </c>
      <c r="AG14" s="240">
        <f t="shared" si="4"/>
        <v>122.12814247389609</v>
      </c>
      <c r="AH14" s="240">
        <f t="shared" si="4"/>
        <v>122.12814247389609</v>
      </c>
      <c r="AI14" s="240">
        <f t="shared" si="4"/>
        <v>122.12814247389609</v>
      </c>
      <c r="AJ14" s="240">
        <f t="shared" si="4"/>
        <v>122.12814247389609</v>
      </c>
      <c r="AK14" s="240">
        <f t="shared" si="4"/>
        <v>125.79198674811298</v>
      </c>
      <c r="AL14" s="240">
        <f t="shared" si="4"/>
        <v>127.67886654933466</v>
      </c>
      <c r="AM14" s="241">
        <f t="shared" si="4"/>
        <v>129.59404954757466</v>
      </c>
      <c r="AN14" s="27"/>
    </row>
    <row r="15" spans="2:40" x14ac:dyDescent="0.25">
      <c r="B15" s="154" t="s">
        <v>67</v>
      </c>
      <c r="C15" s="27">
        <v>60</v>
      </c>
      <c r="D15" s="240">
        <f t="shared" si="3"/>
        <v>60</v>
      </c>
      <c r="E15" s="240">
        <f t="shared" ref="E15:AM15" si="5">D15*(1+E$10)</f>
        <v>60</v>
      </c>
      <c r="F15" s="240">
        <f t="shared" si="5"/>
        <v>60.899999999999991</v>
      </c>
      <c r="G15" s="240">
        <f t="shared" si="5"/>
        <v>61.813499999999983</v>
      </c>
      <c r="H15" s="240">
        <f t="shared" si="5"/>
        <v>61.813499999999983</v>
      </c>
      <c r="I15" s="240">
        <f t="shared" si="5"/>
        <v>62.740702499999976</v>
      </c>
      <c r="J15" s="240">
        <f t="shared" si="5"/>
        <v>63.681813037499971</v>
      </c>
      <c r="K15" s="240">
        <f t="shared" si="5"/>
        <v>64.637040233062464</v>
      </c>
      <c r="L15" s="240">
        <f t="shared" si="5"/>
        <v>64.637040233062464</v>
      </c>
      <c r="M15" s="240">
        <f t="shared" si="5"/>
        <v>66.576151440054346</v>
      </c>
      <c r="N15" s="240">
        <f t="shared" si="5"/>
        <v>68.573435983255976</v>
      </c>
      <c r="O15" s="240">
        <f t="shared" si="5"/>
        <v>70.630639062753659</v>
      </c>
      <c r="P15" s="240">
        <f t="shared" si="5"/>
        <v>70.630639062753659</v>
      </c>
      <c r="Q15" s="240">
        <f t="shared" si="5"/>
        <v>70.630639062753659</v>
      </c>
      <c r="R15" s="240">
        <f t="shared" si="5"/>
        <v>70.630639062753659</v>
      </c>
      <c r="S15" s="240">
        <f t="shared" si="5"/>
        <v>70.630639062753659</v>
      </c>
      <c r="T15" s="240">
        <f t="shared" si="5"/>
        <v>71.690098648694956</v>
      </c>
      <c r="U15" s="240">
        <f t="shared" si="5"/>
        <v>72.765450128425371</v>
      </c>
      <c r="V15" s="240">
        <f t="shared" si="5"/>
        <v>73.856931880351738</v>
      </c>
      <c r="W15" s="240">
        <f t="shared" si="5"/>
        <v>74.964785858557008</v>
      </c>
      <c r="X15" s="240">
        <f t="shared" si="5"/>
        <v>76.089257646435357</v>
      </c>
      <c r="Y15" s="240">
        <f t="shared" si="5"/>
        <v>77.230596511131878</v>
      </c>
      <c r="Z15" s="240">
        <f t="shared" si="5"/>
        <v>78.38905545879885</v>
      </c>
      <c r="AA15" s="240">
        <f t="shared" si="5"/>
        <v>79.564891290680819</v>
      </c>
      <c r="AB15" s="240">
        <f t="shared" si="5"/>
        <v>80.758364660041025</v>
      </c>
      <c r="AC15" s="240">
        <f t="shared" si="5"/>
        <v>81.969740129941627</v>
      </c>
      <c r="AD15" s="240">
        <f t="shared" si="5"/>
        <v>83.199286231890738</v>
      </c>
      <c r="AE15" s="240">
        <f t="shared" si="5"/>
        <v>84.447275525369093</v>
      </c>
      <c r="AF15" s="240">
        <f t="shared" si="5"/>
        <v>85.713984658249615</v>
      </c>
      <c r="AG15" s="240">
        <f t="shared" si="5"/>
        <v>88.28540419799711</v>
      </c>
      <c r="AH15" s="240">
        <f t="shared" si="5"/>
        <v>88.28540419799711</v>
      </c>
      <c r="AI15" s="240">
        <f t="shared" si="5"/>
        <v>88.28540419799711</v>
      </c>
      <c r="AJ15" s="240">
        <f t="shared" si="5"/>
        <v>88.28540419799711</v>
      </c>
      <c r="AK15" s="240">
        <f t="shared" si="5"/>
        <v>90.933966323937028</v>
      </c>
      <c r="AL15" s="240">
        <f t="shared" si="5"/>
        <v>92.297975818796075</v>
      </c>
      <c r="AM15" s="241">
        <f t="shared" si="5"/>
        <v>93.682445456078014</v>
      </c>
      <c r="AN15" s="27"/>
    </row>
    <row r="16" spans="2:40" x14ac:dyDescent="0.25">
      <c r="B16" s="154" t="s">
        <v>68</v>
      </c>
      <c r="C16" s="27">
        <v>50</v>
      </c>
      <c r="D16" s="240">
        <f t="shared" si="3"/>
        <v>50</v>
      </c>
      <c r="E16" s="240">
        <f t="shared" ref="E16:AM16" si="6">D16*(1+E$10)</f>
        <v>50</v>
      </c>
      <c r="F16" s="240">
        <f t="shared" si="6"/>
        <v>50.749999999999993</v>
      </c>
      <c r="G16" s="240">
        <f t="shared" si="6"/>
        <v>51.51124999999999</v>
      </c>
      <c r="H16" s="240">
        <f t="shared" si="6"/>
        <v>51.51124999999999</v>
      </c>
      <c r="I16" s="240">
        <f t="shared" si="6"/>
        <v>52.283918749999984</v>
      </c>
      <c r="J16" s="240">
        <f t="shared" si="6"/>
        <v>53.068177531249979</v>
      </c>
      <c r="K16" s="240">
        <f t="shared" si="6"/>
        <v>53.864200194218725</v>
      </c>
      <c r="L16" s="240">
        <f t="shared" si="6"/>
        <v>53.864200194218725</v>
      </c>
      <c r="M16" s="240">
        <f t="shared" si="6"/>
        <v>55.480126200045291</v>
      </c>
      <c r="N16" s="240">
        <f t="shared" si="6"/>
        <v>57.144529986046649</v>
      </c>
      <c r="O16" s="240">
        <f t="shared" si="6"/>
        <v>58.858865885628049</v>
      </c>
      <c r="P16" s="240">
        <f t="shared" si="6"/>
        <v>58.858865885628049</v>
      </c>
      <c r="Q16" s="240">
        <f t="shared" si="6"/>
        <v>58.858865885628049</v>
      </c>
      <c r="R16" s="240">
        <f t="shared" si="6"/>
        <v>58.858865885628049</v>
      </c>
      <c r="S16" s="240">
        <f t="shared" si="6"/>
        <v>58.858865885628049</v>
      </c>
      <c r="T16" s="240">
        <f t="shared" si="6"/>
        <v>59.741748873912464</v>
      </c>
      <c r="U16" s="240">
        <f t="shared" si="6"/>
        <v>60.637875107021145</v>
      </c>
      <c r="V16" s="240">
        <f t="shared" si="6"/>
        <v>61.547443233626453</v>
      </c>
      <c r="W16" s="240">
        <f t="shared" si="6"/>
        <v>62.470654882130844</v>
      </c>
      <c r="X16" s="240">
        <f t="shared" si="6"/>
        <v>63.4077147053628</v>
      </c>
      <c r="Y16" s="240">
        <f t="shared" si="6"/>
        <v>64.358830425943239</v>
      </c>
      <c r="Z16" s="240">
        <f t="shared" si="6"/>
        <v>65.324212882332375</v>
      </c>
      <c r="AA16" s="240">
        <f t="shared" si="6"/>
        <v>66.304076075567352</v>
      </c>
      <c r="AB16" s="240">
        <f t="shared" si="6"/>
        <v>67.298637216700854</v>
      </c>
      <c r="AC16" s="240">
        <f t="shared" si="6"/>
        <v>68.308116774951358</v>
      </c>
      <c r="AD16" s="240">
        <f t="shared" si="6"/>
        <v>69.332738526575625</v>
      </c>
      <c r="AE16" s="240">
        <f t="shared" si="6"/>
        <v>70.372729604474259</v>
      </c>
      <c r="AF16" s="240">
        <f t="shared" si="6"/>
        <v>71.428320548541365</v>
      </c>
      <c r="AG16" s="240">
        <f t="shared" si="6"/>
        <v>73.571170164997611</v>
      </c>
      <c r="AH16" s="240">
        <f t="shared" si="6"/>
        <v>73.571170164997611</v>
      </c>
      <c r="AI16" s="240">
        <f t="shared" si="6"/>
        <v>73.571170164997611</v>
      </c>
      <c r="AJ16" s="240">
        <f t="shared" si="6"/>
        <v>73.571170164997611</v>
      </c>
      <c r="AK16" s="240">
        <f t="shared" si="6"/>
        <v>75.778305269947538</v>
      </c>
      <c r="AL16" s="240">
        <f t="shared" si="6"/>
        <v>76.914979848996737</v>
      </c>
      <c r="AM16" s="241">
        <f t="shared" si="6"/>
        <v>78.068704546731681</v>
      </c>
      <c r="AN16" s="27"/>
    </row>
    <row r="17" spans="2:40" x14ac:dyDescent="0.25">
      <c r="B17" s="154" t="s">
        <v>69</v>
      </c>
      <c r="C17" s="27">
        <v>130</v>
      </c>
      <c r="D17" s="240">
        <f t="shared" si="3"/>
        <v>130</v>
      </c>
      <c r="E17" s="240">
        <f t="shared" ref="E17:AM17" si="7">D17*(1+E$10)</f>
        <v>130</v>
      </c>
      <c r="F17" s="240">
        <f t="shared" si="7"/>
        <v>131.94999999999999</v>
      </c>
      <c r="G17" s="240">
        <f t="shared" si="7"/>
        <v>133.92924999999997</v>
      </c>
      <c r="H17" s="240">
        <f t="shared" si="7"/>
        <v>133.92924999999997</v>
      </c>
      <c r="I17" s="240">
        <f t="shared" si="7"/>
        <v>135.93818874999997</v>
      </c>
      <c r="J17" s="240">
        <f t="shared" si="7"/>
        <v>137.97726158124996</v>
      </c>
      <c r="K17" s="240">
        <f t="shared" si="7"/>
        <v>140.04692050496871</v>
      </c>
      <c r="L17" s="240">
        <f t="shared" si="7"/>
        <v>140.04692050496871</v>
      </c>
      <c r="M17" s="240">
        <f t="shared" si="7"/>
        <v>144.24832812011778</v>
      </c>
      <c r="N17" s="240">
        <f t="shared" si="7"/>
        <v>148.57577796372132</v>
      </c>
      <c r="O17" s="240">
        <f t="shared" si="7"/>
        <v>153.03305130263297</v>
      </c>
      <c r="P17" s="240">
        <f t="shared" si="7"/>
        <v>153.03305130263297</v>
      </c>
      <c r="Q17" s="240">
        <f t="shared" si="7"/>
        <v>153.03305130263297</v>
      </c>
      <c r="R17" s="240">
        <f t="shared" si="7"/>
        <v>153.03305130263297</v>
      </c>
      <c r="S17" s="240">
        <f t="shared" si="7"/>
        <v>153.03305130263297</v>
      </c>
      <c r="T17" s="240">
        <f t="shared" si="7"/>
        <v>155.32854707217246</v>
      </c>
      <c r="U17" s="240">
        <f t="shared" si="7"/>
        <v>157.65847527825503</v>
      </c>
      <c r="V17" s="240">
        <f t="shared" si="7"/>
        <v>160.02335240742883</v>
      </c>
      <c r="W17" s="240">
        <f t="shared" si="7"/>
        <v>162.42370269354024</v>
      </c>
      <c r="X17" s="240">
        <f t="shared" si="7"/>
        <v>164.86005823394333</v>
      </c>
      <c r="Y17" s="240">
        <f t="shared" si="7"/>
        <v>167.33295910745247</v>
      </c>
      <c r="Z17" s="240">
        <f t="shared" si="7"/>
        <v>169.84295349406423</v>
      </c>
      <c r="AA17" s="240">
        <f t="shared" si="7"/>
        <v>172.39059779647519</v>
      </c>
      <c r="AB17" s="240">
        <f t="shared" si="7"/>
        <v>174.97645676342231</v>
      </c>
      <c r="AC17" s="240">
        <f t="shared" si="7"/>
        <v>177.60110361487364</v>
      </c>
      <c r="AD17" s="240">
        <f t="shared" si="7"/>
        <v>180.26512016909672</v>
      </c>
      <c r="AE17" s="240">
        <f t="shared" si="7"/>
        <v>182.96909697163315</v>
      </c>
      <c r="AF17" s="240">
        <f t="shared" si="7"/>
        <v>185.71363342620762</v>
      </c>
      <c r="AG17" s="240">
        <f t="shared" si="7"/>
        <v>191.28504242899385</v>
      </c>
      <c r="AH17" s="240">
        <f t="shared" si="7"/>
        <v>191.28504242899385</v>
      </c>
      <c r="AI17" s="240">
        <f t="shared" si="7"/>
        <v>191.28504242899385</v>
      </c>
      <c r="AJ17" s="240">
        <f t="shared" si="7"/>
        <v>191.28504242899385</v>
      </c>
      <c r="AK17" s="240">
        <f t="shared" si="7"/>
        <v>197.02359370186366</v>
      </c>
      <c r="AL17" s="240">
        <f t="shared" si="7"/>
        <v>199.9789476073916</v>
      </c>
      <c r="AM17" s="241">
        <f t="shared" si="7"/>
        <v>202.97863182150246</v>
      </c>
      <c r="AN17" s="27"/>
    </row>
    <row r="18" spans="2:40" s="8" customFormat="1" ht="14.4" thickBot="1" x14ac:dyDescent="0.3">
      <c r="B18" s="161" t="s">
        <v>129</v>
      </c>
      <c r="C18" s="162">
        <f>SUM(C13:C17)</f>
        <v>368</v>
      </c>
      <c r="D18" s="162">
        <f t="shared" ref="D18:AM18" si="8">SUM(D13:D17)</f>
        <v>368</v>
      </c>
      <c r="E18" s="162">
        <f t="shared" si="8"/>
        <v>368</v>
      </c>
      <c r="F18" s="162">
        <f t="shared" si="8"/>
        <v>373.52</v>
      </c>
      <c r="G18" s="162">
        <f t="shared" si="8"/>
        <v>379.12279999999987</v>
      </c>
      <c r="H18" s="162">
        <f t="shared" si="8"/>
        <v>379.12279999999987</v>
      </c>
      <c r="I18" s="162">
        <f t="shared" si="8"/>
        <v>384.80964199999983</v>
      </c>
      <c r="J18" s="162">
        <f t="shared" si="8"/>
        <v>390.5817866299999</v>
      </c>
      <c r="K18" s="162">
        <f t="shared" si="8"/>
        <v>396.44051342944988</v>
      </c>
      <c r="L18" s="162">
        <f t="shared" si="8"/>
        <v>396.44051342944988</v>
      </c>
      <c r="M18" s="162">
        <f t="shared" si="8"/>
        <v>408.33372883233335</v>
      </c>
      <c r="N18" s="162">
        <f t="shared" si="8"/>
        <v>420.58374069730337</v>
      </c>
      <c r="O18" s="162">
        <f t="shared" si="8"/>
        <v>433.20125291822251</v>
      </c>
      <c r="P18" s="162">
        <f t="shared" si="8"/>
        <v>433.20125291822251</v>
      </c>
      <c r="Q18" s="162">
        <f t="shared" si="8"/>
        <v>433.20125291822251</v>
      </c>
      <c r="R18" s="162">
        <f t="shared" si="8"/>
        <v>433.20125291822251</v>
      </c>
      <c r="S18" s="162">
        <f t="shared" si="8"/>
        <v>433.20125291822251</v>
      </c>
      <c r="T18" s="162">
        <f t="shared" si="8"/>
        <v>439.69927171199578</v>
      </c>
      <c r="U18" s="162">
        <f t="shared" si="8"/>
        <v>446.29476078767567</v>
      </c>
      <c r="V18" s="162">
        <f t="shared" si="8"/>
        <v>452.98918219949076</v>
      </c>
      <c r="W18" s="162">
        <f t="shared" si="8"/>
        <v>459.78401993248303</v>
      </c>
      <c r="X18" s="162">
        <f t="shared" si="8"/>
        <v>466.68078023147029</v>
      </c>
      <c r="Y18" s="162">
        <f t="shared" si="8"/>
        <v>473.68099193494231</v>
      </c>
      <c r="Z18" s="162">
        <f t="shared" si="8"/>
        <v>480.78620681396637</v>
      </c>
      <c r="AA18" s="162">
        <f t="shared" si="8"/>
        <v>487.99799991617579</v>
      </c>
      <c r="AB18" s="162">
        <f t="shared" si="8"/>
        <v>495.31796991491842</v>
      </c>
      <c r="AC18" s="162">
        <f t="shared" si="8"/>
        <v>502.74773946364218</v>
      </c>
      <c r="AD18" s="162">
        <f t="shared" si="8"/>
        <v>510.28895555559677</v>
      </c>
      <c r="AE18" s="162">
        <f t="shared" si="8"/>
        <v>517.94328988893074</v>
      </c>
      <c r="AF18" s="162">
        <f t="shared" si="8"/>
        <v>525.71243923726456</v>
      </c>
      <c r="AG18" s="162">
        <f t="shared" si="8"/>
        <v>541.48381241438256</v>
      </c>
      <c r="AH18" s="162">
        <f t="shared" si="8"/>
        <v>541.48381241438256</v>
      </c>
      <c r="AI18" s="162">
        <f t="shared" si="8"/>
        <v>541.48381241438256</v>
      </c>
      <c r="AJ18" s="162">
        <f t="shared" si="8"/>
        <v>541.48381241438256</v>
      </c>
      <c r="AK18" s="162">
        <f t="shared" si="8"/>
        <v>557.72832678681391</v>
      </c>
      <c r="AL18" s="162">
        <f t="shared" si="8"/>
        <v>566.09425168861617</v>
      </c>
      <c r="AM18" s="163">
        <f t="shared" si="8"/>
        <v>574.58566546394536</v>
      </c>
    </row>
    <row r="19" spans="2:40" ht="14.4" thickTop="1" x14ac:dyDescent="0.25">
      <c r="B19" s="149"/>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157"/>
    </row>
    <row r="20" spans="2:40" x14ac:dyDescent="0.25">
      <c r="B20" s="264" t="s">
        <v>113</v>
      </c>
      <c r="C20" s="265"/>
      <c r="D20" s="265">
        <v>0</v>
      </c>
      <c r="E20" s="265">
        <v>0.02</v>
      </c>
      <c r="F20" s="265">
        <v>0</v>
      </c>
      <c r="G20" s="265">
        <v>0</v>
      </c>
      <c r="H20" s="265">
        <v>0</v>
      </c>
      <c r="I20" s="265">
        <v>0</v>
      </c>
      <c r="J20" s="265">
        <v>0</v>
      </c>
      <c r="K20" s="265">
        <v>0.01</v>
      </c>
      <c r="L20" s="265">
        <v>0.01</v>
      </c>
      <c r="M20" s="265">
        <v>0.02</v>
      </c>
      <c r="N20" s="265">
        <v>0.01</v>
      </c>
      <c r="O20" s="265">
        <v>0.01</v>
      </c>
      <c r="P20" s="265">
        <v>0.01</v>
      </c>
      <c r="Q20" s="265">
        <v>0.01</v>
      </c>
      <c r="R20" s="265">
        <v>0.02</v>
      </c>
      <c r="S20" s="265">
        <v>0.01</v>
      </c>
      <c r="T20" s="265">
        <v>0.01</v>
      </c>
      <c r="U20" s="265">
        <v>0.01</v>
      </c>
      <c r="V20" s="265">
        <v>0.01</v>
      </c>
      <c r="W20" s="265">
        <v>0.01</v>
      </c>
      <c r="X20" s="265">
        <v>0.02</v>
      </c>
      <c r="Y20" s="265">
        <v>0.02</v>
      </c>
      <c r="Z20" s="265">
        <v>0.02</v>
      </c>
      <c r="AA20" s="265">
        <v>0.02</v>
      </c>
      <c r="AB20" s="265">
        <v>0.02</v>
      </c>
      <c r="AC20" s="265">
        <v>0.03</v>
      </c>
      <c r="AD20" s="265">
        <v>0.03</v>
      </c>
      <c r="AE20" s="265">
        <v>0.03</v>
      </c>
      <c r="AF20" s="265">
        <v>0.02</v>
      </c>
      <c r="AG20" s="265">
        <v>0.02</v>
      </c>
      <c r="AH20" s="265">
        <v>0.01</v>
      </c>
      <c r="AI20" s="265">
        <v>0.01</v>
      </c>
      <c r="AJ20" s="265">
        <v>0.02</v>
      </c>
      <c r="AK20" s="265">
        <v>0</v>
      </c>
      <c r="AL20" s="265">
        <v>0.01</v>
      </c>
      <c r="AM20" s="266">
        <v>0</v>
      </c>
    </row>
    <row r="21" spans="2:40" x14ac:dyDescent="0.25">
      <c r="B21" s="149"/>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157"/>
    </row>
    <row r="22" spans="2:40" x14ac:dyDescent="0.25">
      <c r="B22" s="149" t="str">
        <f>B6</f>
        <v>Segment 2</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157"/>
    </row>
    <row r="23" spans="2:40" x14ac:dyDescent="0.25">
      <c r="B23" s="154" t="s">
        <v>64</v>
      </c>
      <c r="C23" s="27">
        <v>410</v>
      </c>
      <c r="D23" s="240">
        <f>C23*(1+D$20)</f>
        <v>410</v>
      </c>
      <c r="E23" s="240">
        <f t="shared" ref="E23:AM23" si="9">D23*(1+E$20)</f>
        <v>418.2</v>
      </c>
      <c r="F23" s="240">
        <f t="shared" si="9"/>
        <v>418.2</v>
      </c>
      <c r="G23" s="240">
        <f t="shared" si="9"/>
        <v>418.2</v>
      </c>
      <c r="H23" s="240">
        <f t="shared" si="9"/>
        <v>418.2</v>
      </c>
      <c r="I23" s="240">
        <f t="shared" si="9"/>
        <v>418.2</v>
      </c>
      <c r="J23" s="240">
        <f t="shared" si="9"/>
        <v>418.2</v>
      </c>
      <c r="K23" s="240">
        <f t="shared" si="9"/>
        <v>422.38200000000001</v>
      </c>
      <c r="L23" s="240">
        <f t="shared" si="9"/>
        <v>426.60581999999999</v>
      </c>
      <c r="M23" s="240">
        <f t="shared" si="9"/>
        <v>435.1379364</v>
      </c>
      <c r="N23" s="240">
        <f t="shared" si="9"/>
        <v>439.48931576400003</v>
      </c>
      <c r="O23" s="240">
        <f t="shared" si="9"/>
        <v>443.88420892164004</v>
      </c>
      <c r="P23" s="240">
        <f t="shared" si="9"/>
        <v>448.32305101085643</v>
      </c>
      <c r="Q23" s="240">
        <f t="shared" si="9"/>
        <v>452.806281520965</v>
      </c>
      <c r="R23" s="240">
        <f t="shared" si="9"/>
        <v>461.86240715138433</v>
      </c>
      <c r="S23" s="240">
        <f t="shared" si="9"/>
        <v>466.4810312228982</v>
      </c>
      <c r="T23" s="240">
        <f t="shared" si="9"/>
        <v>471.1458415351272</v>
      </c>
      <c r="U23" s="240">
        <f t="shared" si="9"/>
        <v>475.85729995047848</v>
      </c>
      <c r="V23" s="240">
        <f t="shared" si="9"/>
        <v>480.61587294998327</v>
      </c>
      <c r="W23" s="240">
        <f t="shared" si="9"/>
        <v>485.4220316794831</v>
      </c>
      <c r="X23" s="240">
        <f t="shared" si="9"/>
        <v>495.13047231307274</v>
      </c>
      <c r="Y23" s="240">
        <f t="shared" si="9"/>
        <v>505.03308175933421</v>
      </c>
      <c r="Z23" s="240">
        <f t="shared" si="9"/>
        <v>515.13374339452093</v>
      </c>
      <c r="AA23" s="240">
        <f t="shared" si="9"/>
        <v>525.43641826241139</v>
      </c>
      <c r="AB23" s="240">
        <f t="shared" si="9"/>
        <v>535.9451466276596</v>
      </c>
      <c r="AC23" s="240">
        <f t="shared" si="9"/>
        <v>552.02350102648938</v>
      </c>
      <c r="AD23" s="240">
        <f t="shared" si="9"/>
        <v>568.58420605728406</v>
      </c>
      <c r="AE23" s="240">
        <f t="shared" si="9"/>
        <v>585.64173223900264</v>
      </c>
      <c r="AF23" s="240">
        <f t="shared" si="9"/>
        <v>597.3545668837827</v>
      </c>
      <c r="AG23" s="240">
        <f t="shared" si="9"/>
        <v>609.30165822145841</v>
      </c>
      <c r="AH23" s="240">
        <f t="shared" si="9"/>
        <v>615.39467480367296</v>
      </c>
      <c r="AI23" s="240">
        <f t="shared" si="9"/>
        <v>621.54862155170974</v>
      </c>
      <c r="AJ23" s="240">
        <f t="shared" si="9"/>
        <v>633.97959398274395</v>
      </c>
      <c r="AK23" s="240">
        <f t="shared" si="9"/>
        <v>633.97959398274395</v>
      </c>
      <c r="AL23" s="240">
        <f t="shared" si="9"/>
        <v>640.31938992257142</v>
      </c>
      <c r="AM23" s="241">
        <f t="shared" si="9"/>
        <v>640.31938992257142</v>
      </c>
      <c r="AN23" s="27"/>
    </row>
    <row r="24" spans="2:40" x14ac:dyDescent="0.25">
      <c r="B24" s="154" t="s">
        <v>66</v>
      </c>
      <c r="C24" s="27">
        <v>355</v>
      </c>
      <c r="D24" s="240">
        <f t="shared" ref="D24:AM24" si="10">C24*(1+D$20)</f>
        <v>355</v>
      </c>
      <c r="E24" s="240">
        <f t="shared" si="10"/>
        <v>362.1</v>
      </c>
      <c r="F24" s="240">
        <f t="shared" si="10"/>
        <v>362.1</v>
      </c>
      <c r="G24" s="240">
        <f t="shared" si="10"/>
        <v>362.1</v>
      </c>
      <c r="H24" s="240">
        <f t="shared" si="10"/>
        <v>362.1</v>
      </c>
      <c r="I24" s="240">
        <f t="shared" si="10"/>
        <v>362.1</v>
      </c>
      <c r="J24" s="240">
        <f t="shared" si="10"/>
        <v>362.1</v>
      </c>
      <c r="K24" s="240">
        <f t="shared" si="10"/>
        <v>365.721</v>
      </c>
      <c r="L24" s="240">
        <f t="shared" si="10"/>
        <v>369.37821000000002</v>
      </c>
      <c r="M24" s="240">
        <f t="shared" si="10"/>
        <v>376.76577420000001</v>
      </c>
      <c r="N24" s="240">
        <f t="shared" si="10"/>
        <v>380.53343194199999</v>
      </c>
      <c r="O24" s="240">
        <f t="shared" si="10"/>
        <v>384.33876626142001</v>
      </c>
      <c r="P24" s="240">
        <f t="shared" si="10"/>
        <v>388.1821539240342</v>
      </c>
      <c r="Q24" s="240">
        <f t="shared" si="10"/>
        <v>392.06397546327452</v>
      </c>
      <c r="R24" s="240">
        <f t="shared" si="10"/>
        <v>399.90525497254004</v>
      </c>
      <c r="S24" s="240">
        <f t="shared" si="10"/>
        <v>403.90430752226541</v>
      </c>
      <c r="T24" s="240">
        <f t="shared" si="10"/>
        <v>407.94335059748806</v>
      </c>
      <c r="U24" s="240">
        <f t="shared" si="10"/>
        <v>412.02278410346293</v>
      </c>
      <c r="V24" s="240">
        <f t="shared" si="10"/>
        <v>416.14301194449757</v>
      </c>
      <c r="W24" s="240">
        <f t="shared" si="10"/>
        <v>420.30444206394253</v>
      </c>
      <c r="X24" s="240">
        <f t="shared" si="10"/>
        <v>428.71053090522139</v>
      </c>
      <c r="Y24" s="240">
        <f t="shared" si="10"/>
        <v>437.28474152332581</v>
      </c>
      <c r="Z24" s="240">
        <f t="shared" si="10"/>
        <v>446.03043635379231</v>
      </c>
      <c r="AA24" s="240">
        <f t="shared" si="10"/>
        <v>454.95104508086814</v>
      </c>
      <c r="AB24" s="240">
        <f t="shared" si="10"/>
        <v>464.05006598248553</v>
      </c>
      <c r="AC24" s="240">
        <f t="shared" si="10"/>
        <v>477.97156796196009</v>
      </c>
      <c r="AD24" s="240">
        <f t="shared" si="10"/>
        <v>492.3107150008189</v>
      </c>
      <c r="AE24" s="240">
        <f t="shared" si="10"/>
        <v>507.08003645084347</v>
      </c>
      <c r="AF24" s="240">
        <f t="shared" si="10"/>
        <v>517.22163717986029</v>
      </c>
      <c r="AG24" s="240">
        <f t="shared" si="10"/>
        <v>527.56606992345746</v>
      </c>
      <c r="AH24" s="240">
        <f t="shared" si="10"/>
        <v>532.84173062269201</v>
      </c>
      <c r="AI24" s="240">
        <f t="shared" si="10"/>
        <v>538.17014792891894</v>
      </c>
      <c r="AJ24" s="240">
        <f t="shared" si="10"/>
        <v>548.93355088749729</v>
      </c>
      <c r="AK24" s="240">
        <f t="shared" si="10"/>
        <v>548.93355088749729</v>
      </c>
      <c r="AL24" s="240">
        <f t="shared" si="10"/>
        <v>554.42288639637229</v>
      </c>
      <c r="AM24" s="241">
        <f t="shared" si="10"/>
        <v>554.42288639637229</v>
      </c>
      <c r="AN24" s="27"/>
    </row>
    <row r="25" spans="2:40" x14ac:dyDescent="0.25">
      <c r="B25" s="154" t="s">
        <v>67</v>
      </c>
      <c r="C25" s="27">
        <v>230</v>
      </c>
      <c r="D25" s="240">
        <f t="shared" ref="D25:AM25" si="11">C25*(1+D$20)</f>
        <v>230</v>
      </c>
      <c r="E25" s="240">
        <f t="shared" si="11"/>
        <v>234.6</v>
      </c>
      <c r="F25" s="240">
        <f t="shared" si="11"/>
        <v>234.6</v>
      </c>
      <c r="G25" s="240">
        <f t="shared" si="11"/>
        <v>234.6</v>
      </c>
      <c r="H25" s="240">
        <f t="shared" si="11"/>
        <v>234.6</v>
      </c>
      <c r="I25" s="240">
        <f t="shared" si="11"/>
        <v>234.6</v>
      </c>
      <c r="J25" s="240">
        <f t="shared" si="11"/>
        <v>234.6</v>
      </c>
      <c r="K25" s="240">
        <f t="shared" si="11"/>
        <v>236.946</v>
      </c>
      <c r="L25" s="240">
        <f t="shared" si="11"/>
        <v>239.31546</v>
      </c>
      <c r="M25" s="240">
        <f t="shared" si="11"/>
        <v>244.10176920000001</v>
      </c>
      <c r="N25" s="240">
        <f t="shared" si="11"/>
        <v>246.54278689200001</v>
      </c>
      <c r="O25" s="240">
        <f t="shared" si="11"/>
        <v>249.00821476092</v>
      </c>
      <c r="P25" s="240">
        <f t="shared" si="11"/>
        <v>251.4982969085292</v>
      </c>
      <c r="Q25" s="240">
        <f t="shared" si="11"/>
        <v>254.01327987761448</v>
      </c>
      <c r="R25" s="240">
        <f t="shared" si="11"/>
        <v>259.09354547516676</v>
      </c>
      <c r="S25" s="240">
        <f t="shared" si="11"/>
        <v>261.68448092991844</v>
      </c>
      <c r="T25" s="240">
        <f t="shared" si="11"/>
        <v>264.30132573921765</v>
      </c>
      <c r="U25" s="240">
        <f t="shared" si="11"/>
        <v>266.94433899660982</v>
      </c>
      <c r="V25" s="240">
        <f t="shared" si="11"/>
        <v>269.61378238657591</v>
      </c>
      <c r="W25" s="240">
        <f t="shared" si="11"/>
        <v>272.30992021044165</v>
      </c>
      <c r="X25" s="240">
        <f t="shared" si="11"/>
        <v>277.75611861465046</v>
      </c>
      <c r="Y25" s="240">
        <f t="shared" si="11"/>
        <v>283.31124098694346</v>
      </c>
      <c r="Z25" s="240">
        <f t="shared" si="11"/>
        <v>288.97746580668235</v>
      </c>
      <c r="AA25" s="240">
        <f t="shared" si="11"/>
        <v>294.75701512281597</v>
      </c>
      <c r="AB25" s="240">
        <f t="shared" si="11"/>
        <v>300.65215542527227</v>
      </c>
      <c r="AC25" s="240">
        <f t="shared" si="11"/>
        <v>309.67172008803044</v>
      </c>
      <c r="AD25" s="240">
        <f t="shared" si="11"/>
        <v>318.96187169067139</v>
      </c>
      <c r="AE25" s="240">
        <f t="shared" si="11"/>
        <v>328.53072784139152</v>
      </c>
      <c r="AF25" s="240">
        <f t="shared" si="11"/>
        <v>335.10134239821934</v>
      </c>
      <c r="AG25" s="240">
        <f t="shared" si="11"/>
        <v>341.80336924618376</v>
      </c>
      <c r="AH25" s="240">
        <f t="shared" si="11"/>
        <v>345.22140293864561</v>
      </c>
      <c r="AI25" s="240">
        <f t="shared" si="11"/>
        <v>348.67361696803209</v>
      </c>
      <c r="AJ25" s="240">
        <f t="shared" si="11"/>
        <v>355.64708930739272</v>
      </c>
      <c r="AK25" s="240">
        <f t="shared" si="11"/>
        <v>355.64708930739272</v>
      </c>
      <c r="AL25" s="240">
        <f t="shared" si="11"/>
        <v>359.20356020046665</v>
      </c>
      <c r="AM25" s="241">
        <f t="shared" si="11"/>
        <v>359.20356020046665</v>
      </c>
      <c r="AN25" s="27"/>
    </row>
    <row r="26" spans="2:40" s="8" customFormat="1" ht="14.4" thickBot="1" x14ac:dyDescent="0.3">
      <c r="B26" s="161" t="s">
        <v>129</v>
      </c>
      <c r="C26" s="162">
        <f>SUM(C23:C25)</f>
        <v>995</v>
      </c>
      <c r="D26" s="162">
        <f t="shared" ref="D26:AM26" si="12">SUM(D23:D25)</f>
        <v>995</v>
      </c>
      <c r="E26" s="162">
        <f t="shared" si="12"/>
        <v>1014.9</v>
      </c>
      <c r="F26" s="162">
        <f t="shared" si="12"/>
        <v>1014.9</v>
      </c>
      <c r="G26" s="162">
        <f t="shared" si="12"/>
        <v>1014.9</v>
      </c>
      <c r="H26" s="162">
        <f t="shared" si="12"/>
        <v>1014.9</v>
      </c>
      <c r="I26" s="162">
        <f t="shared" si="12"/>
        <v>1014.9</v>
      </c>
      <c r="J26" s="162">
        <f t="shared" si="12"/>
        <v>1014.9</v>
      </c>
      <c r="K26" s="162">
        <f t="shared" si="12"/>
        <v>1025.049</v>
      </c>
      <c r="L26" s="162">
        <f t="shared" si="12"/>
        <v>1035.2994900000001</v>
      </c>
      <c r="M26" s="162">
        <f t="shared" si="12"/>
        <v>1056.0054798000001</v>
      </c>
      <c r="N26" s="162">
        <f t="shared" si="12"/>
        <v>1066.5655345980001</v>
      </c>
      <c r="O26" s="162">
        <f t="shared" si="12"/>
        <v>1077.2311899439801</v>
      </c>
      <c r="P26" s="162">
        <f t="shared" si="12"/>
        <v>1088.0035018434198</v>
      </c>
      <c r="Q26" s="162">
        <f t="shared" si="12"/>
        <v>1098.8835368618541</v>
      </c>
      <c r="R26" s="162">
        <f t="shared" si="12"/>
        <v>1120.8612075990911</v>
      </c>
      <c r="S26" s="162">
        <f t="shared" si="12"/>
        <v>1132.069819675082</v>
      </c>
      <c r="T26" s="162">
        <f t="shared" si="12"/>
        <v>1143.3905178718328</v>
      </c>
      <c r="U26" s="162">
        <f t="shared" si="12"/>
        <v>1154.8244230505511</v>
      </c>
      <c r="V26" s="162">
        <f t="shared" si="12"/>
        <v>1166.3726672810567</v>
      </c>
      <c r="W26" s="162">
        <f t="shared" si="12"/>
        <v>1178.0363939538674</v>
      </c>
      <c r="X26" s="162">
        <f t="shared" si="12"/>
        <v>1201.5971218329446</v>
      </c>
      <c r="Y26" s="162">
        <f t="shared" si="12"/>
        <v>1225.6290642696035</v>
      </c>
      <c r="Z26" s="162">
        <f t="shared" si="12"/>
        <v>1250.1416455549956</v>
      </c>
      <c r="AA26" s="162">
        <f t="shared" si="12"/>
        <v>1275.1444784660955</v>
      </c>
      <c r="AB26" s="162">
        <f t="shared" si="12"/>
        <v>1300.6473680354175</v>
      </c>
      <c r="AC26" s="162">
        <f t="shared" si="12"/>
        <v>1339.66678907648</v>
      </c>
      <c r="AD26" s="162">
        <f t="shared" si="12"/>
        <v>1379.8567927487743</v>
      </c>
      <c r="AE26" s="162">
        <f t="shared" si="12"/>
        <v>1421.2524965312377</v>
      </c>
      <c r="AF26" s="162">
        <f t="shared" si="12"/>
        <v>1449.6775464618622</v>
      </c>
      <c r="AG26" s="162">
        <f t="shared" si="12"/>
        <v>1478.6710973910997</v>
      </c>
      <c r="AH26" s="162">
        <f t="shared" si="12"/>
        <v>1493.4578083650104</v>
      </c>
      <c r="AI26" s="162">
        <f t="shared" si="12"/>
        <v>1508.3923864486608</v>
      </c>
      <c r="AJ26" s="162">
        <f t="shared" si="12"/>
        <v>1538.5602341776339</v>
      </c>
      <c r="AK26" s="162">
        <f t="shared" si="12"/>
        <v>1538.5602341776339</v>
      </c>
      <c r="AL26" s="162">
        <f t="shared" si="12"/>
        <v>1553.9458365194105</v>
      </c>
      <c r="AM26" s="163">
        <f t="shared" si="12"/>
        <v>1553.9458365194105</v>
      </c>
    </row>
    <row r="27" spans="2:40" ht="14.4" thickTop="1" x14ac:dyDescent="0.25">
      <c r="B27" s="149"/>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157"/>
    </row>
    <row r="28" spans="2:40" x14ac:dyDescent="0.25">
      <c r="B28" s="158" t="s">
        <v>130</v>
      </c>
      <c r="C28" s="159"/>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60"/>
    </row>
    <row r="29" spans="2:40" x14ac:dyDescent="0.25">
      <c r="B29" s="14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157"/>
    </row>
    <row r="30" spans="2:40" x14ac:dyDescent="0.25">
      <c r="B30" s="264" t="s">
        <v>112</v>
      </c>
      <c r="C30" s="265"/>
      <c r="D30" s="265">
        <v>0.02</v>
      </c>
      <c r="E30" s="265">
        <v>0.02</v>
      </c>
      <c r="F30" s="265">
        <v>0.02</v>
      </c>
      <c r="G30" s="265">
        <v>0.02</v>
      </c>
      <c r="H30" s="265">
        <v>0.02</v>
      </c>
      <c r="I30" s="265">
        <v>0.02</v>
      </c>
      <c r="J30" s="265">
        <v>0.02</v>
      </c>
      <c r="K30" s="265">
        <v>0.02</v>
      </c>
      <c r="L30" s="265">
        <v>0.02</v>
      </c>
      <c r="M30" s="265">
        <v>0.02</v>
      </c>
      <c r="N30" s="265">
        <v>0.02</v>
      </c>
      <c r="O30" s="265">
        <v>0.02</v>
      </c>
      <c r="P30" s="265">
        <v>0.02</v>
      </c>
      <c r="Q30" s="265">
        <v>0.02</v>
      </c>
      <c r="R30" s="265">
        <v>0.02</v>
      </c>
      <c r="S30" s="265">
        <v>0.02</v>
      </c>
      <c r="T30" s="265">
        <v>0.02</v>
      </c>
      <c r="U30" s="265">
        <v>0.02</v>
      </c>
      <c r="V30" s="265">
        <v>0.02</v>
      </c>
      <c r="W30" s="265">
        <v>0.02</v>
      </c>
      <c r="X30" s="265">
        <v>0.02</v>
      </c>
      <c r="Y30" s="265">
        <v>0.02</v>
      </c>
      <c r="Z30" s="265">
        <v>0.02</v>
      </c>
      <c r="AA30" s="265">
        <v>0.02</v>
      </c>
      <c r="AB30" s="265">
        <v>0.02</v>
      </c>
      <c r="AC30" s="265">
        <v>0.02</v>
      </c>
      <c r="AD30" s="265">
        <v>0.02</v>
      </c>
      <c r="AE30" s="265">
        <v>0.02</v>
      </c>
      <c r="AF30" s="265">
        <v>0.02</v>
      </c>
      <c r="AG30" s="265">
        <v>0.02</v>
      </c>
      <c r="AH30" s="265">
        <v>0.02</v>
      </c>
      <c r="AI30" s="265">
        <v>0.02</v>
      </c>
      <c r="AJ30" s="265">
        <v>0.02</v>
      </c>
      <c r="AK30" s="265">
        <v>0.02</v>
      </c>
      <c r="AL30" s="265">
        <v>0.02</v>
      </c>
      <c r="AM30" s="266">
        <v>0.02</v>
      </c>
    </row>
    <row r="31" spans="2:40" x14ac:dyDescent="0.25">
      <c r="B31" s="149"/>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157"/>
    </row>
    <row r="32" spans="2:40" x14ac:dyDescent="0.25">
      <c r="B32" s="149" t="str">
        <f t="shared" ref="B32:B37" si="13">B12</f>
        <v>Segment 1</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157"/>
    </row>
    <row r="33" spans="2:43" x14ac:dyDescent="0.25">
      <c r="B33" s="154" t="str">
        <f t="shared" si="13"/>
        <v>Product 1</v>
      </c>
      <c r="C33" s="27">
        <v>26</v>
      </c>
      <c r="D33" s="240">
        <f>C33*(1+D$30)</f>
        <v>26.52</v>
      </c>
      <c r="E33" s="240">
        <f t="shared" ref="E33:AM33" si="14">D33*(1+E$30)</f>
        <v>27.0504</v>
      </c>
      <c r="F33" s="240">
        <f t="shared" si="14"/>
        <v>27.591408000000001</v>
      </c>
      <c r="G33" s="240">
        <f t="shared" si="14"/>
        <v>28.143236160000001</v>
      </c>
      <c r="H33" s="240">
        <f t="shared" si="14"/>
        <v>28.706100883200001</v>
      </c>
      <c r="I33" s="240">
        <f t="shared" si="14"/>
        <v>29.280222900864</v>
      </c>
      <c r="J33" s="240">
        <f t="shared" si="14"/>
        <v>29.86582735888128</v>
      </c>
      <c r="K33" s="240">
        <f t="shared" si="14"/>
        <v>30.463143906058907</v>
      </c>
      <c r="L33" s="240">
        <f t="shared" si="14"/>
        <v>31.072406784180085</v>
      </c>
      <c r="M33" s="240">
        <f t="shared" si="14"/>
        <v>31.693854919863689</v>
      </c>
      <c r="N33" s="240">
        <f t="shared" si="14"/>
        <v>32.32773201826096</v>
      </c>
      <c r="O33" s="240">
        <f t="shared" si="14"/>
        <v>32.974286658626177</v>
      </c>
      <c r="P33" s="240">
        <f t="shared" si="14"/>
        <v>33.633772391798701</v>
      </c>
      <c r="Q33" s="240">
        <f t="shared" si="14"/>
        <v>34.306447839634679</v>
      </c>
      <c r="R33" s="240">
        <f t="shared" si="14"/>
        <v>34.992576796427372</v>
      </c>
      <c r="S33" s="240">
        <f t="shared" si="14"/>
        <v>35.692428332355917</v>
      </c>
      <c r="T33" s="240">
        <f t="shared" si="14"/>
        <v>36.406276899003032</v>
      </c>
      <c r="U33" s="240">
        <f t="shared" si="14"/>
        <v>37.134402436983095</v>
      </c>
      <c r="V33" s="240">
        <f t="shared" si="14"/>
        <v>37.877090485722761</v>
      </c>
      <c r="W33" s="240">
        <f t="shared" si="14"/>
        <v>38.634632295437214</v>
      </c>
      <c r="X33" s="240">
        <f t="shared" si="14"/>
        <v>39.407324941345962</v>
      </c>
      <c r="Y33" s="240">
        <f t="shared" si="14"/>
        <v>40.195471440172881</v>
      </c>
      <c r="Z33" s="240">
        <f t="shared" si="14"/>
        <v>40.999380868976338</v>
      </c>
      <c r="AA33" s="240">
        <f t="shared" si="14"/>
        <v>41.819368486355863</v>
      </c>
      <c r="AB33" s="240">
        <f t="shared" si="14"/>
        <v>42.655755856082983</v>
      </c>
      <c r="AC33" s="240">
        <f t="shared" si="14"/>
        <v>43.508870973204644</v>
      </c>
      <c r="AD33" s="240">
        <f t="shared" si="14"/>
        <v>44.379048392668736</v>
      </c>
      <c r="AE33" s="240">
        <f t="shared" si="14"/>
        <v>45.26662936052211</v>
      </c>
      <c r="AF33" s="240">
        <f t="shared" si="14"/>
        <v>46.171961947732555</v>
      </c>
      <c r="AG33" s="240">
        <f t="shared" si="14"/>
        <v>47.095401186687205</v>
      </c>
      <c r="AH33" s="240">
        <f t="shared" si="14"/>
        <v>48.03730921042095</v>
      </c>
      <c r="AI33" s="240">
        <f t="shared" si="14"/>
        <v>48.998055394629368</v>
      </c>
      <c r="AJ33" s="240">
        <f t="shared" si="14"/>
        <v>49.978016502521953</v>
      </c>
      <c r="AK33" s="240">
        <f t="shared" si="14"/>
        <v>50.977576832572396</v>
      </c>
      <c r="AL33" s="240">
        <f t="shared" si="14"/>
        <v>51.997128369223844</v>
      </c>
      <c r="AM33" s="241">
        <f t="shared" si="14"/>
        <v>53.037070936608323</v>
      </c>
      <c r="AN33" s="27"/>
    </row>
    <row r="34" spans="2:43" x14ac:dyDescent="0.25">
      <c r="B34" s="154" t="str">
        <f t="shared" si="13"/>
        <v>Product 2</v>
      </c>
      <c r="C34" s="27">
        <v>50</v>
      </c>
      <c r="D34" s="240">
        <f t="shared" ref="D34:AM34" si="15">C34*(1+D$30)</f>
        <v>51</v>
      </c>
      <c r="E34" s="240">
        <f t="shared" si="15"/>
        <v>52.02</v>
      </c>
      <c r="F34" s="240">
        <f t="shared" si="15"/>
        <v>53.060400000000001</v>
      </c>
      <c r="G34" s="240">
        <f t="shared" si="15"/>
        <v>54.121608000000002</v>
      </c>
      <c r="H34" s="240">
        <f t="shared" si="15"/>
        <v>55.204040160000005</v>
      </c>
      <c r="I34" s="240">
        <f t="shared" si="15"/>
        <v>56.308120963200004</v>
      </c>
      <c r="J34" s="240">
        <f t="shared" si="15"/>
        <v>57.434283382464002</v>
      </c>
      <c r="K34" s="240">
        <f t="shared" si="15"/>
        <v>58.582969050113284</v>
      </c>
      <c r="L34" s="240">
        <f t="shared" si="15"/>
        <v>59.754628431115549</v>
      </c>
      <c r="M34" s="240">
        <f t="shared" si="15"/>
        <v>60.949720999737863</v>
      </c>
      <c r="N34" s="240">
        <f t="shared" si="15"/>
        <v>62.168715419732621</v>
      </c>
      <c r="O34" s="240">
        <f t="shared" si="15"/>
        <v>63.412089728127278</v>
      </c>
      <c r="P34" s="240">
        <f t="shared" si="15"/>
        <v>64.680331522689826</v>
      </c>
      <c r="Q34" s="240">
        <f t="shared" si="15"/>
        <v>65.973938153143621</v>
      </c>
      <c r="R34" s="240">
        <f t="shared" si="15"/>
        <v>67.293416916206496</v>
      </c>
      <c r="S34" s="240">
        <f t="shared" si="15"/>
        <v>68.639285254530634</v>
      </c>
      <c r="T34" s="240">
        <f t="shared" si="15"/>
        <v>70.012070959621255</v>
      </c>
      <c r="U34" s="240">
        <f t="shared" si="15"/>
        <v>71.412312378813681</v>
      </c>
      <c r="V34" s="240">
        <f t="shared" si="15"/>
        <v>72.840558626389949</v>
      </c>
      <c r="W34" s="240">
        <f t="shared" si="15"/>
        <v>74.297369798917757</v>
      </c>
      <c r="X34" s="240">
        <f t="shared" si="15"/>
        <v>75.783317194896114</v>
      </c>
      <c r="Y34" s="240">
        <f t="shared" si="15"/>
        <v>77.298983538794033</v>
      </c>
      <c r="Z34" s="240">
        <f t="shared" si="15"/>
        <v>78.844963209569912</v>
      </c>
      <c r="AA34" s="240">
        <f t="shared" si="15"/>
        <v>80.421862473761308</v>
      </c>
      <c r="AB34" s="240">
        <f t="shared" si="15"/>
        <v>82.030299723236539</v>
      </c>
      <c r="AC34" s="240">
        <f t="shared" si="15"/>
        <v>83.670905717701274</v>
      </c>
      <c r="AD34" s="240">
        <f t="shared" si="15"/>
        <v>85.344323832055295</v>
      </c>
      <c r="AE34" s="240">
        <f t="shared" si="15"/>
        <v>87.051210308696398</v>
      </c>
      <c r="AF34" s="240">
        <f t="shared" si="15"/>
        <v>88.79223451487033</v>
      </c>
      <c r="AG34" s="240">
        <f t="shared" si="15"/>
        <v>90.568079205167734</v>
      </c>
      <c r="AH34" s="240">
        <f t="shared" si="15"/>
        <v>92.379440789271086</v>
      </c>
      <c r="AI34" s="240">
        <f t="shared" si="15"/>
        <v>94.227029605056515</v>
      </c>
      <c r="AJ34" s="240">
        <f t="shared" si="15"/>
        <v>96.111570197157647</v>
      </c>
      <c r="AK34" s="240">
        <f t="shared" si="15"/>
        <v>98.033801601100805</v>
      </c>
      <c r="AL34" s="240">
        <f t="shared" si="15"/>
        <v>99.994477633122827</v>
      </c>
      <c r="AM34" s="241">
        <f t="shared" si="15"/>
        <v>101.99436718578528</v>
      </c>
      <c r="AN34" s="27"/>
    </row>
    <row r="35" spans="2:43" x14ac:dyDescent="0.25">
      <c r="B35" s="154" t="str">
        <f t="shared" si="13"/>
        <v>Product 3</v>
      </c>
      <c r="C35" s="27">
        <v>17</v>
      </c>
      <c r="D35" s="240">
        <f t="shared" ref="D35:AM35" si="16">C35*(1+D$30)</f>
        <v>17.34</v>
      </c>
      <c r="E35" s="240">
        <f t="shared" si="16"/>
        <v>17.686800000000002</v>
      </c>
      <c r="F35" s="240">
        <f t="shared" si="16"/>
        <v>18.040536000000003</v>
      </c>
      <c r="G35" s="240">
        <f t="shared" si="16"/>
        <v>18.401346720000003</v>
      </c>
      <c r="H35" s="240">
        <f t="shared" si="16"/>
        <v>18.769373654400002</v>
      </c>
      <c r="I35" s="240">
        <f t="shared" si="16"/>
        <v>19.144761127488003</v>
      </c>
      <c r="J35" s="240">
        <f t="shared" si="16"/>
        <v>19.527656350037763</v>
      </c>
      <c r="K35" s="240">
        <f t="shared" si="16"/>
        <v>19.91820947703852</v>
      </c>
      <c r="L35" s="240">
        <f t="shared" si="16"/>
        <v>20.316573666579291</v>
      </c>
      <c r="M35" s="240">
        <f t="shared" si="16"/>
        <v>20.722905139910878</v>
      </c>
      <c r="N35" s="240">
        <f t="shared" si="16"/>
        <v>21.137363242709096</v>
      </c>
      <c r="O35" s="240">
        <f t="shared" si="16"/>
        <v>21.560110507563277</v>
      </c>
      <c r="P35" s="240">
        <f t="shared" si="16"/>
        <v>21.991312717714543</v>
      </c>
      <c r="Q35" s="240">
        <f t="shared" si="16"/>
        <v>22.431138972068833</v>
      </c>
      <c r="R35" s="240">
        <f t="shared" si="16"/>
        <v>22.879761751510209</v>
      </c>
      <c r="S35" s="240">
        <f t="shared" si="16"/>
        <v>23.337356986540414</v>
      </c>
      <c r="T35" s="240">
        <f t="shared" si="16"/>
        <v>23.804104126271223</v>
      </c>
      <c r="U35" s="240">
        <f t="shared" si="16"/>
        <v>24.28018620879665</v>
      </c>
      <c r="V35" s="240">
        <f t="shared" si="16"/>
        <v>24.765789932972584</v>
      </c>
      <c r="W35" s="240">
        <f t="shared" si="16"/>
        <v>25.261105731632036</v>
      </c>
      <c r="X35" s="240">
        <f t="shared" si="16"/>
        <v>25.766327846264677</v>
      </c>
      <c r="Y35" s="240">
        <f t="shared" si="16"/>
        <v>26.281654403189972</v>
      </c>
      <c r="Z35" s="240">
        <f t="shared" si="16"/>
        <v>26.807287491253771</v>
      </c>
      <c r="AA35" s="240">
        <f t="shared" si="16"/>
        <v>27.343433241078845</v>
      </c>
      <c r="AB35" s="240">
        <f t="shared" si="16"/>
        <v>27.890301905900422</v>
      </c>
      <c r="AC35" s="240">
        <f t="shared" si="16"/>
        <v>28.448107944018432</v>
      </c>
      <c r="AD35" s="240">
        <f t="shared" si="16"/>
        <v>29.017070102898799</v>
      </c>
      <c r="AE35" s="240">
        <f t="shared" si="16"/>
        <v>29.597411504956774</v>
      </c>
      <c r="AF35" s="240">
        <f t="shared" si="16"/>
        <v>30.189359735055909</v>
      </c>
      <c r="AG35" s="240">
        <f t="shared" si="16"/>
        <v>30.793146929757029</v>
      </c>
      <c r="AH35" s="240">
        <f t="shared" si="16"/>
        <v>31.409009868352172</v>
      </c>
      <c r="AI35" s="240">
        <f t="shared" si="16"/>
        <v>32.037190065719216</v>
      </c>
      <c r="AJ35" s="240">
        <f t="shared" si="16"/>
        <v>32.677933867033602</v>
      </c>
      <c r="AK35" s="240">
        <f t="shared" si="16"/>
        <v>33.331492544374271</v>
      </c>
      <c r="AL35" s="240">
        <f t="shared" si="16"/>
        <v>33.99812239526176</v>
      </c>
      <c r="AM35" s="241">
        <f t="shared" si="16"/>
        <v>34.678084843166992</v>
      </c>
      <c r="AN35" s="27"/>
    </row>
    <row r="36" spans="2:43" x14ac:dyDescent="0.25">
      <c r="B36" s="154" t="str">
        <f t="shared" si="13"/>
        <v>Product 4</v>
      </c>
      <c r="C36" s="27">
        <v>72</v>
      </c>
      <c r="D36" s="240">
        <f t="shared" ref="D36:AM36" si="17">C36*(1+D$30)</f>
        <v>73.44</v>
      </c>
      <c r="E36" s="240">
        <f t="shared" si="17"/>
        <v>74.908799999999999</v>
      </c>
      <c r="F36" s="240">
        <f t="shared" si="17"/>
        <v>76.406976</v>
      </c>
      <c r="G36" s="240">
        <f t="shared" si="17"/>
        <v>77.935115519999997</v>
      </c>
      <c r="H36" s="240">
        <f t="shared" si="17"/>
        <v>79.493817830400005</v>
      </c>
      <c r="I36" s="240">
        <f t="shared" si="17"/>
        <v>81.083694187008007</v>
      </c>
      <c r="J36" s="240">
        <f t="shared" si="17"/>
        <v>82.705368070748165</v>
      </c>
      <c r="K36" s="240">
        <f t="shared" si="17"/>
        <v>84.359475432163123</v>
      </c>
      <c r="L36" s="240">
        <f t="shared" si="17"/>
        <v>86.04666494080638</v>
      </c>
      <c r="M36" s="240">
        <f t="shared" si="17"/>
        <v>87.767598239622515</v>
      </c>
      <c r="N36" s="240">
        <f t="shared" si="17"/>
        <v>89.522950204414968</v>
      </c>
      <c r="O36" s="240">
        <f t="shared" si="17"/>
        <v>91.313409208503273</v>
      </c>
      <c r="P36" s="240">
        <f t="shared" si="17"/>
        <v>93.139677392673335</v>
      </c>
      <c r="Q36" s="240">
        <f t="shared" si="17"/>
        <v>95.002470940526806</v>
      </c>
      <c r="R36" s="240">
        <f t="shared" si="17"/>
        <v>96.902520359337345</v>
      </c>
      <c r="S36" s="240">
        <f t="shared" si="17"/>
        <v>98.840570766524095</v>
      </c>
      <c r="T36" s="240">
        <f t="shared" si="17"/>
        <v>100.81738218185458</v>
      </c>
      <c r="U36" s="240">
        <f t="shared" si="17"/>
        <v>102.83372982549167</v>
      </c>
      <c r="V36" s="240">
        <f t="shared" si="17"/>
        <v>104.89040442200151</v>
      </c>
      <c r="W36" s="240">
        <f t="shared" si="17"/>
        <v>106.98821251044154</v>
      </c>
      <c r="X36" s="240">
        <f t="shared" si="17"/>
        <v>109.12797676065037</v>
      </c>
      <c r="Y36" s="240">
        <f t="shared" si="17"/>
        <v>111.31053629586337</v>
      </c>
      <c r="Z36" s="240">
        <f t="shared" si="17"/>
        <v>113.53674702178064</v>
      </c>
      <c r="AA36" s="240">
        <f t="shared" si="17"/>
        <v>115.80748196221626</v>
      </c>
      <c r="AB36" s="240">
        <f t="shared" si="17"/>
        <v>118.12363160146059</v>
      </c>
      <c r="AC36" s="240">
        <f t="shared" si="17"/>
        <v>120.4861042334898</v>
      </c>
      <c r="AD36" s="240">
        <f t="shared" si="17"/>
        <v>122.89582631815959</v>
      </c>
      <c r="AE36" s="240">
        <f t="shared" si="17"/>
        <v>125.35374284452278</v>
      </c>
      <c r="AF36" s="240">
        <f t="shared" si="17"/>
        <v>127.86081770141324</v>
      </c>
      <c r="AG36" s="240">
        <f t="shared" si="17"/>
        <v>130.4180340554415</v>
      </c>
      <c r="AH36" s="240">
        <f t="shared" si="17"/>
        <v>133.02639473655032</v>
      </c>
      <c r="AI36" s="240">
        <f t="shared" si="17"/>
        <v>135.68692263128133</v>
      </c>
      <c r="AJ36" s="240">
        <f t="shared" si="17"/>
        <v>138.40066108390695</v>
      </c>
      <c r="AK36" s="240">
        <f t="shared" si="17"/>
        <v>141.16867430558509</v>
      </c>
      <c r="AL36" s="240">
        <f t="shared" si="17"/>
        <v>143.99204779169679</v>
      </c>
      <c r="AM36" s="241">
        <f t="shared" si="17"/>
        <v>146.87188874753073</v>
      </c>
      <c r="AN36" s="27"/>
    </row>
    <row r="37" spans="2:43" x14ac:dyDescent="0.25">
      <c r="B37" s="154" t="str">
        <f t="shared" si="13"/>
        <v>Product 5</v>
      </c>
      <c r="C37" s="27">
        <v>75</v>
      </c>
      <c r="D37" s="240">
        <f t="shared" ref="D37:AM37" si="18">C37*(1+D$30)</f>
        <v>76.5</v>
      </c>
      <c r="E37" s="240">
        <f t="shared" si="18"/>
        <v>78.03</v>
      </c>
      <c r="F37" s="240">
        <f t="shared" si="18"/>
        <v>79.590600000000009</v>
      </c>
      <c r="G37" s="240">
        <f t="shared" si="18"/>
        <v>81.182412000000014</v>
      </c>
      <c r="H37" s="240">
        <f t="shared" si="18"/>
        <v>82.806060240000022</v>
      </c>
      <c r="I37" s="240">
        <f t="shared" si="18"/>
        <v>84.462181444800024</v>
      </c>
      <c r="J37" s="240">
        <f t="shared" si="18"/>
        <v>86.151425073696032</v>
      </c>
      <c r="K37" s="240">
        <f t="shared" si="18"/>
        <v>87.874453575169952</v>
      </c>
      <c r="L37" s="240">
        <f t="shared" si="18"/>
        <v>89.631942646673352</v>
      </c>
      <c r="M37" s="240">
        <f t="shared" si="18"/>
        <v>91.424581499606816</v>
      </c>
      <c r="N37" s="240">
        <f t="shared" si="18"/>
        <v>93.25307312959896</v>
      </c>
      <c r="O37" s="240">
        <f t="shared" si="18"/>
        <v>95.118134592190941</v>
      </c>
      <c r="P37" s="240">
        <f t="shared" si="18"/>
        <v>97.020497284034761</v>
      </c>
      <c r="Q37" s="240">
        <f t="shared" si="18"/>
        <v>98.96090722971546</v>
      </c>
      <c r="R37" s="240">
        <f t="shared" si="18"/>
        <v>100.94012537430977</v>
      </c>
      <c r="S37" s="240">
        <f t="shared" si="18"/>
        <v>102.95892788179597</v>
      </c>
      <c r="T37" s="240">
        <f t="shared" si="18"/>
        <v>105.01810643943189</v>
      </c>
      <c r="U37" s="240">
        <f t="shared" si="18"/>
        <v>107.11846856822054</v>
      </c>
      <c r="V37" s="240">
        <f t="shared" si="18"/>
        <v>109.26083793958495</v>
      </c>
      <c r="W37" s="240">
        <f t="shared" si="18"/>
        <v>111.44605469837664</v>
      </c>
      <c r="X37" s="240">
        <f t="shared" si="18"/>
        <v>113.67497579234417</v>
      </c>
      <c r="Y37" s="240">
        <f t="shared" si="18"/>
        <v>115.94847530819105</v>
      </c>
      <c r="Z37" s="240">
        <f t="shared" si="18"/>
        <v>118.26744481435487</v>
      </c>
      <c r="AA37" s="240">
        <f t="shared" si="18"/>
        <v>120.63279371064198</v>
      </c>
      <c r="AB37" s="240">
        <f t="shared" si="18"/>
        <v>123.04544958485482</v>
      </c>
      <c r="AC37" s="240">
        <f t="shared" si="18"/>
        <v>125.50635857655192</v>
      </c>
      <c r="AD37" s="240">
        <f t="shared" si="18"/>
        <v>128.01648574808297</v>
      </c>
      <c r="AE37" s="240">
        <f t="shared" si="18"/>
        <v>130.57681546304462</v>
      </c>
      <c r="AF37" s="240">
        <f t="shared" si="18"/>
        <v>133.18835177230551</v>
      </c>
      <c r="AG37" s="240">
        <f t="shared" si="18"/>
        <v>135.85211880775162</v>
      </c>
      <c r="AH37" s="240">
        <f t="shared" si="18"/>
        <v>138.56916118390666</v>
      </c>
      <c r="AI37" s="240">
        <f t="shared" si="18"/>
        <v>141.34054440758479</v>
      </c>
      <c r="AJ37" s="240">
        <f t="shared" si="18"/>
        <v>144.16735529573648</v>
      </c>
      <c r="AK37" s="240">
        <f t="shared" si="18"/>
        <v>147.05070240165122</v>
      </c>
      <c r="AL37" s="240">
        <f t="shared" si="18"/>
        <v>149.99171644968425</v>
      </c>
      <c r="AM37" s="241">
        <f t="shared" si="18"/>
        <v>152.99155077867795</v>
      </c>
      <c r="AN37" s="27"/>
    </row>
    <row r="38" spans="2:43" x14ac:dyDescent="0.25">
      <c r="B38" s="149"/>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157"/>
    </row>
    <row r="39" spans="2:43" x14ac:dyDescent="0.25">
      <c r="B39" s="264" t="s">
        <v>113</v>
      </c>
      <c r="C39" s="265"/>
      <c r="D39" s="265">
        <v>0</v>
      </c>
      <c r="E39" s="265">
        <v>0</v>
      </c>
      <c r="F39" s="265">
        <v>0</v>
      </c>
      <c r="G39" s="265">
        <v>0</v>
      </c>
      <c r="H39" s="265">
        <v>0.03</v>
      </c>
      <c r="I39" s="265">
        <v>0</v>
      </c>
      <c r="J39" s="265">
        <v>0</v>
      </c>
      <c r="K39" s="265">
        <v>0</v>
      </c>
      <c r="L39" s="265">
        <v>0</v>
      </c>
      <c r="M39" s="265">
        <v>0</v>
      </c>
      <c r="N39" s="265">
        <v>0</v>
      </c>
      <c r="O39" s="265">
        <v>0</v>
      </c>
      <c r="P39" s="265">
        <v>0</v>
      </c>
      <c r="Q39" s="265">
        <v>0</v>
      </c>
      <c r="R39" s="265">
        <v>0.05</v>
      </c>
      <c r="S39" s="265">
        <v>0</v>
      </c>
      <c r="T39" s="265">
        <v>0</v>
      </c>
      <c r="U39" s="265">
        <v>0</v>
      </c>
      <c r="V39" s="265">
        <v>0</v>
      </c>
      <c r="W39" s="265">
        <v>0</v>
      </c>
      <c r="X39" s="265">
        <v>0</v>
      </c>
      <c r="Y39" s="265">
        <v>0</v>
      </c>
      <c r="Z39" s="265">
        <v>0.09</v>
      </c>
      <c r="AA39" s="265">
        <v>0</v>
      </c>
      <c r="AB39" s="265">
        <v>0</v>
      </c>
      <c r="AC39" s="265">
        <v>0</v>
      </c>
      <c r="AD39" s="265">
        <v>0</v>
      </c>
      <c r="AE39" s="265">
        <v>0</v>
      </c>
      <c r="AF39" s="265">
        <v>0</v>
      </c>
      <c r="AG39" s="265">
        <v>0</v>
      </c>
      <c r="AH39" s="265">
        <v>0</v>
      </c>
      <c r="AI39" s="265">
        <v>0</v>
      </c>
      <c r="AJ39" s="265">
        <v>0</v>
      </c>
      <c r="AK39" s="265">
        <v>0</v>
      </c>
      <c r="AL39" s="265">
        <v>0</v>
      </c>
      <c r="AM39" s="266">
        <v>0</v>
      </c>
    </row>
    <row r="40" spans="2:43" x14ac:dyDescent="0.25">
      <c r="B40" s="149"/>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157"/>
    </row>
    <row r="41" spans="2:43" x14ac:dyDescent="0.25">
      <c r="B41" s="149" t="str">
        <f>B22</f>
        <v>Segment 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157"/>
    </row>
    <row r="42" spans="2:43" x14ac:dyDescent="0.25">
      <c r="B42" s="154" t="str">
        <f>B23</f>
        <v>Product 1</v>
      </c>
      <c r="C42" s="27">
        <v>8</v>
      </c>
      <c r="D42" s="240">
        <f>C42*(1+D$39)</f>
        <v>8</v>
      </c>
      <c r="E42" s="240">
        <f t="shared" ref="E42:AM42" si="19">D42*(1+E$39)</f>
        <v>8</v>
      </c>
      <c r="F42" s="240">
        <f t="shared" si="19"/>
        <v>8</v>
      </c>
      <c r="G42" s="240">
        <f t="shared" si="19"/>
        <v>8</v>
      </c>
      <c r="H42" s="240">
        <f t="shared" si="19"/>
        <v>8.24</v>
      </c>
      <c r="I42" s="240">
        <f t="shared" si="19"/>
        <v>8.24</v>
      </c>
      <c r="J42" s="240">
        <f t="shared" si="19"/>
        <v>8.24</v>
      </c>
      <c r="K42" s="240">
        <f t="shared" si="19"/>
        <v>8.24</v>
      </c>
      <c r="L42" s="240">
        <f t="shared" si="19"/>
        <v>8.24</v>
      </c>
      <c r="M42" s="240">
        <f t="shared" si="19"/>
        <v>8.24</v>
      </c>
      <c r="N42" s="240">
        <f t="shared" si="19"/>
        <v>8.24</v>
      </c>
      <c r="O42" s="240">
        <f t="shared" si="19"/>
        <v>8.24</v>
      </c>
      <c r="P42" s="240">
        <f t="shared" si="19"/>
        <v>8.24</v>
      </c>
      <c r="Q42" s="240">
        <f t="shared" si="19"/>
        <v>8.24</v>
      </c>
      <c r="R42" s="240">
        <f t="shared" si="19"/>
        <v>8.652000000000001</v>
      </c>
      <c r="S42" s="240">
        <f t="shared" si="19"/>
        <v>8.652000000000001</v>
      </c>
      <c r="T42" s="240">
        <f t="shared" si="19"/>
        <v>8.652000000000001</v>
      </c>
      <c r="U42" s="240">
        <f t="shared" si="19"/>
        <v>8.652000000000001</v>
      </c>
      <c r="V42" s="240">
        <f t="shared" si="19"/>
        <v>8.652000000000001</v>
      </c>
      <c r="W42" s="240">
        <f t="shared" si="19"/>
        <v>8.652000000000001</v>
      </c>
      <c r="X42" s="240">
        <f t="shared" si="19"/>
        <v>8.652000000000001</v>
      </c>
      <c r="Y42" s="240">
        <f t="shared" si="19"/>
        <v>8.652000000000001</v>
      </c>
      <c r="Z42" s="240">
        <f t="shared" si="19"/>
        <v>9.4306800000000024</v>
      </c>
      <c r="AA42" s="240">
        <f t="shared" si="19"/>
        <v>9.4306800000000024</v>
      </c>
      <c r="AB42" s="240">
        <f t="shared" si="19"/>
        <v>9.4306800000000024</v>
      </c>
      <c r="AC42" s="240">
        <f t="shared" si="19"/>
        <v>9.4306800000000024</v>
      </c>
      <c r="AD42" s="240">
        <f t="shared" si="19"/>
        <v>9.4306800000000024</v>
      </c>
      <c r="AE42" s="240">
        <f t="shared" si="19"/>
        <v>9.4306800000000024</v>
      </c>
      <c r="AF42" s="240">
        <f t="shared" si="19"/>
        <v>9.4306800000000024</v>
      </c>
      <c r="AG42" s="240">
        <f t="shared" si="19"/>
        <v>9.4306800000000024</v>
      </c>
      <c r="AH42" s="240">
        <f t="shared" si="19"/>
        <v>9.4306800000000024</v>
      </c>
      <c r="AI42" s="240">
        <f t="shared" si="19"/>
        <v>9.4306800000000024</v>
      </c>
      <c r="AJ42" s="240">
        <f t="shared" si="19"/>
        <v>9.4306800000000024</v>
      </c>
      <c r="AK42" s="240">
        <f t="shared" si="19"/>
        <v>9.4306800000000024</v>
      </c>
      <c r="AL42" s="240">
        <f t="shared" si="19"/>
        <v>9.4306800000000024</v>
      </c>
      <c r="AM42" s="241">
        <f t="shared" si="19"/>
        <v>9.4306800000000024</v>
      </c>
      <c r="AN42" s="27"/>
    </row>
    <row r="43" spans="2:43" x14ac:dyDescent="0.25">
      <c r="B43" s="154" t="str">
        <f t="shared" ref="B43:B44" si="20">B24</f>
        <v>Product 2</v>
      </c>
      <c r="C43" s="27">
        <v>7</v>
      </c>
      <c r="D43" s="240">
        <f t="shared" ref="D43:AM43" si="21">C43*(1+D$39)</f>
        <v>7</v>
      </c>
      <c r="E43" s="240">
        <f t="shared" si="21"/>
        <v>7</v>
      </c>
      <c r="F43" s="240">
        <f t="shared" si="21"/>
        <v>7</v>
      </c>
      <c r="G43" s="240">
        <f t="shared" si="21"/>
        <v>7</v>
      </c>
      <c r="H43" s="240">
        <f t="shared" si="21"/>
        <v>7.21</v>
      </c>
      <c r="I43" s="240">
        <f t="shared" si="21"/>
        <v>7.21</v>
      </c>
      <c r="J43" s="240">
        <f t="shared" si="21"/>
        <v>7.21</v>
      </c>
      <c r="K43" s="240">
        <f t="shared" si="21"/>
        <v>7.21</v>
      </c>
      <c r="L43" s="240">
        <f t="shared" si="21"/>
        <v>7.21</v>
      </c>
      <c r="M43" s="240">
        <f t="shared" si="21"/>
        <v>7.21</v>
      </c>
      <c r="N43" s="240">
        <f t="shared" si="21"/>
        <v>7.21</v>
      </c>
      <c r="O43" s="240">
        <f t="shared" si="21"/>
        <v>7.21</v>
      </c>
      <c r="P43" s="240">
        <f t="shared" si="21"/>
        <v>7.21</v>
      </c>
      <c r="Q43" s="240">
        <f t="shared" si="21"/>
        <v>7.21</v>
      </c>
      <c r="R43" s="240">
        <f t="shared" si="21"/>
        <v>7.5705</v>
      </c>
      <c r="S43" s="240">
        <f t="shared" si="21"/>
        <v>7.5705</v>
      </c>
      <c r="T43" s="240">
        <f t="shared" si="21"/>
        <v>7.5705</v>
      </c>
      <c r="U43" s="240">
        <f t="shared" si="21"/>
        <v>7.5705</v>
      </c>
      <c r="V43" s="240">
        <f t="shared" si="21"/>
        <v>7.5705</v>
      </c>
      <c r="W43" s="240">
        <f t="shared" si="21"/>
        <v>7.5705</v>
      </c>
      <c r="X43" s="240">
        <f t="shared" si="21"/>
        <v>7.5705</v>
      </c>
      <c r="Y43" s="240">
        <f t="shared" si="21"/>
        <v>7.5705</v>
      </c>
      <c r="Z43" s="240">
        <f t="shared" si="21"/>
        <v>8.2518450000000012</v>
      </c>
      <c r="AA43" s="240">
        <f t="shared" si="21"/>
        <v>8.2518450000000012</v>
      </c>
      <c r="AB43" s="240">
        <f t="shared" si="21"/>
        <v>8.2518450000000012</v>
      </c>
      <c r="AC43" s="240">
        <f t="shared" si="21"/>
        <v>8.2518450000000012</v>
      </c>
      <c r="AD43" s="240">
        <f t="shared" si="21"/>
        <v>8.2518450000000012</v>
      </c>
      <c r="AE43" s="240">
        <f t="shared" si="21"/>
        <v>8.2518450000000012</v>
      </c>
      <c r="AF43" s="240">
        <f t="shared" si="21"/>
        <v>8.2518450000000012</v>
      </c>
      <c r="AG43" s="240">
        <f t="shared" si="21"/>
        <v>8.2518450000000012</v>
      </c>
      <c r="AH43" s="240">
        <f t="shared" si="21"/>
        <v>8.2518450000000012</v>
      </c>
      <c r="AI43" s="240">
        <f t="shared" si="21"/>
        <v>8.2518450000000012</v>
      </c>
      <c r="AJ43" s="240">
        <f t="shared" si="21"/>
        <v>8.2518450000000012</v>
      </c>
      <c r="AK43" s="240">
        <f t="shared" si="21"/>
        <v>8.2518450000000012</v>
      </c>
      <c r="AL43" s="240">
        <f t="shared" si="21"/>
        <v>8.2518450000000012</v>
      </c>
      <c r="AM43" s="241">
        <f t="shared" si="21"/>
        <v>8.2518450000000012</v>
      </c>
      <c r="AN43" s="27"/>
    </row>
    <row r="44" spans="2:43" ht="14.4" thickBot="1" x14ac:dyDescent="0.3">
      <c r="B44" s="164" t="str">
        <f t="shared" si="20"/>
        <v>Product 3</v>
      </c>
      <c r="C44" s="165">
        <v>16</v>
      </c>
      <c r="D44" s="242">
        <f t="shared" ref="D44:AM44" si="22">C44*(1+D$39)</f>
        <v>16</v>
      </c>
      <c r="E44" s="242">
        <f t="shared" si="22"/>
        <v>16</v>
      </c>
      <c r="F44" s="242">
        <f t="shared" si="22"/>
        <v>16</v>
      </c>
      <c r="G44" s="242">
        <f t="shared" si="22"/>
        <v>16</v>
      </c>
      <c r="H44" s="242">
        <f t="shared" si="22"/>
        <v>16.48</v>
      </c>
      <c r="I44" s="242">
        <f t="shared" si="22"/>
        <v>16.48</v>
      </c>
      <c r="J44" s="242">
        <f t="shared" si="22"/>
        <v>16.48</v>
      </c>
      <c r="K44" s="242">
        <f t="shared" si="22"/>
        <v>16.48</v>
      </c>
      <c r="L44" s="242">
        <f t="shared" si="22"/>
        <v>16.48</v>
      </c>
      <c r="M44" s="242">
        <f t="shared" si="22"/>
        <v>16.48</v>
      </c>
      <c r="N44" s="242">
        <f t="shared" si="22"/>
        <v>16.48</v>
      </c>
      <c r="O44" s="242">
        <f t="shared" si="22"/>
        <v>16.48</v>
      </c>
      <c r="P44" s="242">
        <f t="shared" si="22"/>
        <v>16.48</v>
      </c>
      <c r="Q44" s="242">
        <f t="shared" si="22"/>
        <v>16.48</v>
      </c>
      <c r="R44" s="242">
        <f t="shared" si="22"/>
        <v>17.304000000000002</v>
      </c>
      <c r="S44" s="242">
        <f t="shared" si="22"/>
        <v>17.304000000000002</v>
      </c>
      <c r="T44" s="242">
        <f t="shared" si="22"/>
        <v>17.304000000000002</v>
      </c>
      <c r="U44" s="242">
        <f t="shared" si="22"/>
        <v>17.304000000000002</v>
      </c>
      <c r="V44" s="242">
        <f t="shared" si="22"/>
        <v>17.304000000000002</v>
      </c>
      <c r="W44" s="242">
        <f t="shared" si="22"/>
        <v>17.304000000000002</v>
      </c>
      <c r="X44" s="242">
        <f t="shared" si="22"/>
        <v>17.304000000000002</v>
      </c>
      <c r="Y44" s="242">
        <f t="shared" si="22"/>
        <v>17.304000000000002</v>
      </c>
      <c r="Z44" s="242">
        <f t="shared" si="22"/>
        <v>18.861360000000005</v>
      </c>
      <c r="AA44" s="242">
        <f t="shared" si="22"/>
        <v>18.861360000000005</v>
      </c>
      <c r="AB44" s="242">
        <f t="shared" si="22"/>
        <v>18.861360000000005</v>
      </c>
      <c r="AC44" s="242">
        <f t="shared" si="22"/>
        <v>18.861360000000005</v>
      </c>
      <c r="AD44" s="242">
        <f t="shared" si="22"/>
        <v>18.861360000000005</v>
      </c>
      <c r="AE44" s="242">
        <f t="shared" si="22"/>
        <v>18.861360000000005</v>
      </c>
      <c r="AF44" s="242">
        <f t="shared" si="22"/>
        <v>18.861360000000005</v>
      </c>
      <c r="AG44" s="242">
        <f t="shared" si="22"/>
        <v>18.861360000000005</v>
      </c>
      <c r="AH44" s="242">
        <f t="shared" si="22"/>
        <v>18.861360000000005</v>
      </c>
      <c r="AI44" s="242">
        <f t="shared" si="22"/>
        <v>18.861360000000005</v>
      </c>
      <c r="AJ44" s="242">
        <f t="shared" si="22"/>
        <v>18.861360000000005</v>
      </c>
      <c r="AK44" s="242">
        <f t="shared" si="22"/>
        <v>18.861360000000005</v>
      </c>
      <c r="AL44" s="242">
        <f t="shared" si="22"/>
        <v>18.861360000000005</v>
      </c>
      <c r="AM44" s="243">
        <f t="shared" si="22"/>
        <v>18.861360000000005</v>
      </c>
      <c r="AN44" s="27"/>
    </row>
    <row r="45" spans="2:43" x14ac:dyDescent="0.25">
      <c r="B45" s="8"/>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row>
    <row r="46" spans="2:43" ht="14.4" thickBot="1" x14ac:dyDescent="0.3">
      <c r="B46" s="8"/>
      <c r="C46" s="27"/>
      <c r="D46" s="27"/>
      <c r="E46" s="27"/>
      <c r="F46" s="27"/>
      <c r="G46" s="27"/>
      <c r="H46" s="27"/>
      <c r="I46" s="27"/>
      <c r="J46" s="27"/>
      <c r="K46" s="27"/>
      <c r="L46" s="166"/>
      <c r="M46" s="166"/>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row>
    <row r="47" spans="2:43" x14ac:dyDescent="0.25">
      <c r="B47" s="146" t="s">
        <v>220</v>
      </c>
      <c r="C47" s="167"/>
      <c r="D47" s="167"/>
      <c r="E47" s="167"/>
      <c r="F47" s="167"/>
      <c r="G47" s="168">
        <v>2</v>
      </c>
      <c r="H47" s="168">
        <f>G47+1</f>
        <v>3</v>
      </c>
      <c r="I47" s="168">
        <f t="shared" ref="I47:AQ47" si="23">H47+1</f>
        <v>4</v>
      </c>
      <c r="J47" s="168">
        <f t="shared" si="23"/>
        <v>5</v>
      </c>
      <c r="K47" s="168">
        <f t="shared" si="23"/>
        <v>6</v>
      </c>
      <c r="L47" s="168">
        <f t="shared" si="23"/>
        <v>7</v>
      </c>
      <c r="M47" s="168">
        <f t="shared" si="23"/>
        <v>8</v>
      </c>
      <c r="N47" s="168">
        <f t="shared" si="23"/>
        <v>9</v>
      </c>
      <c r="O47" s="168">
        <f t="shared" si="23"/>
        <v>10</v>
      </c>
      <c r="P47" s="168">
        <f t="shared" si="23"/>
        <v>11</v>
      </c>
      <c r="Q47" s="168">
        <f t="shared" si="23"/>
        <v>12</v>
      </c>
      <c r="R47" s="168">
        <f t="shared" si="23"/>
        <v>13</v>
      </c>
      <c r="S47" s="168">
        <f t="shared" si="23"/>
        <v>14</v>
      </c>
      <c r="T47" s="168">
        <f t="shared" si="23"/>
        <v>15</v>
      </c>
      <c r="U47" s="168">
        <f t="shared" si="23"/>
        <v>16</v>
      </c>
      <c r="V47" s="168">
        <f t="shared" si="23"/>
        <v>17</v>
      </c>
      <c r="W47" s="168">
        <f t="shared" si="23"/>
        <v>18</v>
      </c>
      <c r="X47" s="168">
        <f t="shared" si="23"/>
        <v>19</v>
      </c>
      <c r="Y47" s="168">
        <f t="shared" si="23"/>
        <v>20</v>
      </c>
      <c r="Z47" s="168">
        <f t="shared" si="23"/>
        <v>21</v>
      </c>
      <c r="AA47" s="168">
        <f t="shared" si="23"/>
        <v>22</v>
      </c>
      <c r="AB47" s="168">
        <f t="shared" si="23"/>
        <v>23</v>
      </c>
      <c r="AC47" s="168">
        <f t="shared" si="23"/>
        <v>24</v>
      </c>
      <c r="AD47" s="168">
        <f t="shared" si="23"/>
        <v>25</v>
      </c>
      <c r="AE47" s="168">
        <f t="shared" si="23"/>
        <v>26</v>
      </c>
      <c r="AF47" s="168">
        <f t="shared" si="23"/>
        <v>27</v>
      </c>
      <c r="AG47" s="168">
        <f t="shared" si="23"/>
        <v>28</v>
      </c>
      <c r="AH47" s="168">
        <f t="shared" si="23"/>
        <v>29</v>
      </c>
      <c r="AI47" s="168">
        <f t="shared" si="23"/>
        <v>30</v>
      </c>
      <c r="AJ47" s="168">
        <f t="shared" si="23"/>
        <v>31</v>
      </c>
      <c r="AK47" s="168">
        <f t="shared" si="23"/>
        <v>32</v>
      </c>
      <c r="AL47" s="168">
        <f t="shared" si="23"/>
        <v>33</v>
      </c>
      <c r="AM47" s="168">
        <f t="shared" si="23"/>
        <v>34</v>
      </c>
      <c r="AN47" s="168">
        <f t="shared" si="23"/>
        <v>35</v>
      </c>
      <c r="AO47" s="168">
        <f t="shared" si="23"/>
        <v>36</v>
      </c>
      <c r="AP47" s="168">
        <f t="shared" si="23"/>
        <v>37</v>
      </c>
      <c r="AQ47" s="169">
        <f t="shared" si="23"/>
        <v>38</v>
      </c>
    </row>
    <row r="48" spans="2:43" x14ac:dyDescent="0.25">
      <c r="B48" s="149"/>
      <c r="G48" s="150" t="s">
        <v>38</v>
      </c>
      <c r="H48" s="151" t="s">
        <v>70</v>
      </c>
      <c r="I48" s="151" t="s">
        <v>71</v>
      </c>
      <c r="J48" s="151" t="s">
        <v>72</v>
      </c>
      <c r="K48" s="152" t="s">
        <v>78</v>
      </c>
      <c r="L48" s="151" t="s">
        <v>79</v>
      </c>
      <c r="M48" s="151" t="s">
        <v>80</v>
      </c>
      <c r="N48" s="151" t="s">
        <v>81</v>
      </c>
      <c r="O48" s="151" t="s">
        <v>76</v>
      </c>
      <c r="P48" s="151" t="s">
        <v>82</v>
      </c>
      <c r="Q48" s="151" t="s">
        <v>83</v>
      </c>
      <c r="R48" s="151" t="s">
        <v>77</v>
      </c>
      <c r="S48" s="151" t="s">
        <v>84</v>
      </c>
      <c r="T48" s="151" t="s">
        <v>73</v>
      </c>
      <c r="U48" s="151" t="s">
        <v>74</v>
      </c>
      <c r="V48" s="151" t="s">
        <v>75</v>
      </c>
      <c r="W48" s="152" t="s">
        <v>85</v>
      </c>
      <c r="X48" s="151" t="s">
        <v>86</v>
      </c>
      <c r="Y48" s="151" t="s">
        <v>87</v>
      </c>
      <c r="Z48" s="151" t="s">
        <v>88</v>
      </c>
      <c r="AA48" s="151" t="s">
        <v>89</v>
      </c>
      <c r="AB48" s="151" t="s">
        <v>90</v>
      </c>
      <c r="AC48" s="151" t="s">
        <v>91</v>
      </c>
      <c r="AD48" s="151" t="s">
        <v>92</v>
      </c>
      <c r="AE48" s="151" t="s">
        <v>93</v>
      </c>
      <c r="AF48" s="151" t="s">
        <v>94</v>
      </c>
      <c r="AG48" s="151" t="s">
        <v>95</v>
      </c>
      <c r="AH48" s="151" t="s">
        <v>96</v>
      </c>
      <c r="AI48" s="152" t="s">
        <v>97</v>
      </c>
      <c r="AJ48" s="151" t="s">
        <v>98</v>
      </c>
      <c r="AK48" s="151" t="s">
        <v>99</v>
      </c>
      <c r="AL48" s="151" t="s">
        <v>100</v>
      </c>
      <c r="AM48" s="151" t="s">
        <v>101</v>
      </c>
      <c r="AN48" s="151" t="s">
        <v>102</v>
      </c>
      <c r="AO48" s="151" t="s">
        <v>103</v>
      </c>
      <c r="AP48" s="151" t="s">
        <v>104</v>
      </c>
      <c r="AQ48" s="153" t="s">
        <v>105</v>
      </c>
    </row>
    <row r="49" spans="2:43" x14ac:dyDescent="0.25">
      <c r="B49" s="149" t="s">
        <v>109</v>
      </c>
      <c r="C49" s="8" t="s">
        <v>201</v>
      </c>
      <c r="D49" s="259">
        <f>160</f>
        <v>160</v>
      </c>
      <c r="F49" s="8" t="s">
        <v>174</v>
      </c>
      <c r="G49" s="170"/>
      <c r="H49" s="170"/>
      <c r="I49" s="171"/>
      <c r="J49" s="170"/>
      <c r="K49" s="170"/>
      <c r="L49" s="170"/>
      <c r="M49" s="170"/>
      <c r="N49" s="170"/>
      <c r="O49" s="170"/>
      <c r="P49" s="170"/>
      <c r="Q49" s="170"/>
      <c r="R49" s="170"/>
      <c r="S49" s="170"/>
      <c r="T49" s="170"/>
      <c r="U49" s="171"/>
      <c r="V49" s="170"/>
      <c r="W49" s="170"/>
      <c r="X49" s="170"/>
      <c r="Y49" s="170"/>
      <c r="Z49" s="170"/>
      <c r="AA49" s="170"/>
      <c r="AB49" s="170"/>
      <c r="AC49" s="170"/>
      <c r="AD49" s="170"/>
      <c r="AE49" s="170"/>
      <c r="AF49" s="170"/>
      <c r="AG49" s="171"/>
      <c r="AH49" s="170"/>
      <c r="AI49" s="170"/>
      <c r="AJ49" s="170"/>
      <c r="AK49" s="170"/>
      <c r="AL49" s="170"/>
      <c r="AM49" s="170"/>
      <c r="AN49" s="170"/>
      <c r="AO49" s="170"/>
      <c r="AQ49" s="155"/>
    </row>
    <row r="50" spans="2:43" x14ac:dyDescent="0.25">
      <c r="B50" s="149" t="s">
        <v>171</v>
      </c>
      <c r="C50" s="8" t="s">
        <v>115</v>
      </c>
      <c r="D50" s="8" t="s">
        <v>170</v>
      </c>
      <c r="E50" s="8" t="s">
        <v>169</v>
      </c>
      <c r="F50" s="8" t="s">
        <v>173</v>
      </c>
      <c r="G50" s="8"/>
      <c r="H50" s="8"/>
      <c r="I50" s="8"/>
      <c r="L50" s="172"/>
      <c r="M50" s="8"/>
      <c r="N50" s="8"/>
      <c r="O50" s="8"/>
      <c r="AQ50" s="155"/>
    </row>
    <row r="51" spans="2:43" x14ac:dyDescent="0.25">
      <c r="B51" s="154" t="s">
        <v>175</v>
      </c>
      <c r="C51" s="7" t="s">
        <v>181</v>
      </c>
      <c r="D51" s="7" t="str">
        <f>B60</f>
        <v>Supervisor</v>
      </c>
      <c r="E51" s="267">
        <v>1</v>
      </c>
      <c r="F51" s="267">
        <v>0.2</v>
      </c>
      <c r="G51" s="173">
        <f t="shared" ref="G51:P56" si="24">((VLOOKUP($D51,$B$59:$AM$63,G$47,FALSE)/(C$18*$F51/$D$49)*1/$E51)*C$18*$F51)</f>
        <v>1600</v>
      </c>
      <c r="H51" s="173">
        <f t="shared" si="24"/>
        <v>1615.9999999999998</v>
      </c>
      <c r="I51" s="173">
        <f t="shared" si="24"/>
        <v>1632.1599999999999</v>
      </c>
      <c r="J51" s="173">
        <f t="shared" si="24"/>
        <v>1648.4816000000001</v>
      </c>
      <c r="K51" s="173">
        <f t="shared" si="24"/>
        <v>1664.9664160000002</v>
      </c>
      <c r="L51" s="173">
        <f t="shared" si="24"/>
        <v>1681.6160801599999</v>
      </c>
      <c r="M51" s="173">
        <f t="shared" si="24"/>
        <v>1698.4322409616002</v>
      </c>
      <c r="N51" s="173">
        <f t="shared" si="24"/>
        <v>1715.4165633712162</v>
      </c>
      <c r="O51" s="173">
        <f t="shared" si="24"/>
        <v>1732.5707290049284</v>
      </c>
      <c r="P51" s="173">
        <f t="shared" si="24"/>
        <v>1749.8964362949773</v>
      </c>
      <c r="Q51" s="173">
        <f t="shared" ref="Q51:Z56" si="25">((VLOOKUP($D51,$B$59:$AM$63,Q$47,FALSE)/(M$18*$F51/$D$49)*1/$E51)*M$18*$F51)</f>
        <v>1767.3954006579277</v>
      </c>
      <c r="R51" s="173">
        <f t="shared" si="25"/>
        <v>1785.0693546645068</v>
      </c>
      <c r="S51" s="173">
        <f t="shared" si="25"/>
        <v>1802.9200482111519</v>
      </c>
      <c r="T51" s="173">
        <f t="shared" si="25"/>
        <v>1820.9492486932636</v>
      </c>
      <c r="U51" s="173">
        <f t="shared" si="25"/>
        <v>1839.1587411801961</v>
      </c>
      <c r="V51" s="173">
        <f t="shared" si="25"/>
        <v>1857.5503285919983</v>
      </c>
      <c r="W51" s="173">
        <f t="shared" si="25"/>
        <v>1876.125831877918</v>
      </c>
      <c r="X51" s="173">
        <f t="shared" si="25"/>
        <v>1894.887090196697</v>
      </c>
      <c r="Y51" s="173">
        <f t="shared" si="25"/>
        <v>1913.8359610986643</v>
      </c>
      <c r="Z51" s="173">
        <f t="shared" si="25"/>
        <v>1932.9743207096508</v>
      </c>
      <c r="AA51" s="173">
        <f t="shared" ref="AA51:AJ56" si="26">((VLOOKUP($D51,$B$59:$AM$63,AA$47,FALSE)/(W$18*$F51/$D$49)*1/$E51)*W$18*$F51)</f>
        <v>1952.3040639167475</v>
      </c>
      <c r="AB51" s="173">
        <f t="shared" si="26"/>
        <v>1971.827104555915</v>
      </c>
      <c r="AC51" s="173">
        <f t="shared" si="26"/>
        <v>1991.545375601474</v>
      </c>
      <c r="AD51" s="173">
        <f t="shared" si="26"/>
        <v>2011.4608293574886</v>
      </c>
      <c r="AE51" s="173">
        <f t="shared" si="26"/>
        <v>2031.575437651064</v>
      </c>
      <c r="AF51" s="173">
        <f t="shared" si="26"/>
        <v>2051.8911920275746</v>
      </c>
      <c r="AG51" s="173">
        <f t="shared" si="26"/>
        <v>2072.4101039478501</v>
      </c>
      <c r="AH51" s="173">
        <f t="shared" si="26"/>
        <v>2093.1342049873288</v>
      </c>
      <c r="AI51" s="173">
        <f t="shared" si="26"/>
        <v>2114.0655470372021</v>
      </c>
      <c r="AJ51" s="173">
        <f t="shared" si="26"/>
        <v>2135.2062025075743</v>
      </c>
      <c r="AK51" s="173">
        <f t="shared" ref="AK51:AQ56" si="27">((VLOOKUP($D51,$B$59:$AM$63,AK$47,FALSE)/(AG$18*$F51/$D$49)*1/$E51)*AG$18*$F51)</f>
        <v>2156.5582645326499</v>
      </c>
      <c r="AL51" s="173">
        <f t="shared" si="27"/>
        <v>2178.123847177977</v>
      </c>
      <c r="AM51" s="173">
        <f t="shared" si="27"/>
        <v>2199.9050856497565</v>
      </c>
      <c r="AN51" s="173">
        <f t="shared" si="27"/>
        <v>2221.9041365062544</v>
      </c>
      <c r="AO51" s="173">
        <f t="shared" si="27"/>
        <v>2244.1231778713168</v>
      </c>
      <c r="AP51" s="173">
        <f t="shared" si="27"/>
        <v>2266.56440965003</v>
      </c>
      <c r="AQ51" s="174">
        <f t="shared" si="27"/>
        <v>2289.2300537465303</v>
      </c>
    </row>
    <row r="52" spans="2:43" x14ac:dyDescent="0.25">
      <c r="B52" s="154" t="s">
        <v>176</v>
      </c>
      <c r="C52" s="7" t="s">
        <v>182</v>
      </c>
      <c r="D52" s="7" t="str">
        <f>B61</f>
        <v>Line Worker</v>
      </c>
      <c r="E52" s="267">
        <v>0.8</v>
      </c>
      <c r="F52" s="267">
        <v>0.15</v>
      </c>
      <c r="G52" s="173">
        <f t="shared" si="24"/>
        <v>2400</v>
      </c>
      <c r="H52" s="173">
        <f t="shared" si="24"/>
        <v>2424</v>
      </c>
      <c r="I52" s="173">
        <f t="shared" si="24"/>
        <v>2448.2400000000002</v>
      </c>
      <c r="J52" s="173">
        <f t="shared" si="24"/>
        <v>2472.7223999999997</v>
      </c>
      <c r="K52" s="173">
        <f t="shared" si="24"/>
        <v>2497.4496240000003</v>
      </c>
      <c r="L52" s="173">
        <f t="shared" si="24"/>
        <v>2522.4241202400003</v>
      </c>
      <c r="M52" s="173">
        <f t="shared" si="24"/>
        <v>2547.6483614424005</v>
      </c>
      <c r="N52" s="173">
        <f t="shared" si="24"/>
        <v>2573.1248450568246</v>
      </c>
      <c r="O52" s="173">
        <f t="shared" si="24"/>
        <v>2598.8560935073929</v>
      </c>
      <c r="P52" s="173">
        <f t="shared" si="24"/>
        <v>2624.8446544424669</v>
      </c>
      <c r="Q52" s="173">
        <f t="shared" si="25"/>
        <v>2651.0931009868905</v>
      </c>
      <c r="R52" s="173">
        <f t="shared" si="25"/>
        <v>2677.6040319967606</v>
      </c>
      <c r="S52" s="173">
        <f t="shared" si="25"/>
        <v>2704.3800723167278</v>
      </c>
      <c r="T52" s="173">
        <f t="shared" si="25"/>
        <v>2731.4238730398947</v>
      </c>
      <c r="U52" s="173">
        <f t="shared" si="25"/>
        <v>2758.7381117702935</v>
      </c>
      <c r="V52" s="173">
        <f t="shared" si="25"/>
        <v>2786.3254928879965</v>
      </c>
      <c r="W52" s="173">
        <f t="shared" si="25"/>
        <v>2814.1887478168769</v>
      </c>
      <c r="X52" s="173">
        <f t="shared" si="25"/>
        <v>2842.3306352950458</v>
      </c>
      <c r="Y52" s="173">
        <f t="shared" si="25"/>
        <v>2870.7539416479963</v>
      </c>
      <c r="Z52" s="173">
        <f t="shared" si="25"/>
        <v>2899.4614810644762</v>
      </c>
      <c r="AA52" s="173">
        <f t="shared" si="26"/>
        <v>2928.4560958751213</v>
      </c>
      <c r="AB52" s="173">
        <f t="shared" si="26"/>
        <v>2957.740656833872</v>
      </c>
      <c r="AC52" s="173">
        <f t="shared" si="26"/>
        <v>2987.318063402211</v>
      </c>
      <c r="AD52" s="173">
        <f t="shared" si="26"/>
        <v>3017.1912440362325</v>
      </c>
      <c r="AE52" s="173">
        <f t="shared" si="26"/>
        <v>3047.3631564765951</v>
      </c>
      <c r="AF52" s="173">
        <f t="shared" si="26"/>
        <v>3077.8367880413621</v>
      </c>
      <c r="AG52" s="173">
        <f t="shared" si="26"/>
        <v>3108.6151559217751</v>
      </c>
      <c r="AH52" s="173">
        <f t="shared" si="26"/>
        <v>3139.7013074809925</v>
      </c>
      <c r="AI52" s="173">
        <f t="shared" si="26"/>
        <v>3171.0983205558027</v>
      </c>
      <c r="AJ52" s="173">
        <f t="shared" si="26"/>
        <v>3202.8093037613603</v>
      </c>
      <c r="AK52" s="173">
        <f t="shared" si="27"/>
        <v>3234.8373967989751</v>
      </c>
      <c r="AL52" s="173">
        <f t="shared" si="27"/>
        <v>3267.1857707669647</v>
      </c>
      <c r="AM52" s="173">
        <f t="shared" si="27"/>
        <v>3299.8576284746341</v>
      </c>
      <c r="AN52" s="173">
        <f t="shared" si="27"/>
        <v>3332.8562047593805</v>
      </c>
      <c r="AO52" s="173">
        <f t="shared" si="27"/>
        <v>3366.1847668069754</v>
      </c>
      <c r="AP52" s="173">
        <f t="shared" si="27"/>
        <v>3399.8466144750446</v>
      </c>
      <c r="AQ52" s="174">
        <f t="shared" si="27"/>
        <v>3433.8450806197939</v>
      </c>
    </row>
    <row r="53" spans="2:43" x14ac:dyDescent="0.25">
      <c r="B53" s="154" t="s">
        <v>177</v>
      </c>
      <c r="C53" s="7" t="s">
        <v>183</v>
      </c>
      <c r="D53" s="7" t="str">
        <f>B61</f>
        <v>Line Worker</v>
      </c>
      <c r="E53" s="267">
        <v>1</v>
      </c>
      <c r="F53" s="267">
        <v>0.15</v>
      </c>
      <c r="G53" s="173">
        <f t="shared" si="24"/>
        <v>1920.0000000000002</v>
      </c>
      <c r="H53" s="173">
        <f t="shared" si="24"/>
        <v>1939.2000000000003</v>
      </c>
      <c r="I53" s="173">
        <f t="shared" si="24"/>
        <v>1958.5920000000003</v>
      </c>
      <c r="J53" s="173">
        <f t="shared" si="24"/>
        <v>1978.1779200000003</v>
      </c>
      <c r="K53" s="173">
        <f t="shared" si="24"/>
        <v>1997.9596992000004</v>
      </c>
      <c r="L53" s="173">
        <f t="shared" si="24"/>
        <v>2017.9392961920003</v>
      </c>
      <c r="M53" s="173">
        <f t="shared" si="24"/>
        <v>2038.1186891539207</v>
      </c>
      <c r="N53" s="173">
        <f t="shared" si="24"/>
        <v>2058.4998760454596</v>
      </c>
      <c r="O53" s="173">
        <f t="shared" si="24"/>
        <v>2079.0848748059143</v>
      </c>
      <c r="P53" s="173">
        <f t="shared" si="24"/>
        <v>2099.8757235539733</v>
      </c>
      <c r="Q53" s="173">
        <f t="shared" si="25"/>
        <v>2120.8744807895127</v>
      </c>
      <c r="R53" s="173">
        <f t="shared" si="25"/>
        <v>2142.0832255974083</v>
      </c>
      <c r="S53" s="173">
        <f t="shared" si="25"/>
        <v>2163.5040578533822</v>
      </c>
      <c r="T53" s="173">
        <f t="shared" si="25"/>
        <v>2185.139098431916</v>
      </c>
      <c r="U53" s="173">
        <f t="shared" si="25"/>
        <v>2206.9904894162351</v>
      </c>
      <c r="V53" s="173">
        <f t="shared" si="25"/>
        <v>2229.060394310397</v>
      </c>
      <c r="W53" s="173">
        <f t="shared" si="25"/>
        <v>2251.3509982535015</v>
      </c>
      <c r="X53" s="173">
        <f t="shared" si="25"/>
        <v>2273.8645082360367</v>
      </c>
      <c r="Y53" s="173">
        <f t="shared" si="25"/>
        <v>2296.6031533183968</v>
      </c>
      <c r="Z53" s="173">
        <f t="shared" si="25"/>
        <v>2319.5691848515808</v>
      </c>
      <c r="AA53" s="173">
        <f t="shared" si="26"/>
        <v>2342.7648767000974</v>
      </c>
      <c r="AB53" s="173">
        <f t="shared" si="26"/>
        <v>2366.1925254670978</v>
      </c>
      <c r="AC53" s="173">
        <f t="shared" si="26"/>
        <v>2389.8544507217689</v>
      </c>
      <c r="AD53" s="173">
        <f t="shared" si="26"/>
        <v>2413.7529952289869</v>
      </c>
      <c r="AE53" s="173">
        <f t="shared" si="26"/>
        <v>2437.8905251812757</v>
      </c>
      <c r="AF53" s="173">
        <f t="shared" si="26"/>
        <v>2462.2694304330894</v>
      </c>
      <c r="AG53" s="173">
        <f t="shared" si="26"/>
        <v>2486.8921247374201</v>
      </c>
      <c r="AH53" s="173">
        <f t="shared" si="26"/>
        <v>2511.7610459847942</v>
      </c>
      <c r="AI53" s="173">
        <f t="shared" si="26"/>
        <v>2536.8786564446418</v>
      </c>
      <c r="AJ53" s="173">
        <f t="shared" si="26"/>
        <v>2562.2474430090883</v>
      </c>
      <c r="AK53" s="173">
        <f t="shared" si="27"/>
        <v>2587.86991743918</v>
      </c>
      <c r="AL53" s="173">
        <f t="shared" si="27"/>
        <v>2613.7486166135718</v>
      </c>
      <c r="AM53" s="173">
        <f t="shared" si="27"/>
        <v>2639.886102779707</v>
      </c>
      <c r="AN53" s="173">
        <f t="shared" si="27"/>
        <v>2666.2849638075045</v>
      </c>
      <c r="AO53" s="173">
        <f t="shared" si="27"/>
        <v>2692.9478134455799</v>
      </c>
      <c r="AP53" s="173">
        <f t="shared" si="27"/>
        <v>2719.8772915800359</v>
      </c>
      <c r="AQ53" s="174">
        <f t="shared" si="27"/>
        <v>2747.0760644958359</v>
      </c>
    </row>
    <row r="54" spans="2:43" x14ac:dyDescent="0.25">
      <c r="B54" s="154" t="s">
        <v>178</v>
      </c>
      <c r="C54" s="7" t="s">
        <v>184</v>
      </c>
      <c r="D54" s="7" t="str">
        <f>B62</f>
        <v>Assembler</v>
      </c>
      <c r="E54" s="267">
        <v>0.8</v>
      </c>
      <c r="F54" s="267">
        <v>0.25</v>
      </c>
      <c r="G54" s="173">
        <f t="shared" si="24"/>
        <v>1600</v>
      </c>
      <c r="H54" s="173">
        <f t="shared" si="24"/>
        <v>1616</v>
      </c>
      <c r="I54" s="173">
        <f t="shared" si="24"/>
        <v>1632.16</v>
      </c>
      <c r="J54" s="173">
        <f t="shared" si="24"/>
        <v>1648.4815999999998</v>
      </c>
      <c r="K54" s="173">
        <f t="shared" si="24"/>
        <v>1664.9664159999998</v>
      </c>
      <c r="L54" s="173">
        <f t="shared" si="24"/>
        <v>1681.6160801599997</v>
      </c>
      <c r="M54" s="173">
        <f t="shared" si="24"/>
        <v>1698.4322409616</v>
      </c>
      <c r="N54" s="173">
        <f t="shared" si="24"/>
        <v>1715.4165633712157</v>
      </c>
      <c r="O54" s="173">
        <f t="shared" si="24"/>
        <v>1732.5707290049277</v>
      </c>
      <c r="P54" s="173">
        <f t="shared" si="24"/>
        <v>1749.8964362949771</v>
      </c>
      <c r="Q54" s="173">
        <f t="shared" si="25"/>
        <v>1767.395400657927</v>
      </c>
      <c r="R54" s="173">
        <f t="shared" si="25"/>
        <v>1785.0693546645064</v>
      </c>
      <c r="S54" s="173">
        <f t="shared" si="25"/>
        <v>1802.9200482111514</v>
      </c>
      <c r="T54" s="173">
        <f t="shared" si="25"/>
        <v>1820.9492486932634</v>
      </c>
      <c r="U54" s="173">
        <f t="shared" si="25"/>
        <v>1839.1587411801959</v>
      </c>
      <c r="V54" s="173">
        <f t="shared" si="25"/>
        <v>1857.5503285919976</v>
      </c>
      <c r="W54" s="173">
        <f t="shared" si="25"/>
        <v>1876.1258318779176</v>
      </c>
      <c r="X54" s="173">
        <f t="shared" si="25"/>
        <v>1894.887090196697</v>
      </c>
      <c r="Y54" s="173">
        <f t="shared" si="25"/>
        <v>1913.8359610986638</v>
      </c>
      <c r="Z54" s="173">
        <f t="shared" si="25"/>
        <v>1932.9743207096508</v>
      </c>
      <c r="AA54" s="173">
        <f t="shared" si="26"/>
        <v>1952.3040639167471</v>
      </c>
      <c r="AB54" s="173">
        <f t="shared" si="26"/>
        <v>1971.8271045559145</v>
      </c>
      <c r="AC54" s="173">
        <f t="shared" si="26"/>
        <v>1991.545375601474</v>
      </c>
      <c r="AD54" s="173">
        <f t="shared" si="26"/>
        <v>2011.460829357489</v>
      </c>
      <c r="AE54" s="173">
        <f t="shared" si="26"/>
        <v>2031.5754376510638</v>
      </c>
      <c r="AF54" s="173">
        <f t="shared" si="26"/>
        <v>2051.8911920275741</v>
      </c>
      <c r="AG54" s="173">
        <f t="shared" si="26"/>
        <v>2072.4101039478501</v>
      </c>
      <c r="AH54" s="173">
        <f t="shared" si="26"/>
        <v>2093.1342049873288</v>
      </c>
      <c r="AI54" s="173">
        <f t="shared" si="26"/>
        <v>2114.0655470372017</v>
      </c>
      <c r="AJ54" s="173">
        <f t="shared" si="26"/>
        <v>2135.2062025075743</v>
      </c>
      <c r="AK54" s="173">
        <f t="shared" si="27"/>
        <v>2156.5582645326499</v>
      </c>
      <c r="AL54" s="173">
        <f t="shared" si="27"/>
        <v>2178.1238471779766</v>
      </c>
      <c r="AM54" s="173">
        <f t="shared" si="27"/>
        <v>2199.9050856497561</v>
      </c>
      <c r="AN54" s="173">
        <f t="shared" si="27"/>
        <v>2221.904136506254</v>
      </c>
      <c r="AO54" s="173">
        <f t="shared" si="27"/>
        <v>2244.1231778713163</v>
      </c>
      <c r="AP54" s="173">
        <f t="shared" si="27"/>
        <v>2266.5644096500296</v>
      </c>
      <c r="AQ54" s="174">
        <f t="shared" si="27"/>
        <v>2289.2300537465298</v>
      </c>
    </row>
    <row r="55" spans="2:43" x14ac:dyDescent="0.25">
      <c r="B55" s="154" t="s">
        <v>179</v>
      </c>
      <c r="C55" s="7" t="s">
        <v>185</v>
      </c>
      <c r="D55" s="7" t="str">
        <f>B62</f>
        <v>Assembler</v>
      </c>
      <c r="E55" s="267">
        <v>0.8</v>
      </c>
      <c r="F55" s="267">
        <v>0.15</v>
      </c>
      <c r="G55" s="173">
        <f t="shared" si="24"/>
        <v>1600.0000000000002</v>
      </c>
      <c r="H55" s="173">
        <f t="shared" si="24"/>
        <v>1615.9999999999998</v>
      </c>
      <c r="I55" s="173">
        <f t="shared" si="24"/>
        <v>1632.16</v>
      </c>
      <c r="J55" s="173">
        <f t="shared" si="24"/>
        <v>1648.4815999999994</v>
      </c>
      <c r="K55" s="173">
        <f t="shared" si="24"/>
        <v>1664.966416</v>
      </c>
      <c r="L55" s="173">
        <f t="shared" si="24"/>
        <v>1681.6160801599997</v>
      </c>
      <c r="M55" s="173">
        <f t="shared" si="24"/>
        <v>1698.4322409616</v>
      </c>
      <c r="N55" s="173">
        <f t="shared" si="24"/>
        <v>1715.4165633712155</v>
      </c>
      <c r="O55" s="173">
        <f t="shared" si="24"/>
        <v>1732.5707290049281</v>
      </c>
      <c r="P55" s="173">
        <f t="shared" si="24"/>
        <v>1749.8964362949775</v>
      </c>
      <c r="Q55" s="173">
        <f t="shared" si="25"/>
        <v>1767.395400657927</v>
      </c>
      <c r="R55" s="173">
        <f t="shared" si="25"/>
        <v>1785.0693546645066</v>
      </c>
      <c r="S55" s="173">
        <f t="shared" si="25"/>
        <v>1802.9200482111517</v>
      </c>
      <c r="T55" s="173">
        <f t="shared" si="25"/>
        <v>1820.9492486932631</v>
      </c>
      <c r="U55" s="173">
        <f t="shared" si="25"/>
        <v>1839.1587411801956</v>
      </c>
      <c r="V55" s="173">
        <f t="shared" si="25"/>
        <v>1857.5503285919976</v>
      </c>
      <c r="W55" s="173">
        <f t="shared" si="25"/>
        <v>1876.1258318779176</v>
      </c>
      <c r="X55" s="173">
        <f t="shared" si="25"/>
        <v>1894.8870901966968</v>
      </c>
      <c r="Y55" s="173">
        <f t="shared" si="25"/>
        <v>1913.8359610986638</v>
      </c>
      <c r="Z55" s="173">
        <f t="shared" si="25"/>
        <v>1932.9743207096503</v>
      </c>
      <c r="AA55" s="173">
        <f t="shared" si="26"/>
        <v>1952.3040639167475</v>
      </c>
      <c r="AB55" s="173">
        <f t="shared" si="26"/>
        <v>1971.827104555915</v>
      </c>
      <c r="AC55" s="173">
        <f t="shared" si="26"/>
        <v>1991.5453756014742</v>
      </c>
      <c r="AD55" s="173">
        <f t="shared" si="26"/>
        <v>2011.4608293574888</v>
      </c>
      <c r="AE55" s="173">
        <f t="shared" si="26"/>
        <v>2031.5754376510636</v>
      </c>
      <c r="AF55" s="173">
        <f t="shared" si="26"/>
        <v>2051.8911920275741</v>
      </c>
      <c r="AG55" s="173">
        <f t="shared" si="26"/>
        <v>2072.4101039478501</v>
      </c>
      <c r="AH55" s="173">
        <f t="shared" si="26"/>
        <v>2093.1342049873283</v>
      </c>
      <c r="AI55" s="173">
        <f t="shared" si="26"/>
        <v>2114.0655470372021</v>
      </c>
      <c r="AJ55" s="173">
        <f t="shared" si="26"/>
        <v>2135.2062025075738</v>
      </c>
      <c r="AK55" s="173">
        <f t="shared" si="27"/>
        <v>2156.5582645326499</v>
      </c>
      <c r="AL55" s="173">
        <f t="shared" si="27"/>
        <v>2178.1238471779766</v>
      </c>
      <c r="AM55" s="173">
        <f t="shared" si="27"/>
        <v>2199.905085649757</v>
      </c>
      <c r="AN55" s="173">
        <f t="shared" si="27"/>
        <v>2221.904136506254</v>
      </c>
      <c r="AO55" s="173">
        <f t="shared" si="27"/>
        <v>2244.1231778713168</v>
      </c>
      <c r="AP55" s="173">
        <f t="shared" si="27"/>
        <v>2266.5644096500296</v>
      </c>
      <c r="AQ55" s="174">
        <f t="shared" si="27"/>
        <v>2289.2300537465294</v>
      </c>
    </row>
    <row r="56" spans="2:43" x14ac:dyDescent="0.25">
      <c r="B56" s="154" t="s">
        <v>180</v>
      </c>
      <c r="C56" s="7" t="s">
        <v>186</v>
      </c>
      <c r="D56" s="7" t="str">
        <f>B63</f>
        <v>Machine Operator</v>
      </c>
      <c r="E56" s="267">
        <v>0.8</v>
      </c>
      <c r="F56" s="267">
        <v>0.1</v>
      </c>
      <c r="G56" s="173">
        <f t="shared" si="24"/>
        <v>1799.9999999999998</v>
      </c>
      <c r="H56" s="173">
        <f t="shared" si="24"/>
        <v>1817.9999999999993</v>
      </c>
      <c r="I56" s="173">
        <f t="shared" si="24"/>
        <v>1836.1799999999996</v>
      </c>
      <c r="J56" s="173">
        <f t="shared" si="24"/>
        <v>1854.5417999999995</v>
      </c>
      <c r="K56" s="173">
        <f t="shared" si="24"/>
        <v>1873.0872179999997</v>
      </c>
      <c r="L56" s="173">
        <f t="shared" si="24"/>
        <v>1891.8180901799999</v>
      </c>
      <c r="M56" s="173">
        <f t="shared" si="24"/>
        <v>1910.7362710817995</v>
      </c>
      <c r="N56" s="173">
        <f t="shared" si="24"/>
        <v>1929.8436337926178</v>
      </c>
      <c r="O56" s="173">
        <f t="shared" si="24"/>
        <v>1949.1420701305442</v>
      </c>
      <c r="P56" s="173">
        <f t="shared" si="24"/>
        <v>1968.6334908318495</v>
      </c>
      <c r="Q56" s="173">
        <f t="shared" si="25"/>
        <v>1988.3198257401684</v>
      </c>
      <c r="R56" s="173">
        <f t="shared" si="25"/>
        <v>2008.2030239975702</v>
      </c>
      <c r="S56" s="173">
        <f t="shared" si="25"/>
        <v>2028.2850542375463</v>
      </c>
      <c r="T56" s="173">
        <f t="shared" si="25"/>
        <v>2048.5679047799217</v>
      </c>
      <c r="U56" s="173">
        <f t="shared" si="25"/>
        <v>2069.0535838277206</v>
      </c>
      <c r="V56" s="173">
        <f t="shared" si="25"/>
        <v>2089.7441196659988</v>
      </c>
      <c r="W56" s="173">
        <f t="shared" si="25"/>
        <v>2110.6415608626585</v>
      </c>
      <c r="X56" s="173">
        <f t="shared" si="25"/>
        <v>2131.7479764712848</v>
      </c>
      <c r="Y56" s="173">
        <f t="shared" si="25"/>
        <v>2153.0654562359978</v>
      </c>
      <c r="Z56" s="173">
        <f t="shared" si="25"/>
        <v>2174.596110798358</v>
      </c>
      <c r="AA56" s="173">
        <f t="shared" si="26"/>
        <v>2196.3420719063415</v>
      </c>
      <c r="AB56" s="173">
        <f t="shared" si="26"/>
        <v>2218.3054926254049</v>
      </c>
      <c r="AC56" s="173">
        <f t="shared" si="26"/>
        <v>2240.4885475516589</v>
      </c>
      <c r="AD56" s="173">
        <f t="shared" si="26"/>
        <v>2262.8934330271754</v>
      </c>
      <c r="AE56" s="173">
        <f t="shared" si="26"/>
        <v>2285.5223673574469</v>
      </c>
      <c r="AF56" s="173">
        <f t="shared" si="26"/>
        <v>2308.3775910310219</v>
      </c>
      <c r="AG56" s="173">
        <f t="shared" si="26"/>
        <v>2331.461366941332</v>
      </c>
      <c r="AH56" s="173">
        <f t="shared" si="26"/>
        <v>2354.7759806107456</v>
      </c>
      <c r="AI56" s="173">
        <f t="shared" si="26"/>
        <v>2378.3237404168526</v>
      </c>
      <c r="AJ56" s="173">
        <f t="shared" si="26"/>
        <v>2402.1069778210217</v>
      </c>
      <c r="AK56" s="173">
        <f t="shared" si="27"/>
        <v>2426.1280475992316</v>
      </c>
      <c r="AL56" s="173">
        <f t="shared" si="27"/>
        <v>2450.3893280752236</v>
      </c>
      <c r="AM56" s="173">
        <f t="shared" si="27"/>
        <v>2474.8932213559765</v>
      </c>
      <c r="AN56" s="173">
        <f t="shared" si="27"/>
        <v>2499.6421535695358</v>
      </c>
      <c r="AO56" s="173">
        <f t="shared" si="27"/>
        <v>2524.6385751052312</v>
      </c>
      <c r="AP56" s="173">
        <f t="shared" si="27"/>
        <v>2549.8849608562832</v>
      </c>
      <c r="AQ56" s="174">
        <f t="shared" si="27"/>
        <v>2575.3838104648466</v>
      </c>
    </row>
    <row r="57" spans="2:43" x14ac:dyDescent="0.25">
      <c r="B57" s="154"/>
      <c r="AQ57" s="155"/>
    </row>
    <row r="58" spans="2:43" x14ac:dyDescent="0.25">
      <c r="B58" s="149" t="str">
        <f>B49</f>
        <v>Segment 1</v>
      </c>
      <c r="AQ58" s="155"/>
    </row>
    <row r="59" spans="2:43" x14ac:dyDescent="0.25">
      <c r="B59" s="149" t="s">
        <v>172</v>
      </c>
      <c r="C59" s="150" t="s">
        <v>38</v>
      </c>
      <c r="D59" s="151" t="s">
        <v>70</v>
      </c>
      <c r="E59" s="151" t="s">
        <v>71</v>
      </c>
      <c r="F59" s="151" t="s">
        <v>72</v>
      </c>
      <c r="G59" s="152" t="s">
        <v>78</v>
      </c>
      <c r="H59" s="151" t="s">
        <v>79</v>
      </c>
      <c r="I59" s="151" t="s">
        <v>80</v>
      </c>
      <c r="J59" s="151" t="s">
        <v>81</v>
      </c>
      <c r="K59" s="151" t="s">
        <v>76</v>
      </c>
      <c r="L59" s="151" t="s">
        <v>82</v>
      </c>
      <c r="M59" s="151" t="s">
        <v>83</v>
      </c>
      <c r="N59" s="151" t="s">
        <v>77</v>
      </c>
      <c r="O59" s="151" t="s">
        <v>84</v>
      </c>
      <c r="P59" s="151" t="s">
        <v>73</v>
      </c>
      <c r="Q59" s="151" t="s">
        <v>74</v>
      </c>
      <c r="R59" s="151" t="s">
        <v>75</v>
      </c>
      <c r="S59" s="152" t="s">
        <v>85</v>
      </c>
      <c r="T59" s="151" t="s">
        <v>86</v>
      </c>
      <c r="U59" s="151" t="s">
        <v>87</v>
      </c>
      <c r="V59" s="151" t="s">
        <v>88</v>
      </c>
      <c r="W59" s="151" t="s">
        <v>89</v>
      </c>
      <c r="X59" s="151" t="s">
        <v>90</v>
      </c>
      <c r="Y59" s="151" t="s">
        <v>91</v>
      </c>
      <c r="Z59" s="151" t="s">
        <v>92</v>
      </c>
      <c r="AA59" s="151" t="s">
        <v>93</v>
      </c>
      <c r="AB59" s="151" t="s">
        <v>94</v>
      </c>
      <c r="AC59" s="151" t="s">
        <v>95</v>
      </c>
      <c r="AD59" s="151" t="s">
        <v>96</v>
      </c>
      <c r="AE59" s="152" t="s">
        <v>97</v>
      </c>
      <c r="AF59" s="151" t="s">
        <v>98</v>
      </c>
      <c r="AG59" s="151" t="s">
        <v>99</v>
      </c>
      <c r="AH59" s="151" t="s">
        <v>100</v>
      </c>
      <c r="AI59" s="151" t="s">
        <v>101</v>
      </c>
      <c r="AJ59" s="151" t="s">
        <v>102</v>
      </c>
      <c r="AK59" s="151" t="s">
        <v>103</v>
      </c>
      <c r="AL59" s="151" t="s">
        <v>104</v>
      </c>
      <c r="AM59" s="151" t="s">
        <v>105</v>
      </c>
      <c r="AQ59" s="155"/>
    </row>
    <row r="60" spans="2:43" x14ac:dyDescent="0.25">
      <c r="B60" s="154" t="s">
        <v>121</v>
      </c>
      <c r="C60" s="259">
        <v>10</v>
      </c>
      <c r="D60" s="268">
        <v>10.1</v>
      </c>
      <c r="E60" s="268">
        <v>10.201000000000001</v>
      </c>
      <c r="F60" s="268">
        <v>10.30301</v>
      </c>
      <c r="G60" s="268">
        <v>10.4060401</v>
      </c>
      <c r="H60" s="268">
        <v>10.510100501</v>
      </c>
      <c r="I60" s="268">
        <v>10.615201506010001</v>
      </c>
      <c r="J60" s="268">
        <v>10.721353521070101</v>
      </c>
      <c r="K60" s="268">
        <v>10.828567056280802</v>
      </c>
      <c r="L60" s="268">
        <v>10.936852726843609</v>
      </c>
      <c r="M60" s="268">
        <v>11.046221254112046</v>
      </c>
      <c r="N60" s="268">
        <v>11.156683466653167</v>
      </c>
      <c r="O60" s="268">
        <v>11.268250301319698</v>
      </c>
      <c r="P60" s="268">
        <v>11.380932804332895</v>
      </c>
      <c r="Q60" s="268">
        <v>11.494742132376224</v>
      </c>
      <c r="R60" s="268">
        <v>11.609689553699987</v>
      </c>
      <c r="S60" s="268">
        <v>11.725786449236987</v>
      </c>
      <c r="T60" s="268">
        <v>11.843044313729356</v>
      </c>
      <c r="U60" s="268">
        <v>11.96147475686665</v>
      </c>
      <c r="V60" s="268">
        <v>12.081089504435317</v>
      </c>
      <c r="W60" s="268">
        <v>12.201900399479671</v>
      </c>
      <c r="X60" s="268">
        <v>12.323919403474468</v>
      </c>
      <c r="Y60" s="268">
        <v>12.447158597509214</v>
      </c>
      <c r="Z60" s="268">
        <v>12.571630183484306</v>
      </c>
      <c r="AA60" s="268">
        <v>12.69734648531915</v>
      </c>
      <c r="AB60" s="268">
        <v>12.824319950172342</v>
      </c>
      <c r="AC60" s="268">
        <v>12.952563149674065</v>
      </c>
      <c r="AD60" s="268">
        <v>13.082088781170805</v>
      </c>
      <c r="AE60" s="268">
        <v>13.212909668982514</v>
      </c>
      <c r="AF60" s="268">
        <v>13.345038765672339</v>
      </c>
      <c r="AG60" s="268">
        <v>13.478489153329063</v>
      </c>
      <c r="AH60" s="268">
        <v>13.613274044862354</v>
      </c>
      <c r="AI60" s="268">
        <v>13.749406785310978</v>
      </c>
      <c r="AJ60" s="268">
        <v>13.886900853164088</v>
      </c>
      <c r="AK60" s="268">
        <v>14.025769861695728</v>
      </c>
      <c r="AL60" s="268">
        <v>14.166027560312687</v>
      </c>
      <c r="AM60" s="268">
        <v>14.307687835915814</v>
      </c>
      <c r="AQ60" s="155"/>
    </row>
    <row r="61" spans="2:43" x14ac:dyDescent="0.25">
      <c r="B61" s="154" t="s">
        <v>122</v>
      </c>
      <c r="C61" s="259">
        <v>12</v>
      </c>
      <c r="D61" s="268">
        <v>12.120000000000001</v>
      </c>
      <c r="E61" s="268">
        <v>12.241200000000001</v>
      </c>
      <c r="F61" s="268">
        <v>12.363612000000002</v>
      </c>
      <c r="G61" s="268">
        <v>12.487248120000002</v>
      </c>
      <c r="H61" s="268">
        <v>12.612120601200003</v>
      </c>
      <c r="I61" s="268">
        <v>12.738241807212002</v>
      </c>
      <c r="J61" s="268">
        <v>12.865624225284122</v>
      </c>
      <c r="K61" s="268">
        <v>12.994280467536964</v>
      </c>
      <c r="L61" s="268">
        <v>13.124223272212333</v>
      </c>
      <c r="M61" s="268">
        <v>13.255465504934456</v>
      </c>
      <c r="N61" s="268">
        <v>13.388020159983801</v>
      </c>
      <c r="O61" s="268">
        <v>13.52190036158364</v>
      </c>
      <c r="P61" s="268">
        <v>13.657119365199476</v>
      </c>
      <c r="Q61" s="268">
        <v>13.79369055885147</v>
      </c>
      <c r="R61" s="268">
        <v>13.931627464439984</v>
      </c>
      <c r="S61" s="268">
        <v>14.070943739084385</v>
      </c>
      <c r="T61" s="268">
        <v>14.211653176475229</v>
      </c>
      <c r="U61" s="268">
        <v>14.353769708239982</v>
      </c>
      <c r="V61" s="268">
        <v>14.497307405322381</v>
      </c>
      <c r="W61" s="268">
        <v>14.642280479375605</v>
      </c>
      <c r="X61" s="268">
        <v>14.788703284169362</v>
      </c>
      <c r="Y61" s="268">
        <v>14.936590317011056</v>
      </c>
      <c r="Z61" s="268">
        <v>15.085956220181167</v>
      </c>
      <c r="AA61" s="268">
        <v>15.236815782382978</v>
      </c>
      <c r="AB61" s="268">
        <v>15.389183940206808</v>
      </c>
      <c r="AC61" s="268">
        <v>15.543075779608875</v>
      </c>
      <c r="AD61" s="268">
        <v>15.698506537404963</v>
      </c>
      <c r="AE61" s="268">
        <v>15.855491602779013</v>
      </c>
      <c r="AF61" s="268">
        <v>16.014046518806804</v>
      </c>
      <c r="AG61" s="268">
        <v>16.174186983994872</v>
      </c>
      <c r="AH61" s="268">
        <v>16.335928853834822</v>
      </c>
      <c r="AI61" s="268">
        <v>16.499288142373171</v>
      </c>
      <c r="AJ61" s="268">
        <v>16.664281023796903</v>
      </c>
      <c r="AK61" s="268">
        <v>16.830923834034873</v>
      </c>
      <c r="AL61" s="268">
        <v>16.999233072375223</v>
      </c>
      <c r="AM61" s="268">
        <v>17.169225403098974</v>
      </c>
      <c r="AQ61" s="155"/>
    </row>
    <row r="62" spans="2:43" x14ac:dyDescent="0.25">
      <c r="B62" s="154" t="s">
        <v>123</v>
      </c>
      <c r="C62" s="259">
        <v>8</v>
      </c>
      <c r="D62" s="268">
        <v>8.08</v>
      </c>
      <c r="E62" s="268">
        <v>8.1608000000000001</v>
      </c>
      <c r="F62" s="268">
        <v>8.2424079999999993</v>
      </c>
      <c r="G62" s="268">
        <v>8.3248320800000002</v>
      </c>
      <c r="H62" s="268">
        <v>8.4080804007999994</v>
      </c>
      <c r="I62" s="268">
        <v>8.4921612048079993</v>
      </c>
      <c r="J62" s="268">
        <v>8.5770828168560787</v>
      </c>
      <c r="K62" s="268">
        <v>8.6628536450246401</v>
      </c>
      <c r="L62" s="268">
        <v>8.7494821814748871</v>
      </c>
      <c r="M62" s="268">
        <v>8.8369770032896362</v>
      </c>
      <c r="N62" s="268">
        <v>8.9253467733225325</v>
      </c>
      <c r="O62" s="268">
        <v>9.0146002410557582</v>
      </c>
      <c r="P62" s="268">
        <v>9.104746243466316</v>
      </c>
      <c r="Q62" s="268">
        <v>9.1957937059009787</v>
      </c>
      <c r="R62" s="268">
        <v>9.2877516429599893</v>
      </c>
      <c r="S62" s="268">
        <v>9.3806291593895885</v>
      </c>
      <c r="T62" s="268">
        <v>9.4744354509834849</v>
      </c>
      <c r="U62" s="268">
        <v>9.5691798054933201</v>
      </c>
      <c r="V62" s="268">
        <v>9.6648716035482529</v>
      </c>
      <c r="W62" s="268">
        <v>9.7615203195837363</v>
      </c>
      <c r="X62" s="268">
        <v>9.8591355227795745</v>
      </c>
      <c r="Y62" s="268">
        <v>9.9577268780073709</v>
      </c>
      <c r="Z62" s="268">
        <v>10.057304146787445</v>
      </c>
      <c r="AA62" s="268">
        <v>10.15787718825532</v>
      </c>
      <c r="AB62" s="268">
        <v>10.259455960137872</v>
      </c>
      <c r="AC62" s="268">
        <v>10.362050519739251</v>
      </c>
      <c r="AD62" s="268">
        <v>10.465671024936643</v>
      </c>
      <c r="AE62" s="268">
        <v>10.570327735186011</v>
      </c>
      <c r="AF62" s="268">
        <v>10.676031012537871</v>
      </c>
      <c r="AG62" s="268">
        <v>10.78279132266325</v>
      </c>
      <c r="AH62" s="268">
        <v>10.890619235889883</v>
      </c>
      <c r="AI62" s="268">
        <v>10.999525428248782</v>
      </c>
      <c r="AJ62" s="268">
        <v>11.10952068253127</v>
      </c>
      <c r="AK62" s="268">
        <v>11.220615889356583</v>
      </c>
      <c r="AL62" s="268">
        <v>11.332822048250149</v>
      </c>
      <c r="AM62" s="268">
        <v>11.44615026873265</v>
      </c>
      <c r="AQ62" s="155"/>
    </row>
    <row r="63" spans="2:43" x14ac:dyDescent="0.25">
      <c r="B63" s="154" t="s">
        <v>124</v>
      </c>
      <c r="C63" s="259">
        <v>9</v>
      </c>
      <c r="D63" s="268">
        <v>9.09</v>
      </c>
      <c r="E63" s="268">
        <v>9.1808999999999994</v>
      </c>
      <c r="F63" s="268">
        <v>9.272708999999999</v>
      </c>
      <c r="G63" s="268">
        <v>9.3654360899999993</v>
      </c>
      <c r="H63" s="268">
        <v>9.4590904508999998</v>
      </c>
      <c r="I63" s="268">
        <v>9.5536813554089992</v>
      </c>
      <c r="J63" s="268">
        <v>9.64921816896309</v>
      </c>
      <c r="K63" s="268">
        <v>9.7457103506527218</v>
      </c>
      <c r="L63" s="268">
        <v>9.84316745415925</v>
      </c>
      <c r="M63" s="268">
        <v>9.9415991287008421</v>
      </c>
      <c r="N63" s="268">
        <v>10.041015119987851</v>
      </c>
      <c r="O63" s="268">
        <v>10.14142527118773</v>
      </c>
      <c r="P63" s="268">
        <v>10.242839523899608</v>
      </c>
      <c r="Q63" s="268">
        <v>10.345267919138605</v>
      </c>
      <c r="R63" s="268">
        <v>10.448720598329992</v>
      </c>
      <c r="S63" s="268">
        <v>10.553207804313292</v>
      </c>
      <c r="T63" s="268">
        <v>10.658739882356425</v>
      </c>
      <c r="U63" s="268">
        <v>10.765327281179989</v>
      </c>
      <c r="V63" s="268">
        <v>10.872980553991789</v>
      </c>
      <c r="W63" s="268">
        <v>10.981710359531707</v>
      </c>
      <c r="X63" s="268">
        <v>11.091527463127024</v>
      </c>
      <c r="Y63" s="268">
        <v>11.202442737758295</v>
      </c>
      <c r="Z63" s="268">
        <v>11.314467165135879</v>
      </c>
      <c r="AA63" s="268">
        <v>11.427611836787237</v>
      </c>
      <c r="AB63" s="268">
        <v>11.54188795515511</v>
      </c>
      <c r="AC63" s="268">
        <v>11.657306834706661</v>
      </c>
      <c r="AD63" s="268">
        <v>11.773879903053729</v>
      </c>
      <c r="AE63" s="268">
        <v>11.891618702084266</v>
      </c>
      <c r="AF63" s="268">
        <v>12.010534889105108</v>
      </c>
      <c r="AG63" s="268">
        <v>12.130640237996159</v>
      </c>
      <c r="AH63" s="268">
        <v>12.25194664037612</v>
      </c>
      <c r="AI63" s="268">
        <v>12.374466106779881</v>
      </c>
      <c r="AJ63" s="268">
        <v>12.498210767847679</v>
      </c>
      <c r="AK63" s="268">
        <v>12.623192875526156</v>
      </c>
      <c r="AL63" s="268">
        <v>12.749424804281418</v>
      </c>
      <c r="AM63" s="268">
        <v>12.876919052324233</v>
      </c>
      <c r="AQ63" s="155"/>
    </row>
    <row r="64" spans="2:43" x14ac:dyDescent="0.25">
      <c r="B64" s="154"/>
      <c r="F64" s="175"/>
      <c r="G64" s="176"/>
      <c r="AQ64" s="155"/>
    </row>
    <row r="65" spans="2:43" x14ac:dyDescent="0.25">
      <c r="B65" s="154"/>
      <c r="AQ65" s="155"/>
    </row>
    <row r="66" spans="2:43" x14ac:dyDescent="0.25">
      <c r="B66" s="154"/>
      <c r="G66" s="177">
        <v>2</v>
      </c>
      <c r="H66" s="177">
        <f>G66+1</f>
        <v>3</v>
      </c>
      <c r="I66" s="177">
        <f t="shared" ref="I66:AQ66" si="28">H66+1</f>
        <v>4</v>
      </c>
      <c r="J66" s="177">
        <f t="shared" si="28"/>
        <v>5</v>
      </c>
      <c r="K66" s="177">
        <f t="shared" si="28"/>
        <v>6</v>
      </c>
      <c r="L66" s="177">
        <f t="shared" si="28"/>
        <v>7</v>
      </c>
      <c r="M66" s="177">
        <f t="shared" si="28"/>
        <v>8</v>
      </c>
      <c r="N66" s="177">
        <f t="shared" si="28"/>
        <v>9</v>
      </c>
      <c r="O66" s="177">
        <f t="shared" si="28"/>
        <v>10</v>
      </c>
      <c r="P66" s="177">
        <f t="shared" si="28"/>
        <v>11</v>
      </c>
      <c r="Q66" s="177">
        <f t="shared" si="28"/>
        <v>12</v>
      </c>
      <c r="R66" s="177">
        <f t="shared" si="28"/>
        <v>13</v>
      </c>
      <c r="S66" s="177">
        <f t="shared" si="28"/>
        <v>14</v>
      </c>
      <c r="T66" s="177">
        <f t="shared" si="28"/>
        <v>15</v>
      </c>
      <c r="U66" s="177">
        <f t="shared" si="28"/>
        <v>16</v>
      </c>
      <c r="V66" s="177">
        <f t="shared" si="28"/>
        <v>17</v>
      </c>
      <c r="W66" s="177">
        <f t="shared" si="28"/>
        <v>18</v>
      </c>
      <c r="X66" s="177">
        <f t="shared" si="28"/>
        <v>19</v>
      </c>
      <c r="Y66" s="177">
        <f t="shared" si="28"/>
        <v>20</v>
      </c>
      <c r="Z66" s="177">
        <f t="shared" si="28"/>
        <v>21</v>
      </c>
      <c r="AA66" s="177">
        <f t="shared" si="28"/>
        <v>22</v>
      </c>
      <c r="AB66" s="177">
        <f t="shared" si="28"/>
        <v>23</v>
      </c>
      <c r="AC66" s="177">
        <f t="shared" si="28"/>
        <v>24</v>
      </c>
      <c r="AD66" s="177">
        <f t="shared" si="28"/>
        <v>25</v>
      </c>
      <c r="AE66" s="177">
        <f t="shared" si="28"/>
        <v>26</v>
      </c>
      <c r="AF66" s="177">
        <f t="shared" si="28"/>
        <v>27</v>
      </c>
      <c r="AG66" s="177">
        <f t="shared" si="28"/>
        <v>28</v>
      </c>
      <c r="AH66" s="177">
        <f t="shared" si="28"/>
        <v>29</v>
      </c>
      <c r="AI66" s="177">
        <f t="shared" si="28"/>
        <v>30</v>
      </c>
      <c r="AJ66" s="177">
        <f t="shared" si="28"/>
        <v>31</v>
      </c>
      <c r="AK66" s="177">
        <f t="shared" si="28"/>
        <v>32</v>
      </c>
      <c r="AL66" s="177">
        <f t="shared" si="28"/>
        <v>33</v>
      </c>
      <c r="AM66" s="177">
        <f t="shared" si="28"/>
        <v>34</v>
      </c>
      <c r="AN66" s="177">
        <f t="shared" si="28"/>
        <v>35</v>
      </c>
      <c r="AO66" s="177">
        <f t="shared" si="28"/>
        <v>36</v>
      </c>
      <c r="AP66" s="177">
        <f t="shared" si="28"/>
        <v>37</v>
      </c>
      <c r="AQ66" s="178">
        <f t="shared" si="28"/>
        <v>38</v>
      </c>
    </row>
    <row r="67" spans="2:43" x14ac:dyDescent="0.25">
      <c r="B67" s="149" t="s">
        <v>110</v>
      </c>
      <c r="C67" s="8" t="s">
        <v>201</v>
      </c>
      <c r="D67" s="259">
        <f>160</f>
        <v>160</v>
      </c>
      <c r="F67" s="8" t="s">
        <v>174</v>
      </c>
      <c r="G67" s="150" t="s">
        <v>38</v>
      </c>
      <c r="H67" s="151" t="s">
        <v>70</v>
      </c>
      <c r="I67" s="151" t="s">
        <v>71</v>
      </c>
      <c r="J67" s="151" t="s">
        <v>72</v>
      </c>
      <c r="K67" s="152" t="s">
        <v>78</v>
      </c>
      <c r="L67" s="151" t="s">
        <v>79</v>
      </c>
      <c r="M67" s="151" t="s">
        <v>80</v>
      </c>
      <c r="N67" s="151" t="s">
        <v>81</v>
      </c>
      <c r="O67" s="151" t="s">
        <v>76</v>
      </c>
      <c r="P67" s="151" t="s">
        <v>82</v>
      </c>
      <c r="Q67" s="151" t="s">
        <v>83</v>
      </c>
      <c r="R67" s="151" t="s">
        <v>77</v>
      </c>
      <c r="S67" s="151" t="s">
        <v>84</v>
      </c>
      <c r="T67" s="151" t="s">
        <v>73</v>
      </c>
      <c r="U67" s="151" t="s">
        <v>74</v>
      </c>
      <c r="V67" s="151" t="s">
        <v>75</v>
      </c>
      <c r="W67" s="152" t="s">
        <v>85</v>
      </c>
      <c r="X67" s="151" t="s">
        <v>86</v>
      </c>
      <c r="Y67" s="151" t="s">
        <v>87</v>
      </c>
      <c r="Z67" s="151" t="s">
        <v>88</v>
      </c>
      <c r="AA67" s="151" t="s">
        <v>89</v>
      </c>
      <c r="AB67" s="151" t="s">
        <v>90</v>
      </c>
      <c r="AC67" s="151" t="s">
        <v>91</v>
      </c>
      <c r="AD67" s="151" t="s">
        <v>92</v>
      </c>
      <c r="AE67" s="151" t="s">
        <v>93</v>
      </c>
      <c r="AF67" s="151" t="s">
        <v>94</v>
      </c>
      <c r="AG67" s="151" t="s">
        <v>95</v>
      </c>
      <c r="AH67" s="151" t="s">
        <v>96</v>
      </c>
      <c r="AI67" s="152" t="s">
        <v>97</v>
      </c>
      <c r="AJ67" s="151" t="s">
        <v>98</v>
      </c>
      <c r="AK67" s="151" t="s">
        <v>99</v>
      </c>
      <c r="AL67" s="151" t="s">
        <v>100</v>
      </c>
      <c r="AM67" s="151" t="s">
        <v>101</v>
      </c>
      <c r="AN67" s="151" t="s">
        <v>102</v>
      </c>
      <c r="AO67" s="151" t="s">
        <v>103</v>
      </c>
      <c r="AP67" s="151" t="s">
        <v>104</v>
      </c>
      <c r="AQ67" s="153" t="s">
        <v>105</v>
      </c>
    </row>
    <row r="68" spans="2:43" x14ac:dyDescent="0.25">
      <c r="B68" s="149" t="s">
        <v>171</v>
      </c>
      <c r="C68" s="8" t="s">
        <v>115</v>
      </c>
      <c r="D68" s="8" t="s">
        <v>170</v>
      </c>
      <c r="E68" s="8" t="s">
        <v>169</v>
      </c>
      <c r="F68" s="8" t="s">
        <v>173</v>
      </c>
      <c r="H68" s="8"/>
      <c r="I68" s="8"/>
      <c r="J68" s="8"/>
      <c r="M68" s="172"/>
      <c r="N68" s="8"/>
      <c r="O68" s="8"/>
      <c r="P68" s="8"/>
      <c r="AQ68" s="155"/>
    </row>
    <row r="69" spans="2:43" x14ac:dyDescent="0.25">
      <c r="B69" s="154" t="s">
        <v>187</v>
      </c>
      <c r="C69" s="7" t="s">
        <v>193</v>
      </c>
      <c r="D69" s="7" t="str">
        <f>B79</f>
        <v>Supervisor</v>
      </c>
      <c r="E69" s="267">
        <v>1</v>
      </c>
      <c r="F69" s="267">
        <v>0.2</v>
      </c>
      <c r="G69" s="173">
        <f t="shared" ref="G69:P74" si="29">((VLOOKUP($D69,$B$78:$AM$82,G$66,FALSE)/(C$26*$F69/$D$67)*1/$E69)*C$26*$F69)</f>
        <v>1920.0000000000005</v>
      </c>
      <c r="H69" s="173">
        <f t="shared" si="29"/>
        <v>1977.6000000000001</v>
      </c>
      <c r="I69" s="173">
        <f t="shared" si="29"/>
        <v>2036.9279999999999</v>
      </c>
      <c r="J69" s="173">
        <f t="shared" si="29"/>
        <v>2098.03584</v>
      </c>
      <c r="K69" s="173">
        <f t="shared" si="29"/>
        <v>2160.9769152000003</v>
      </c>
      <c r="L69" s="173">
        <f t="shared" si="29"/>
        <v>2225.806222656</v>
      </c>
      <c r="M69" s="173">
        <f t="shared" si="29"/>
        <v>2292.5804093356796</v>
      </c>
      <c r="N69" s="173">
        <f t="shared" si="29"/>
        <v>2361.3578216157507</v>
      </c>
      <c r="O69" s="173">
        <f t="shared" si="29"/>
        <v>2432.198556264223</v>
      </c>
      <c r="P69" s="173">
        <f t="shared" si="29"/>
        <v>2505.1645129521494</v>
      </c>
      <c r="Q69" s="173">
        <f t="shared" ref="Q69:Z74" si="30">((VLOOKUP($D69,$B$78:$AM$82,Q$66,FALSE)/(M$26*$F69/$D$67)*1/$E69)*M$26*$F69)</f>
        <v>2580.3194483407146</v>
      </c>
      <c r="R69" s="173">
        <f t="shared" si="30"/>
        <v>2657.7290317909356</v>
      </c>
      <c r="S69" s="173">
        <f t="shared" si="30"/>
        <v>2737.4609027446636</v>
      </c>
      <c r="T69" s="173">
        <f t="shared" si="30"/>
        <v>2819.5847298270032</v>
      </c>
      <c r="U69" s="173">
        <f t="shared" si="30"/>
        <v>2904.1722717218136</v>
      </c>
      <c r="V69" s="173">
        <f t="shared" si="30"/>
        <v>2991.2974398734677</v>
      </c>
      <c r="W69" s="173">
        <f t="shared" si="30"/>
        <v>3081.036363069672</v>
      </c>
      <c r="X69" s="173">
        <f t="shared" si="30"/>
        <v>3173.4674539617627</v>
      </c>
      <c r="Y69" s="173">
        <f t="shared" si="30"/>
        <v>3268.6714775806158</v>
      </c>
      <c r="Z69" s="173">
        <f t="shared" si="30"/>
        <v>3366.7316219080344</v>
      </c>
      <c r="AA69" s="173">
        <f t="shared" ref="AA69:AJ74" si="31">((VLOOKUP($D69,$B$78:$AM$82,AA$66,FALSE)/(W$26*$F69/$D$67)*1/$E69)*W$26*$F69)</f>
        <v>3467.7335705652754</v>
      </c>
      <c r="AB69" s="173">
        <f t="shared" si="31"/>
        <v>3571.7655776822339</v>
      </c>
      <c r="AC69" s="173">
        <f t="shared" si="31"/>
        <v>3678.9185450127006</v>
      </c>
      <c r="AD69" s="173">
        <f t="shared" si="31"/>
        <v>3789.2861013630813</v>
      </c>
      <c r="AE69" s="173">
        <f t="shared" si="31"/>
        <v>3902.9646844039744</v>
      </c>
      <c r="AF69" s="173">
        <f t="shared" si="31"/>
        <v>4020.0536249360939</v>
      </c>
      <c r="AG69" s="173">
        <f t="shared" si="31"/>
        <v>4140.6552336841769</v>
      </c>
      <c r="AH69" s="173">
        <f t="shared" si="31"/>
        <v>4264.8748906947021</v>
      </c>
      <c r="AI69" s="173">
        <f t="shared" si="31"/>
        <v>4392.8211374155435</v>
      </c>
      <c r="AJ69" s="173">
        <f t="shared" si="31"/>
        <v>4524.6057715380093</v>
      </c>
      <c r="AK69" s="173">
        <f t="shared" ref="AK69:AQ74" si="32">((VLOOKUP($D69,$B$78:$AM$82,AK$66,FALSE)/(AG$26*$F69/$D$67)*1/$E69)*AG$26*$F69)</f>
        <v>4660.3439446841503</v>
      </c>
      <c r="AL69" s="173">
        <f t="shared" si="32"/>
        <v>4800.1542630246759</v>
      </c>
      <c r="AM69" s="173">
        <f t="shared" si="32"/>
        <v>4944.1588909154152</v>
      </c>
      <c r="AN69" s="173">
        <f t="shared" si="32"/>
        <v>5092.4836576428779</v>
      </c>
      <c r="AO69" s="173">
        <f t="shared" si="32"/>
        <v>5245.2581673721643</v>
      </c>
      <c r="AP69" s="173">
        <f t="shared" si="32"/>
        <v>5402.6159123933294</v>
      </c>
      <c r="AQ69" s="174">
        <f t="shared" si="32"/>
        <v>5564.6943897651308</v>
      </c>
    </row>
    <row r="70" spans="2:43" x14ac:dyDescent="0.25">
      <c r="B70" s="154" t="s">
        <v>188</v>
      </c>
      <c r="C70" s="7" t="s">
        <v>194</v>
      </c>
      <c r="D70" s="7" t="str">
        <f>B80</f>
        <v>Line Worker</v>
      </c>
      <c r="E70" s="267">
        <v>0.8</v>
      </c>
      <c r="F70" s="267">
        <v>0.15</v>
      </c>
      <c r="G70" s="173">
        <f t="shared" si="29"/>
        <v>1999.9999999999998</v>
      </c>
      <c r="H70" s="173">
        <f t="shared" si="29"/>
        <v>2060</v>
      </c>
      <c r="I70" s="173">
        <f t="shared" si="29"/>
        <v>2121.8000000000002</v>
      </c>
      <c r="J70" s="173">
        <f t="shared" si="29"/>
        <v>2185.4540000000002</v>
      </c>
      <c r="K70" s="173">
        <f t="shared" si="29"/>
        <v>2251.0176200000005</v>
      </c>
      <c r="L70" s="173">
        <f t="shared" si="29"/>
        <v>2318.5481486000003</v>
      </c>
      <c r="M70" s="173">
        <f t="shared" si="29"/>
        <v>2388.1045930580008</v>
      </c>
      <c r="N70" s="173">
        <f t="shared" si="29"/>
        <v>2459.7477308497405</v>
      </c>
      <c r="O70" s="173">
        <f t="shared" si="29"/>
        <v>2533.5401627752321</v>
      </c>
      <c r="P70" s="173">
        <f t="shared" si="29"/>
        <v>2609.5463676584891</v>
      </c>
      <c r="Q70" s="173">
        <f t="shared" si="30"/>
        <v>2687.8327586882447</v>
      </c>
      <c r="R70" s="173">
        <f t="shared" si="30"/>
        <v>2768.4677414488915</v>
      </c>
      <c r="S70" s="173">
        <f t="shared" si="30"/>
        <v>2851.5217736923591</v>
      </c>
      <c r="T70" s="173">
        <f t="shared" si="30"/>
        <v>2937.0674269031301</v>
      </c>
      <c r="U70" s="173">
        <f t="shared" si="30"/>
        <v>3025.1794497102233</v>
      </c>
      <c r="V70" s="173">
        <f t="shared" si="30"/>
        <v>3115.9348332015306</v>
      </c>
      <c r="W70" s="173">
        <f t="shared" si="30"/>
        <v>3209.4128781975764</v>
      </c>
      <c r="X70" s="173">
        <f t="shared" si="30"/>
        <v>3305.6952645435035</v>
      </c>
      <c r="Y70" s="173">
        <f t="shared" si="30"/>
        <v>3404.8661224798093</v>
      </c>
      <c r="Z70" s="173">
        <f t="shared" si="30"/>
        <v>3507.0121061542031</v>
      </c>
      <c r="AA70" s="173">
        <f t="shared" si="31"/>
        <v>3612.2224693388303</v>
      </c>
      <c r="AB70" s="173">
        <f t="shared" si="31"/>
        <v>3720.5891434189944</v>
      </c>
      <c r="AC70" s="173">
        <f t="shared" si="31"/>
        <v>3832.2068177215638</v>
      </c>
      <c r="AD70" s="173">
        <f t="shared" si="31"/>
        <v>3947.1730222532115</v>
      </c>
      <c r="AE70" s="173">
        <f t="shared" si="31"/>
        <v>4065.5882129208071</v>
      </c>
      <c r="AF70" s="173">
        <f t="shared" si="31"/>
        <v>4187.5558593084306</v>
      </c>
      <c r="AG70" s="173">
        <f t="shared" si="31"/>
        <v>4313.1825350876834</v>
      </c>
      <c r="AH70" s="173">
        <f t="shared" si="31"/>
        <v>4442.5780111403146</v>
      </c>
      <c r="AI70" s="173">
        <f t="shared" si="31"/>
        <v>4575.8553514745236</v>
      </c>
      <c r="AJ70" s="173">
        <f t="shared" si="31"/>
        <v>4713.13101201876</v>
      </c>
      <c r="AK70" s="173">
        <f t="shared" si="32"/>
        <v>4854.524942379323</v>
      </c>
      <c r="AL70" s="173">
        <f t="shared" si="32"/>
        <v>5000.1606906507031</v>
      </c>
      <c r="AM70" s="173">
        <f t="shared" si="32"/>
        <v>5150.1655113702245</v>
      </c>
      <c r="AN70" s="173">
        <f t="shared" si="32"/>
        <v>5304.6704767113315</v>
      </c>
      <c r="AO70" s="173">
        <f t="shared" si="32"/>
        <v>5463.8105910126715</v>
      </c>
      <c r="AP70" s="173">
        <f t="shared" si="32"/>
        <v>5627.7249087430509</v>
      </c>
      <c r="AQ70" s="174">
        <f t="shared" si="32"/>
        <v>5796.5566560053439</v>
      </c>
    </row>
    <row r="71" spans="2:43" x14ac:dyDescent="0.25">
      <c r="B71" s="154" t="s">
        <v>189</v>
      </c>
      <c r="C71" s="7" t="s">
        <v>195</v>
      </c>
      <c r="D71" s="7" t="str">
        <f>B80</f>
        <v>Line Worker</v>
      </c>
      <c r="E71" s="267">
        <v>0.8</v>
      </c>
      <c r="F71" s="267">
        <v>0.15</v>
      </c>
      <c r="G71" s="173">
        <f t="shared" si="29"/>
        <v>1999.9999999999998</v>
      </c>
      <c r="H71" s="173">
        <f t="shared" si="29"/>
        <v>2060</v>
      </c>
      <c r="I71" s="173">
        <f t="shared" si="29"/>
        <v>2121.8000000000002</v>
      </c>
      <c r="J71" s="173">
        <f t="shared" si="29"/>
        <v>2185.4540000000002</v>
      </c>
      <c r="K71" s="173">
        <f t="shared" si="29"/>
        <v>2251.0176200000005</v>
      </c>
      <c r="L71" s="173">
        <f t="shared" si="29"/>
        <v>2318.5481486000003</v>
      </c>
      <c r="M71" s="173">
        <f t="shared" si="29"/>
        <v>2388.1045930580008</v>
      </c>
      <c r="N71" s="173">
        <f t="shared" si="29"/>
        <v>2459.7477308497405</v>
      </c>
      <c r="O71" s="173">
        <f t="shared" si="29"/>
        <v>2533.5401627752321</v>
      </c>
      <c r="P71" s="173">
        <f t="shared" si="29"/>
        <v>2609.5463676584891</v>
      </c>
      <c r="Q71" s="173">
        <f t="shared" si="30"/>
        <v>2687.8327586882447</v>
      </c>
      <c r="R71" s="173">
        <f t="shared" si="30"/>
        <v>2768.4677414488915</v>
      </c>
      <c r="S71" s="173">
        <f t="shared" si="30"/>
        <v>2851.5217736923591</v>
      </c>
      <c r="T71" s="173">
        <f t="shared" si="30"/>
        <v>2937.0674269031301</v>
      </c>
      <c r="U71" s="173">
        <f t="shared" si="30"/>
        <v>3025.1794497102233</v>
      </c>
      <c r="V71" s="173">
        <f t="shared" si="30"/>
        <v>3115.9348332015306</v>
      </c>
      <c r="W71" s="173">
        <f t="shared" si="30"/>
        <v>3209.4128781975764</v>
      </c>
      <c r="X71" s="173">
        <f t="shared" si="30"/>
        <v>3305.6952645435035</v>
      </c>
      <c r="Y71" s="173">
        <f t="shared" si="30"/>
        <v>3404.8661224798093</v>
      </c>
      <c r="Z71" s="173">
        <f t="shared" si="30"/>
        <v>3507.0121061542031</v>
      </c>
      <c r="AA71" s="173">
        <f t="shared" si="31"/>
        <v>3612.2224693388303</v>
      </c>
      <c r="AB71" s="173">
        <f t="shared" si="31"/>
        <v>3720.5891434189944</v>
      </c>
      <c r="AC71" s="173">
        <f t="shared" si="31"/>
        <v>3832.2068177215638</v>
      </c>
      <c r="AD71" s="173">
        <f t="shared" si="31"/>
        <v>3947.1730222532115</v>
      </c>
      <c r="AE71" s="173">
        <f t="shared" si="31"/>
        <v>4065.5882129208071</v>
      </c>
      <c r="AF71" s="173">
        <f t="shared" si="31"/>
        <v>4187.5558593084306</v>
      </c>
      <c r="AG71" s="173">
        <f t="shared" si="31"/>
        <v>4313.1825350876834</v>
      </c>
      <c r="AH71" s="173">
        <f t="shared" si="31"/>
        <v>4442.5780111403146</v>
      </c>
      <c r="AI71" s="173">
        <f t="shared" si="31"/>
        <v>4575.8553514745236</v>
      </c>
      <c r="AJ71" s="173">
        <f t="shared" si="31"/>
        <v>4713.13101201876</v>
      </c>
      <c r="AK71" s="173">
        <f t="shared" si="32"/>
        <v>4854.524942379323</v>
      </c>
      <c r="AL71" s="173">
        <f t="shared" si="32"/>
        <v>5000.1606906507031</v>
      </c>
      <c r="AM71" s="173">
        <f t="shared" si="32"/>
        <v>5150.1655113702245</v>
      </c>
      <c r="AN71" s="173">
        <f t="shared" si="32"/>
        <v>5304.6704767113315</v>
      </c>
      <c r="AO71" s="173">
        <f t="shared" si="32"/>
        <v>5463.8105910126715</v>
      </c>
      <c r="AP71" s="173">
        <f t="shared" si="32"/>
        <v>5627.7249087430509</v>
      </c>
      <c r="AQ71" s="174">
        <f t="shared" si="32"/>
        <v>5796.5566560053439</v>
      </c>
    </row>
    <row r="72" spans="2:43" x14ac:dyDescent="0.25">
      <c r="B72" s="154" t="s">
        <v>190</v>
      </c>
      <c r="C72" s="7" t="s">
        <v>196</v>
      </c>
      <c r="D72" s="7" t="str">
        <f>B81</f>
        <v>Assembler</v>
      </c>
      <c r="E72" s="267">
        <v>0.8</v>
      </c>
      <c r="F72" s="267">
        <v>0.25</v>
      </c>
      <c r="G72" s="173">
        <f t="shared" si="29"/>
        <v>1599.9999999999998</v>
      </c>
      <c r="H72" s="173">
        <f t="shared" si="29"/>
        <v>1647.9999999999998</v>
      </c>
      <c r="I72" s="173">
        <f t="shared" si="29"/>
        <v>1697.4399999999998</v>
      </c>
      <c r="J72" s="173">
        <f t="shared" si="29"/>
        <v>1748.3632</v>
      </c>
      <c r="K72" s="173">
        <f t="shared" si="29"/>
        <v>1800.8140960000003</v>
      </c>
      <c r="L72" s="173">
        <f t="shared" si="29"/>
        <v>1854.83851888</v>
      </c>
      <c r="M72" s="173">
        <f t="shared" si="29"/>
        <v>1910.4836744464003</v>
      </c>
      <c r="N72" s="173">
        <f t="shared" si="29"/>
        <v>1967.7981846797923</v>
      </c>
      <c r="O72" s="173">
        <f t="shared" si="29"/>
        <v>2026.8321302201862</v>
      </c>
      <c r="P72" s="173">
        <f t="shared" si="29"/>
        <v>2087.6370941267919</v>
      </c>
      <c r="Q72" s="173">
        <f t="shared" si="30"/>
        <v>2150.2662069505955</v>
      </c>
      <c r="R72" s="173">
        <f t="shared" si="30"/>
        <v>2214.7741931591136</v>
      </c>
      <c r="S72" s="173">
        <f t="shared" si="30"/>
        <v>2281.2174189538869</v>
      </c>
      <c r="T72" s="173">
        <f t="shared" si="30"/>
        <v>2349.6539415225038</v>
      </c>
      <c r="U72" s="173">
        <f t="shared" si="30"/>
        <v>2420.1435597681784</v>
      </c>
      <c r="V72" s="173">
        <f t="shared" si="30"/>
        <v>2492.7478665612243</v>
      </c>
      <c r="W72" s="173">
        <f t="shared" si="30"/>
        <v>2567.5303025580611</v>
      </c>
      <c r="X72" s="173">
        <f t="shared" si="30"/>
        <v>2644.5562116348033</v>
      </c>
      <c r="Y72" s="173">
        <f t="shared" si="30"/>
        <v>2723.892897983847</v>
      </c>
      <c r="Z72" s="173">
        <f t="shared" si="30"/>
        <v>2805.6096849233627</v>
      </c>
      <c r="AA72" s="173">
        <f t="shared" si="31"/>
        <v>2889.7779754710641</v>
      </c>
      <c r="AB72" s="173">
        <f t="shared" si="31"/>
        <v>2976.4713147351963</v>
      </c>
      <c r="AC72" s="173">
        <f t="shared" si="31"/>
        <v>3065.7654541772517</v>
      </c>
      <c r="AD72" s="173">
        <f t="shared" si="31"/>
        <v>3157.7384178025695</v>
      </c>
      <c r="AE72" s="173">
        <f t="shared" si="31"/>
        <v>3252.4705703366467</v>
      </c>
      <c r="AF72" s="173">
        <f t="shared" si="31"/>
        <v>3350.0446874467466</v>
      </c>
      <c r="AG72" s="173">
        <f t="shared" si="31"/>
        <v>3450.5460280701486</v>
      </c>
      <c r="AH72" s="173">
        <f t="shared" si="31"/>
        <v>3554.0624089122539</v>
      </c>
      <c r="AI72" s="173">
        <f t="shared" si="31"/>
        <v>3660.6842811796214</v>
      </c>
      <c r="AJ72" s="173">
        <f t="shared" si="31"/>
        <v>3770.5048096150094</v>
      </c>
      <c r="AK72" s="173">
        <f t="shared" si="32"/>
        <v>3883.6199539034601</v>
      </c>
      <c r="AL72" s="173">
        <f t="shared" si="32"/>
        <v>4000.1285525205635</v>
      </c>
      <c r="AM72" s="173">
        <f t="shared" si="32"/>
        <v>4120.1324090961816</v>
      </c>
      <c r="AN72" s="173">
        <f t="shared" si="32"/>
        <v>4243.7363813690663</v>
      </c>
      <c r="AO72" s="173">
        <f t="shared" si="32"/>
        <v>4371.0484728101383</v>
      </c>
      <c r="AP72" s="173">
        <f t="shared" si="32"/>
        <v>4502.1799269944422</v>
      </c>
      <c r="AQ72" s="174">
        <f t="shared" si="32"/>
        <v>4637.2453248042757</v>
      </c>
    </row>
    <row r="73" spans="2:43" x14ac:dyDescent="0.25">
      <c r="B73" s="154" t="s">
        <v>191</v>
      </c>
      <c r="C73" s="7" t="s">
        <v>197</v>
      </c>
      <c r="D73" s="7" t="str">
        <f>B81</f>
        <v>Assembler</v>
      </c>
      <c r="E73" s="267">
        <v>0.8</v>
      </c>
      <c r="F73" s="267">
        <v>0.15</v>
      </c>
      <c r="G73" s="173">
        <f t="shared" si="29"/>
        <v>1599.9999999999998</v>
      </c>
      <c r="H73" s="173">
        <f t="shared" si="29"/>
        <v>1647.9999999999998</v>
      </c>
      <c r="I73" s="173">
        <f t="shared" si="29"/>
        <v>1697.4400000000003</v>
      </c>
      <c r="J73" s="173">
        <f t="shared" si="29"/>
        <v>1748.3632</v>
      </c>
      <c r="K73" s="173">
        <f t="shared" si="29"/>
        <v>1800.8140960000005</v>
      </c>
      <c r="L73" s="173">
        <f t="shared" si="29"/>
        <v>1854.83851888</v>
      </c>
      <c r="M73" s="173">
        <f t="shared" si="29"/>
        <v>1910.4836744464001</v>
      </c>
      <c r="N73" s="173">
        <f t="shared" si="29"/>
        <v>1967.7981846797925</v>
      </c>
      <c r="O73" s="173">
        <f t="shared" si="29"/>
        <v>2026.8321302201857</v>
      </c>
      <c r="P73" s="173">
        <f t="shared" si="29"/>
        <v>2087.6370941267915</v>
      </c>
      <c r="Q73" s="173">
        <f t="shared" si="30"/>
        <v>2150.2662069505955</v>
      </c>
      <c r="R73" s="173">
        <f t="shared" si="30"/>
        <v>2214.7741931591136</v>
      </c>
      <c r="S73" s="173">
        <f t="shared" si="30"/>
        <v>2281.2174189538869</v>
      </c>
      <c r="T73" s="173">
        <f t="shared" si="30"/>
        <v>2349.6539415225038</v>
      </c>
      <c r="U73" s="173">
        <f t="shared" si="30"/>
        <v>2420.1435597681789</v>
      </c>
      <c r="V73" s="173">
        <f t="shared" si="30"/>
        <v>2492.7478665612243</v>
      </c>
      <c r="W73" s="173">
        <f t="shared" si="30"/>
        <v>2567.5303025580611</v>
      </c>
      <c r="X73" s="173">
        <f t="shared" si="30"/>
        <v>2644.5562116348028</v>
      </c>
      <c r="Y73" s="173">
        <f t="shared" si="30"/>
        <v>2723.892897983847</v>
      </c>
      <c r="Z73" s="173">
        <f t="shared" si="30"/>
        <v>2805.6096849233631</v>
      </c>
      <c r="AA73" s="173">
        <f t="shared" si="31"/>
        <v>2889.7779754710641</v>
      </c>
      <c r="AB73" s="173">
        <f t="shared" si="31"/>
        <v>2976.4713147351958</v>
      </c>
      <c r="AC73" s="173">
        <f t="shared" si="31"/>
        <v>3065.7654541772526</v>
      </c>
      <c r="AD73" s="173">
        <f t="shared" si="31"/>
        <v>3157.7384178025695</v>
      </c>
      <c r="AE73" s="173">
        <f t="shared" si="31"/>
        <v>3252.4705703366476</v>
      </c>
      <c r="AF73" s="173">
        <f t="shared" si="31"/>
        <v>3350.0446874467461</v>
      </c>
      <c r="AG73" s="173">
        <f t="shared" si="31"/>
        <v>3450.5460280701495</v>
      </c>
      <c r="AH73" s="173">
        <f t="shared" si="31"/>
        <v>3554.0624089122534</v>
      </c>
      <c r="AI73" s="173">
        <f t="shared" si="31"/>
        <v>3660.6842811796209</v>
      </c>
      <c r="AJ73" s="173">
        <f t="shared" si="31"/>
        <v>3770.5048096150099</v>
      </c>
      <c r="AK73" s="173">
        <f t="shared" si="32"/>
        <v>3883.6199539034601</v>
      </c>
      <c r="AL73" s="173">
        <f t="shared" si="32"/>
        <v>4000.1285525205631</v>
      </c>
      <c r="AM73" s="173">
        <f t="shared" si="32"/>
        <v>4120.1324090961816</v>
      </c>
      <c r="AN73" s="173">
        <f t="shared" si="32"/>
        <v>4243.7363813690663</v>
      </c>
      <c r="AO73" s="173">
        <f t="shared" si="32"/>
        <v>4371.0484728101383</v>
      </c>
      <c r="AP73" s="173">
        <f t="shared" si="32"/>
        <v>4502.1799269944422</v>
      </c>
      <c r="AQ73" s="174">
        <f t="shared" si="32"/>
        <v>4637.2453248042748</v>
      </c>
    </row>
    <row r="74" spans="2:43" x14ac:dyDescent="0.25">
      <c r="B74" s="154" t="s">
        <v>192</v>
      </c>
      <c r="C74" s="7" t="s">
        <v>198</v>
      </c>
      <c r="D74" s="7" t="str">
        <f>B82</f>
        <v>Machine Operator</v>
      </c>
      <c r="E74" s="267">
        <v>0.8</v>
      </c>
      <c r="F74" s="267">
        <v>0.1</v>
      </c>
      <c r="G74" s="173">
        <f t="shared" si="29"/>
        <v>1400</v>
      </c>
      <c r="H74" s="173">
        <f t="shared" si="29"/>
        <v>1442</v>
      </c>
      <c r="I74" s="173">
        <f t="shared" si="29"/>
        <v>1485.26</v>
      </c>
      <c r="J74" s="173">
        <f t="shared" si="29"/>
        <v>1529.8178</v>
      </c>
      <c r="K74" s="173">
        <f t="shared" si="29"/>
        <v>1575.7123340000001</v>
      </c>
      <c r="L74" s="173">
        <f t="shared" si="29"/>
        <v>1622.98370402</v>
      </c>
      <c r="M74" s="173">
        <f t="shared" si="29"/>
        <v>1671.6732151406004</v>
      </c>
      <c r="N74" s="173">
        <f t="shared" si="29"/>
        <v>1721.8234115948178</v>
      </c>
      <c r="O74" s="173">
        <f t="shared" si="29"/>
        <v>1773.4781139426623</v>
      </c>
      <c r="P74" s="173">
        <f t="shared" si="29"/>
        <v>1826.6824573609422</v>
      </c>
      <c r="Q74" s="173">
        <f t="shared" si="30"/>
        <v>1881.4829310817711</v>
      </c>
      <c r="R74" s="173">
        <f t="shared" si="30"/>
        <v>1937.9274190142239</v>
      </c>
      <c r="S74" s="173">
        <f t="shared" si="30"/>
        <v>1996.0652415846507</v>
      </c>
      <c r="T74" s="173">
        <f t="shared" si="30"/>
        <v>2055.9471988321902</v>
      </c>
      <c r="U74" s="173">
        <f t="shared" si="30"/>
        <v>2117.6256147971558</v>
      </c>
      <c r="V74" s="173">
        <f t="shared" si="30"/>
        <v>2181.1543832410712</v>
      </c>
      <c r="W74" s="173">
        <f t="shared" si="30"/>
        <v>2246.5890147383029</v>
      </c>
      <c r="X74" s="173">
        <f t="shared" si="30"/>
        <v>2313.9866851804522</v>
      </c>
      <c r="Y74" s="173">
        <f t="shared" si="30"/>
        <v>2383.4062857358658</v>
      </c>
      <c r="Z74" s="173">
        <f t="shared" si="30"/>
        <v>2454.9084743079425</v>
      </c>
      <c r="AA74" s="173">
        <f t="shared" si="31"/>
        <v>2528.5557285371806</v>
      </c>
      <c r="AB74" s="173">
        <f t="shared" si="31"/>
        <v>2604.4124003932957</v>
      </c>
      <c r="AC74" s="173">
        <f t="shared" si="31"/>
        <v>2682.5447724050955</v>
      </c>
      <c r="AD74" s="173">
        <f t="shared" si="31"/>
        <v>2763.0211155772472</v>
      </c>
      <c r="AE74" s="173">
        <f t="shared" si="31"/>
        <v>2845.9117490445651</v>
      </c>
      <c r="AF74" s="173">
        <f t="shared" si="31"/>
        <v>2931.2891015159021</v>
      </c>
      <c r="AG74" s="173">
        <f t="shared" si="31"/>
        <v>3019.2277745613792</v>
      </c>
      <c r="AH74" s="173">
        <f t="shared" si="31"/>
        <v>3109.8046077982203</v>
      </c>
      <c r="AI74" s="173">
        <f t="shared" si="31"/>
        <v>3203.0987460321671</v>
      </c>
      <c r="AJ74" s="173">
        <f t="shared" si="31"/>
        <v>3299.1917084131328</v>
      </c>
      <c r="AK74" s="173">
        <f t="shared" si="32"/>
        <v>3398.1674596655266</v>
      </c>
      <c r="AL74" s="173">
        <f t="shared" si="32"/>
        <v>3500.1124834554921</v>
      </c>
      <c r="AM74" s="173">
        <f t="shared" si="32"/>
        <v>3605.1158579591574</v>
      </c>
      <c r="AN74" s="173">
        <f t="shared" si="32"/>
        <v>3713.2693336979319</v>
      </c>
      <c r="AO74" s="173">
        <f t="shared" si="32"/>
        <v>3824.6674137088698</v>
      </c>
      <c r="AP74" s="173">
        <f t="shared" si="32"/>
        <v>3939.4074361201369</v>
      </c>
      <c r="AQ74" s="174">
        <f t="shared" si="32"/>
        <v>4057.5896592037411</v>
      </c>
    </row>
    <row r="75" spans="2:43" x14ac:dyDescent="0.25">
      <c r="B75" s="154"/>
      <c r="AQ75" s="155"/>
    </row>
    <row r="76" spans="2:43" x14ac:dyDescent="0.25">
      <c r="B76" s="154"/>
      <c r="AQ76" s="155"/>
    </row>
    <row r="77" spans="2:43" x14ac:dyDescent="0.25">
      <c r="B77" s="149" t="str">
        <f>B67</f>
        <v>Segment 2</v>
      </c>
      <c r="D77" s="8"/>
      <c r="F77" s="8"/>
      <c r="G77" s="8"/>
      <c r="AQ77" s="155"/>
    </row>
    <row r="78" spans="2:43" x14ac:dyDescent="0.25">
      <c r="B78" s="149" t="s">
        <v>172</v>
      </c>
      <c r="C78" s="150" t="s">
        <v>38</v>
      </c>
      <c r="D78" s="151" t="s">
        <v>70</v>
      </c>
      <c r="E78" s="151" t="s">
        <v>71</v>
      </c>
      <c r="F78" s="151" t="s">
        <v>72</v>
      </c>
      <c r="G78" s="152" t="s">
        <v>78</v>
      </c>
      <c r="H78" s="151" t="s">
        <v>79</v>
      </c>
      <c r="I78" s="151" t="s">
        <v>80</v>
      </c>
      <c r="J78" s="151" t="s">
        <v>81</v>
      </c>
      <c r="K78" s="151" t="s">
        <v>76</v>
      </c>
      <c r="L78" s="151" t="s">
        <v>82</v>
      </c>
      <c r="M78" s="151" t="s">
        <v>83</v>
      </c>
      <c r="N78" s="151" t="s">
        <v>77</v>
      </c>
      <c r="O78" s="151" t="s">
        <v>84</v>
      </c>
      <c r="P78" s="151" t="s">
        <v>73</v>
      </c>
      <c r="Q78" s="151" t="s">
        <v>74</v>
      </c>
      <c r="R78" s="151" t="s">
        <v>75</v>
      </c>
      <c r="S78" s="152" t="s">
        <v>85</v>
      </c>
      <c r="T78" s="151" t="s">
        <v>86</v>
      </c>
      <c r="U78" s="151" t="s">
        <v>87</v>
      </c>
      <c r="V78" s="151" t="s">
        <v>88</v>
      </c>
      <c r="W78" s="151" t="s">
        <v>89</v>
      </c>
      <c r="X78" s="151" t="s">
        <v>90</v>
      </c>
      <c r="Y78" s="151" t="s">
        <v>91</v>
      </c>
      <c r="Z78" s="151" t="s">
        <v>92</v>
      </c>
      <c r="AA78" s="151" t="s">
        <v>93</v>
      </c>
      <c r="AB78" s="151" t="s">
        <v>94</v>
      </c>
      <c r="AC78" s="151" t="s">
        <v>95</v>
      </c>
      <c r="AD78" s="151" t="s">
        <v>96</v>
      </c>
      <c r="AE78" s="152" t="s">
        <v>97</v>
      </c>
      <c r="AF78" s="151" t="s">
        <v>98</v>
      </c>
      <c r="AG78" s="151" t="s">
        <v>99</v>
      </c>
      <c r="AH78" s="151" t="s">
        <v>100</v>
      </c>
      <c r="AI78" s="151" t="s">
        <v>101</v>
      </c>
      <c r="AJ78" s="151" t="s">
        <v>102</v>
      </c>
      <c r="AK78" s="151" t="s">
        <v>103</v>
      </c>
      <c r="AL78" s="151" t="s">
        <v>104</v>
      </c>
      <c r="AM78" s="151" t="s">
        <v>105</v>
      </c>
      <c r="AQ78" s="155"/>
    </row>
    <row r="79" spans="2:43" x14ac:dyDescent="0.25">
      <c r="B79" s="154" t="s">
        <v>121</v>
      </c>
      <c r="C79" s="269">
        <v>12</v>
      </c>
      <c r="D79" s="269">
        <f>C79*1.03</f>
        <v>12.36</v>
      </c>
      <c r="E79" s="269">
        <f t="shared" ref="E79:AM79" si="33">D79*1.03</f>
        <v>12.7308</v>
      </c>
      <c r="F79" s="269">
        <f t="shared" si="33"/>
        <v>13.112724</v>
      </c>
      <c r="G79" s="269">
        <f t="shared" si="33"/>
        <v>13.506105720000001</v>
      </c>
      <c r="H79" s="269">
        <f t="shared" si="33"/>
        <v>13.911288891600002</v>
      </c>
      <c r="I79" s="269">
        <f t="shared" si="33"/>
        <v>14.328627558348002</v>
      </c>
      <c r="J79" s="269">
        <f t="shared" si="33"/>
        <v>14.758486385098442</v>
      </c>
      <c r="K79" s="269">
        <f t="shared" si="33"/>
        <v>15.201240976651395</v>
      </c>
      <c r="L79" s="269">
        <f t="shared" si="33"/>
        <v>15.657278205950936</v>
      </c>
      <c r="M79" s="269">
        <f t="shared" si="33"/>
        <v>16.126996552129466</v>
      </c>
      <c r="N79" s="269">
        <f t="shared" si="33"/>
        <v>16.610806448693349</v>
      </c>
      <c r="O79" s="269">
        <f t="shared" si="33"/>
        <v>17.109130642154149</v>
      </c>
      <c r="P79" s="269">
        <f t="shared" si="33"/>
        <v>17.622404561418772</v>
      </c>
      <c r="Q79" s="269">
        <f t="shared" si="33"/>
        <v>18.151076698261335</v>
      </c>
      <c r="R79" s="269">
        <f t="shared" si="33"/>
        <v>18.695608999209174</v>
      </c>
      <c r="S79" s="269">
        <f t="shared" si="33"/>
        <v>19.256477269185449</v>
      </c>
      <c r="T79" s="269">
        <f t="shared" si="33"/>
        <v>19.834171587261014</v>
      </c>
      <c r="U79" s="269">
        <f t="shared" si="33"/>
        <v>20.429196734878847</v>
      </c>
      <c r="V79" s="269">
        <f t="shared" si="33"/>
        <v>21.042072636925212</v>
      </c>
      <c r="W79" s="269">
        <f t="shared" si="33"/>
        <v>21.67333481603297</v>
      </c>
      <c r="X79" s="269">
        <f t="shared" si="33"/>
        <v>22.323534860513959</v>
      </c>
      <c r="Y79" s="269">
        <f t="shared" si="33"/>
        <v>22.99324090632938</v>
      </c>
      <c r="Z79" s="269">
        <f t="shared" si="33"/>
        <v>23.683038133519261</v>
      </c>
      <c r="AA79" s="269">
        <f t="shared" si="33"/>
        <v>24.393529277524841</v>
      </c>
      <c r="AB79" s="269">
        <f t="shared" si="33"/>
        <v>25.125335155850586</v>
      </c>
      <c r="AC79" s="269">
        <f t="shared" si="33"/>
        <v>25.879095210526103</v>
      </c>
      <c r="AD79" s="269">
        <f t="shared" si="33"/>
        <v>26.655468066841888</v>
      </c>
      <c r="AE79" s="269">
        <f t="shared" si="33"/>
        <v>27.455132108847145</v>
      </c>
      <c r="AF79" s="269">
        <f t="shared" si="33"/>
        <v>28.27878607211256</v>
      </c>
      <c r="AG79" s="269">
        <f t="shared" si="33"/>
        <v>29.127149654275936</v>
      </c>
      <c r="AH79" s="269">
        <f t="shared" si="33"/>
        <v>30.000964143904216</v>
      </c>
      <c r="AI79" s="269">
        <f t="shared" si="33"/>
        <v>30.900993068221343</v>
      </c>
      <c r="AJ79" s="269">
        <f t="shared" si="33"/>
        <v>31.828022860267986</v>
      </c>
      <c r="AK79" s="269">
        <f t="shared" si="33"/>
        <v>32.782863546076022</v>
      </c>
      <c r="AL79" s="269">
        <f t="shared" si="33"/>
        <v>33.766349452458307</v>
      </c>
      <c r="AM79" s="269">
        <f t="shared" si="33"/>
        <v>34.779339936032059</v>
      </c>
      <c r="AQ79" s="155"/>
    </row>
    <row r="80" spans="2:43" x14ac:dyDescent="0.25">
      <c r="B80" s="154" t="s">
        <v>122</v>
      </c>
      <c r="C80" s="269">
        <v>10</v>
      </c>
      <c r="D80" s="269">
        <f t="shared" ref="D80:AM80" si="34">C80*1.03</f>
        <v>10.3</v>
      </c>
      <c r="E80" s="269">
        <f t="shared" si="34"/>
        <v>10.609000000000002</v>
      </c>
      <c r="F80" s="269">
        <f t="shared" si="34"/>
        <v>10.927270000000002</v>
      </c>
      <c r="G80" s="269">
        <f t="shared" si="34"/>
        <v>11.255088100000002</v>
      </c>
      <c r="H80" s="269">
        <f t="shared" si="34"/>
        <v>11.592740743000002</v>
      </c>
      <c r="I80" s="269">
        <f t="shared" si="34"/>
        <v>11.940522965290002</v>
      </c>
      <c r="J80" s="269">
        <f t="shared" si="34"/>
        <v>12.298738654248703</v>
      </c>
      <c r="K80" s="269">
        <f t="shared" si="34"/>
        <v>12.667700813876165</v>
      </c>
      <c r="L80" s="269">
        <f t="shared" si="34"/>
        <v>13.047731838292449</v>
      </c>
      <c r="M80" s="269">
        <f t="shared" si="34"/>
        <v>13.439163793441223</v>
      </c>
      <c r="N80" s="269">
        <f t="shared" si="34"/>
        <v>13.84233870724446</v>
      </c>
      <c r="O80" s="269">
        <f t="shared" si="34"/>
        <v>14.257608868461794</v>
      </c>
      <c r="P80" s="269">
        <f t="shared" si="34"/>
        <v>14.685337134515649</v>
      </c>
      <c r="Q80" s="269">
        <f t="shared" si="34"/>
        <v>15.125897248551119</v>
      </c>
      <c r="R80" s="269">
        <f t="shared" si="34"/>
        <v>15.579674166007653</v>
      </c>
      <c r="S80" s="269">
        <f t="shared" si="34"/>
        <v>16.047064390987885</v>
      </c>
      <c r="T80" s="269">
        <f t="shared" si="34"/>
        <v>16.52847632271752</v>
      </c>
      <c r="U80" s="269">
        <f t="shared" si="34"/>
        <v>17.024330612399044</v>
      </c>
      <c r="V80" s="269">
        <f t="shared" si="34"/>
        <v>17.535060530771016</v>
      </c>
      <c r="W80" s="269">
        <f t="shared" si="34"/>
        <v>18.061112346694149</v>
      </c>
      <c r="X80" s="269">
        <f t="shared" si="34"/>
        <v>18.602945717094972</v>
      </c>
      <c r="Y80" s="269">
        <f t="shared" si="34"/>
        <v>19.161034088607821</v>
      </c>
      <c r="Z80" s="269">
        <f t="shared" si="34"/>
        <v>19.735865111266055</v>
      </c>
      <c r="AA80" s="269">
        <f t="shared" si="34"/>
        <v>20.327941064604037</v>
      </c>
      <c r="AB80" s="269">
        <f t="shared" si="34"/>
        <v>20.937779296542157</v>
      </c>
      <c r="AC80" s="269">
        <f t="shared" si="34"/>
        <v>21.565912675438422</v>
      </c>
      <c r="AD80" s="269">
        <f t="shared" si="34"/>
        <v>22.212890055701575</v>
      </c>
      <c r="AE80" s="269">
        <f t="shared" si="34"/>
        <v>22.879276757372622</v>
      </c>
      <c r="AF80" s="269">
        <f t="shared" si="34"/>
        <v>23.565655060093803</v>
      </c>
      <c r="AG80" s="269">
        <f t="shared" si="34"/>
        <v>24.272624711896619</v>
      </c>
      <c r="AH80" s="269">
        <f t="shared" si="34"/>
        <v>25.000803453253518</v>
      </c>
      <c r="AI80" s="269">
        <f t="shared" si="34"/>
        <v>25.750827556851124</v>
      </c>
      <c r="AJ80" s="269">
        <f t="shared" si="34"/>
        <v>26.523352383556659</v>
      </c>
      <c r="AK80" s="269">
        <f t="shared" si="34"/>
        <v>27.319052955063359</v>
      </c>
      <c r="AL80" s="269">
        <f t="shared" si="34"/>
        <v>28.13862454371526</v>
      </c>
      <c r="AM80" s="269">
        <f t="shared" si="34"/>
        <v>28.98278328002672</v>
      </c>
      <c r="AQ80" s="155"/>
    </row>
    <row r="81" spans="2:43" x14ac:dyDescent="0.25">
      <c r="B81" s="154" t="s">
        <v>123</v>
      </c>
      <c r="C81" s="269">
        <v>8</v>
      </c>
      <c r="D81" s="269">
        <f t="shared" ref="D81:AM81" si="35">C81*1.03</f>
        <v>8.24</v>
      </c>
      <c r="E81" s="269">
        <f t="shared" si="35"/>
        <v>8.4871999999999996</v>
      </c>
      <c r="F81" s="269">
        <f t="shared" si="35"/>
        <v>8.741816</v>
      </c>
      <c r="G81" s="269">
        <f t="shared" si="35"/>
        <v>9.0040704800000011</v>
      </c>
      <c r="H81" s="269">
        <f t="shared" si="35"/>
        <v>9.2741925944000005</v>
      </c>
      <c r="I81" s="269">
        <f t="shared" si="35"/>
        <v>9.5524183722320011</v>
      </c>
      <c r="J81" s="269">
        <f t="shared" si="35"/>
        <v>9.8389909233989616</v>
      </c>
      <c r="K81" s="269">
        <f t="shared" si="35"/>
        <v>10.134160651100931</v>
      </c>
      <c r="L81" s="269">
        <f t="shared" si="35"/>
        <v>10.438185470633959</v>
      </c>
      <c r="M81" s="269">
        <f t="shared" si="35"/>
        <v>10.751331034752978</v>
      </c>
      <c r="N81" s="269">
        <f t="shared" si="35"/>
        <v>11.073870965795567</v>
      </c>
      <c r="O81" s="269">
        <f t="shared" si="35"/>
        <v>11.406087094769434</v>
      </c>
      <c r="P81" s="269">
        <f t="shared" si="35"/>
        <v>11.748269707612518</v>
      </c>
      <c r="Q81" s="269">
        <f t="shared" si="35"/>
        <v>12.100717798840895</v>
      </c>
      <c r="R81" s="269">
        <f t="shared" si="35"/>
        <v>12.463739332806123</v>
      </c>
      <c r="S81" s="269">
        <f t="shared" si="35"/>
        <v>12.837651512790307</v>
      </c>
      <c r="T81" s="269">
        <f t="shared" si="35"/>
        <v>13.222781058174016</v>
      </c>
      <c r="U81" s="269">
        <f t="shared" si="35"/>
        <v>13.619464489919237</v>
      </c>
      <c r="V81" s="269">
        <f t="shared" si="35"/>
        <v>14.028048424616815</v>
      </c>
      <c r="W81" s="269">
        <f t="shared" si="35"/>
        <v>14.44888987735532</v>
      </c>
      <c r="X81" s="269">
        <f t="shared" si="35"/>
        <v>14.882356573675981</v>
      </c>
      <c r="Y81" s="269">
        <f t="shared" si="35"/>
        <v>15.328827270886261</v>
      </c>
      <c r="Z81" s="269">
        <f t="shared" si="35"/>
        <v>15.78869208901285</v>
      </c>
      <c r="AA81" s="269">
        <f t="shared" si="35"/>
        <v>16.262352851683236</v>
      </c>
      <c r="AB81" s="269">
        <f t="shared" si="35"/>
        <v>16.750223437233732</v>
      </c>
      <c r="AC81" s="269">
        <f t="shared" si="35"/>
        <v>17.252730140350746</v>
      </c>
      <c r="AD81" s="269">
        <f t="shared" si="35"/>
        <v>17.770312044561269</v>
      </c>
      <c r="AE81" s="269">
        <f t="shared" si="35"/>
        <v>18.303421405898106</v>
      </c>
      <c r="AF81" s="269">
        <f t="shared" si="35"/>
        <v>18.85252404807505</v>
      </c>
      <c r="AG81" s="269">
        <f t="shared" si="35"/>
        <v>19.418099769517301</v>
      </c>
      <c r="AH81" s="269">
        <f t="shared" si="35"/>
        <v>20.000642762602819</v>
      </c>
      <c r="AI81" s="269">
        <f t="shared" si="35"/>
        <v>20.600662045480906</v>
      </c>
      <c r="AJ81" s="269">
        <f t="shared" si="35"/>
        <v>21.218681906845333</v>
      </c>
      <c r="AK81" s="269">
        <f t="shared" si="35"/>
        <v>21.855242364050692</v>
      </c>
      <c r="AL81" s="269">
        <f t="shared" si="35"/>
        <v>22.510899634972212</v>
      </c>
      <c r="AM81" s="269">
        <f t="shared" si="35"/>
        <v>23.18622662402138</v>
      </c>
      <c r="AQ81" s="155"/>
    </row>
    <row r="82" spans="2:43" ht="14.4" thickBot="1" x14ac:dyDescent="0.3">
      <c r="B82" s="164" t="s">
        <v>124</v>
      </c>
      <c r="C82" s="270">
        <v>7</v>
      </c>
      <c r="D82" s="270">
        <f t="shared" ref="D82:AM82" si="36">C82*1.03</f>
        <v>7.21</v>
      </c>
      <c r="E82" s="270">
        <f t="shared" si="36"/>
        <v>7.4263000000000003</v>
      </c>
      <c r="F82" s="270">
        <f t="shared" si="36"/>
        <v>7.6490890000000009</v>
      </c>
      <c r="G82" s="270">
        <f t="shared" si="36"/>
        <v>7.8785616700000007</v>
      </c>
      <c r="H82" s="270">
        <f t="shared" si="36"/>
        <v>8.1149185201000016</v>
      </c>
      <c r="I82" s="270">
        <f t="shared" si="36"/>
        <v>8.3583660757030014</v>
      </c>
      <c r="J82" s="270">
        <f t="shared" si="36"/>
        <v>8.6091170579740908</v>
      </c>
      <c r="K82" s="270">
        <f t="shared" si="36"/>
        <v>8.8673905697133133</v>
      </c>
      <c r="L82" s="270">
        <f t="shared" si="36"/>
        <v>9.1334122868047132</v>
      </c>
      <c r="M82" s="270">
        <f t="shared" si="36"/>
        <v>9.4074146554088554</v>
      </c>
      <c r="N82" s="270">
        <f t="shared" si="36"/>
        <v>9.6896370950711219</v>
      </c>
      <c r="O82" s="270">
        <f t="shared" si="36"/>
        <v>9.9803262079232553</v>
      </c>
      <c r="P82" s="270">
        <f t="shared" si="36"/>
        <v>10.279735994160953</v>
      </c>
      <c r="Q82" s="270">
        <f t="shared" si="36"/>
        <v>10.588128073985782</v>
      </c>
      <c r="R82" s="270">
        <f t="shared" si="36"/>
        <v>10.905771916205357</v>
      </c>
      <c r="S82" s="270">
        <f t="shared" si="36"/>
        <v>11.232945073691518</v>
      </c>
      <c r="T82" s="270">
        <f t="shared" si="36"/>
        <v>11.569933425902263</v>
      </c>
      <c r="U82" s="270">
        <f t="shared" si="36"/>
        <v>11.917031428679332</v>
      </c>
      <c r="V82" s="270">
        <f t="shared" si="36"/>
        <v>12.274542371539711</v>
      </c>
      <c r="W82" s="270">
        <f t="shared" si="36"/>
        <v>12.642778642685903</v>
      </c>
      <c r="X82" s="270">
        <f t="shared" si="36"/>
        <v>13.02206200196648</v>
      </c>
      <c r="Y82" s="270">
        <f t="shared" si="36"/>
        <v>13.412723862025475</v>
      </c>
      <c r="Z82" s="270">
        <f t="shared" si="36"/>
        <v>13.815105577886239</v>
      </c>
      <c r="AA82" s="270">
        <f t="shared" si="36"/>
        <v>14.229558745222826</v>
      </c>
      <c r="AB82" s="270">
        <f t="shared" si="36"/>
        <v>14.656445507579512</v>
      </c>
      <c r="AC82" s="270">
        <f t="shared" si="36"/>
        <v>15.096138872806899</v>
      </c>
      <c r="AD82" s="270">
        <f t="shared" si="36"/>
        <v>15.549023038991105</v>
      </c>
      <c r="AE82" s="270">
        <f t="shared" si="36"/>
        <v>16.015493730160838</v>
      </c>
      <c r="AF82" s="270">
        <f t="shared" si="36"/>
        <v>16.495958542065662</v>
      </c>
      <c r="AG82" s="270">
        <f t="shared" si="36"/>
        <v>16.99083729832763</v>
      </c>
      <c r="AH82" s="270">
        <f t="shared" si="36"/>
        <v>17.500562417277461</v>
      </c>
      <c r="AI82" s="270">
        <f t="shared" si="36"/>
        <v>18.025579289795786</v>
      </c>
      <c r="AJ82" s="270">
        <f t="shared" si="36"/>
        <v>18.566346668489661</v>
      </c>
      <c r="AK82" s="270">
        <f t="shared" si="36"/>
        <v>19.123337068544352</v>
      </c>
      <c r="AL82" s="270">
        <f t="shared" si="36"/>
        <v>19.697037180600685</v>
      </c>
      <c r="AM82" s="270">
        <f t="shared" si="36"/>
        <v>20.287948296018705</v>
      </c>
      <c r="AN82" s="179"/>
      <c r="AO82" s="179"/>
      <c r="AP82" s="179"/>
      <c r="AQ82" s="180"/>
    </row>
    <row r="84" spans="2:43" ht="14.4" thickBot="1" x14ac:dyDescent="0.3"/>
    <row r="85" spans="2:43" x14ac:dyDescent="0.25">
      <c r="B85" s="146" t="s">
        <v>126</v>
      </c>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81"/>
    </row>
    <row r="86" spans="2:43" x14ac:dyDescent="0.25">
      <c r="B86" s="149" t="s">
        <v>109</v>
      </c>
      <c r="AM86" s="155"/>
    </row>
    <row r="87" spans="2:43" x14ac:dyDescent="0.25">
      <c r="B87" s="264" t="s">
        <v>125</v>
      </c>
      <c r="C87" s="265"/>
      <c r="D87" s="265">
        <v>0</v>
      </c>
      <c r="E87" s="265">
        <v>0</v>
      </c>
      <c r="F87" s="265">
        <v>0</v>
      </c>
      <c r="G87" s="265">
        <v>0.1</v>
      </c>
      <c r="H87" s="265">
        <v>0.03</v>
      </c>
      <c r="I87" s="265">
        <v>0</v>
      </c>
      <c r="J87" s="265">
        <v>0</v>
      </c>
      <c r="K87" s="265">
        <v>0</v>
      </c>
      <c r="L87" s="265">
        <v>0</v>
      </c>
      <c r="M87" s="265">
        <v>0</v>
      </c>
      <c r="N87" s="265">
        <v>0</v>
      </c>
      <c r="O87" s="265">
        <v>0</v>
      </c>
      <c r="P87" s="265">
        <v>0</v>
      </c>
      <c r="Q87" s="265">
        <v>0</v>
      </c>
      <c r="R87" s="265">
        <v>0.05</v>
      </c>
      <c r="S87" s="265">
        <v>0</v>
      </c>
      <c r="T87" s="265">
        <v>0</v>
      </c>
      <c r="U87" s="265">
        <v>0</v>
      </c>
      <c r="V87" s="265">
        <v>0</v>
      </c>
      <c r="W87" s="265">
        <v>0</v>
      </c>
      <c r="X87" s="265">
        <v>0</v>
      </c>
      <c r="Y87" s="265">
        <v>0</v>
      </c>
      <c r="Z87" s="265">
        <v>0.09</v>
      </c>
      <c r="AA87" s="265">
        <v>0</v>
      </c>
      <c r="AB87" s="265">
        <v>0</v>
      </c>
      <c r="AC87" s="265">
        <v>0</v>
      </c>
      <c r="AD87" s="265">
        <v>0</v>
      </c>
      <c r="AE87" s="265">
        <v>0</v>
      </c>
      <c r="AF87" s="265">
        <v>0</v>
      </c>
      <c r="AG87" s="265">
        <v>0</v>
      </c>
      <c r="AH87" s="265">
        <v>0</v>
      </c>
      <c r="AI87" s="265">
        <v>0</v>
      </c>
      <c r="AJ87" s="265">
        <v>0</v>
      </c>
      <c r="AK87" s="265">
        <v>0</v>
      </c>
      <c r="AL87" s="265">
        <v>0</v>
      </c>
      <c r="AM87" s="266">
        <v>0</v>
      </c>
    </row>
    <row r="88" spans="2:43" x14ac:dyDescent="0.25">
      <c r="B88" s="154"/>
      <c r="C88" s="150" t="s">
        <v>38</v>
      </c>
      <c r="D88" s="151" t="s">
        <v>70</v>
      </c>
      <c r="E88" s="151" t="s">
        <v>71</v>
      </c>
      <c r="F88" s="151" t="s">
        <v>72</v>
      </c>
      <c r="G88" s="152" t="s">
        <v>78</v>
      </c>
      <c r="H88" s="151" t="s">
        <v>79</v>
      </c>
      <c r="I88" s="151" t="s">
        <v>80</v>
      </c>
      <c r="J88" s="151" t="s">
        <v>81</v>
      </c>
      <c r="K88" s="151" t="s">
        <v>76</v>
      </c>
      <c r="L88" s="151" t="s">
        <v>82</v>
      </c>
      <c r="M88" s="151" t="s">
        <v>83</v>
      </c>
      <c r="N88" s="151" t="s">
        <v>77</v>
      </c>
      <c r="O88" s="151" t="s">
        <v>84</v>
      </c>
      <c r="P88" s="151" t="s">
        <v>73</v>
      </c>
      <c r="Q88" s="151" t="s">
        <v>74</v>
      </c>
      <c r="R88" s="151" t="s">
        <v>75</v>
      </c>
      <c r="S88" s="152" t="s">
        <v>85</v>
      </c>
      <c r="T88" s="151" t="s">
        <v>86</v>
      </c>
      <c r="U88" s="151" t="s">
        <v>87</v>
      </c>
      <c r="V88" s="151" t="s">
        <v>88</v>
      </c>
      <c r="W88" s="151" t="s">
        <v>89</v>
      </c>
      <c r="X88" s="151" t="s">
        <v>90</v>
      </c>
      <c r="Y88" s="151" t="s">
        <v>91</v>
      </c>
      <c r="Z88" s="151" t="s">
        <v>92</v>
      </c>
      <c r="AA88" s="151" t="s">
        <v>93</v>
      </c>
      <c r="AB88" s="151" t="s">
        <v>94</v>
      </c>
      <c r="AC88" s="151" t="s">
        <v>95</v>
      </c>
      <c r="AD88" s="151" t="s">
        <v>96</v>
      </c>
      <c r="AE88" s="152" t="s">
        <v>97</v>
      </c>
      <c r="AF88" s="151" t="s">
        <v>98</v>
      </c>
      <c r="AG88" s="151" t="s">
        <v>99</v>
      </c>
      <c r="AH88" s="151" t="s">
        <v>100</v>
      </c>
      <c r="AI88" s="151" t="s">
        <v>101</v>
      </c>
      <c r="AJ88" s="151" t="s">
        <v>102</v>
      </c>
      <c r="AK88" s="151" t="s">
        <v>103</v>
      </c>
      <c r="AL88" s="151" t="s">
        <v>104</v>
      </c>
      <c r="AM88" s="153" t="s">
        <v>105</v>
      </c>
    </row>
    <row r="89" spans="2:43" x14ac:dyDescent="0.25">
      <c r="B89" s="154" t="s">
        <v>203</v>
      </c>
      <c r="C89" s="182">
        <v>122.72000000000001</v>
      </c>
      <c r="D89" s="182">
        <f>C89*(1+D$87)</f>
        <v>122.72000000000001</v>
      </c>
      <c r="E89" s="182">
        <f t="shared" ref="E89:AM89" si="37">D89*(1+E$87)</f>
        <v>122.72000000000001</v>
      </c>
      <c r="F89" s="182">
        <f t="shared" si="37"/>
        <v>122.72000000000001</v>
      </c>
      <c r="G89" s="182">
        <f t="shared" si="37"/>
        <v>134.99200000000002</v>
      </c>
      <c r="H89" s="182">
        <f t="shared" si="37"/>
        <v>139.04176000000001</v>
      </c>
      <c r="I89" s="182">
        <f t="shared" si="37"/>
        <v>139.04176000000001</v>
      </c>
      <c r="J89" s="182">
        <f t="shared" si="37"/>
        <v>139.04176000000001</v>
      </c>
      <c r="K89" s="182">
        <f t="shared" si="37"/>
        <v>139.04176000000001</v>
      </c>
      <c r="L89" s="182">
        <f t="shared" si="37"/>
        <v>139.04176000000001</v>
      </c>
      <c r="M89" s="182">
        <f t="shared" si="37"/>
        <v>139.04176000000001</v>
      </c>
      <c r="N89" s="182">
        <f t="shared" si="37"/>
        <v>139.04176000000001</v>
      </c>
      <c r="O89" s="182">
        <f t="shared" si="37"/>
        <v>139.04176000000001</v>
      </c>
      <c r="P89" s="182">
        <f t="shared" si="37"/>
        <v>139.04176000000001</v>
      </c>
      <c r="Q89" s="182">
        <f t="shared" si="37"/>
        <v>139.04176000000001</v>
      </c>
      <c r="R89" s="182">
        <f t="shared" si="37"/>
        <v>145.99384800000001</v>
      </c>
      <c r="S89" s="182">
        <f t="shared" si="37"/>
        <v>145.99384800000001</v>
      </c>
      <c r="T89" s="182">
        <f t="shared" si="37"/>
        <v>145.99384800000001</v>
      </c>
      <c r="U89" s="182">
        <f t="shared" si="37"/>
        <v>145.99384800000001</v>
      </c>
      <c r="V89" s="182">
        <f t="shared" si="37"/>
        <v>145.99384800000001</v>
      </c>
      <c r="W89" s="182">
        <f t="shared" si="37"/>
        <v>145.99384800000001</v>
      </c>
      <c r="X89" s="182">
        <f t="shared" si="37"/>
        <v>145.99384800000001</v>
      </c>
      <c r="Y89" s="182">
        <f t="shared" si="37"/>
        <v>145.99384800000001</v>
      </c>
      <c r="Z89" s="182">
        <f t="shared" si="37"/>
        <v>159.13329432000003</v>
      </c>
      <c r="AA89" s="182">
        <f t="shared" si="37"/>
        <v>159.13329432000003</v>
      </c>
      <c r="AB89" s="182">
        <f t="shared" si="37"/>
        <v>159.13329432000003</v>
      </c>
      <c r="AC89" s="182">
        <f t="shared" si="37"/>
        <v>159.13329432000003</v>
      </c>
      <c r="AD89" s="182">
        <f t="shared" si="37"/>
        <v>159.13329432000003</v>
      </c>
      <c r="AE89" s="182">
        <f t="shared" si="37"/>
        <v>159.13329432000003</v>
      </c>
      <c r="AF89" s="182">
        <f t="shared" si="37"/>
        <v>159.13329432000003</v>
      </c>
      <c r="AG89" s="182">
        <f t="shared" si="37"/>
        <v>159.13329432000003</v>
      </c>
      <c r="AH89" s="182">
        <f t="shared" si="37"/>
        <v>159.13329432000003</v>
      </c>
      <c r="AI89" s="182">
        <f t="shared" si="37"/>
        <v>159.13329432000003</v>
      </c>
      <c r="AJ89" s="182">
        <f t="shared" si="37"/>
        <v>159.13329432000003</v>
      </c>
      <c r="AK89" s="182">
        <f t="shared" si="37"/>
        <v>159.13329432000003</v>
      </c>
      <c r="AL89" s="182">
        <f t="shared" si="37"/>
        <v>159.13329432000003</v>
      </c>
      <c r="AM89" s="183">
        <f t="shared" si="37"/>
        <v>159.13329432000003</v>
      </c>
    </row>
    <row r="90" spans="2:43" x14ac:dyDescent="0.25">
      <c r="B90" s="154" t="s">
        <v>204</v>
      </c>
      <c r="C90" s="182">
        <v>107.38</v>
      </c>
      <c r="D90" s="182">
        <f t="shared" ref="D90:AM90" si="38">C90*(1+D$87)</f>
        <v>107.38</v>
      </c>
      <c r="E90" s="182">
        <f t="shared" si="38"/>
        <v>107.38</v>
      </c>
      <c r="F90" s="182">
        <f t="shared" si="38"/>
        <v>107.38</v>
      </c>
      <c r="G90" s="182">
        <f t="shared" si="38"/>
        <v>118.11800000000001</v>
      </c>
      <c r="H90" s="182">
        <f t="shared" si="38"/>
        <v>121.66154000000002</v>
      </c>
      <c r="I90" s="182">
        <f t="shared" si="38"/>
        <v>121.66154000000002</v>
      </c>
      <c r="J90" s="182">
        <f t="shared" si="38"/>
        <v>121.66154000000002</v>
      </c>
      <c r="K90" s="182">
        <f t="shared" si="38"/>
        <v>121.66154000000002</v>
      </c>
      <c r="L90" s="182">
        <f t="shared" si="38"/>
        <v>121.66154000000002</v>
      </c>
      <c r="M90" s="182">
        <f t="shared" si="38"/>
        <v>121.66154000000002</v>
      </c>
      <c r="N90" s="182">
        <f t="shared" si="38"/>
        <v>121.66154000000002</v>
      </c>
      <c r="O90" s="182">
        <f t="shared" si="38"/>
        <v>121.66154000000002</v>
      </c>
      <c r="P90" s="182">
        <f t="shared" si="38"/>
        <v>121.66154000000002</v>
      </c>
      <c r="Q90" s="182">
        <f t="shared" si="38"/>
        <v>121.66154000000002</v>
      </c>
      <c r="R90" s="182">
        <f t="shared" si="38"/>
        <v>127.74461700000002</v>
      </c>
      <c r="S90" s="182">
        <f t="shared" si="38"/>
        <v>127.74461700000002</v>
      </c>
      <c r="T90" s="182">
        <f t="shared" si="38"/>
        <v>127.74461700000002</v>
      </c>
      <c r="U90" s="182">
        <f t="shared" si="38"/>
        <v>127.74461700000002</v>
      </c>
      <c r="V90" s="182">
        <f t="shared" si="38"/>
        <v>127.74461700000002</v>
      </c>
      <c r="W90" s="182">
        <f t="shared" si="38"/>
        <v>127.74461700000002</v>
      </c>
      <c r="X90" s="182">
        <f t="shared" si="38"/>
        <v>127.74461700000002</v>
      </c>
      <c r="Y90" s="182">
        <f t="shared" si="38"/>
        <v>127.74461700000002</v>
      </c>
      <c r="Z90" s="182">
        <f t="shared" si="38"/>
        <v>139.24163253000003</v>
      </c>
      <c r="AA90" s="182">
        <f t="shared" si="38"/>
        <v>139.24163253000003</v>
      </c>
      <c r="AB90" s="182">
        <f t="shared" si="38"/>
        <v>139.24163253000003</v>
      </c>
      <c r="AC90" s="182">
        <f t="shared" si="38"/>
        <v>139.24163253000003</v>
      </c>
      <c r="AD90" s="182">
        <f t="shared" si="38"/>
        <v>139.24163253000003</v>
      </c>
      <c r="AE90" s="182">
        <f t="shared" si="38"/>
        <v>139.24163253000003</v>
      </c>
      <c r="AF90" s="182">
        <f t="shared" si="38"/>
        <v>139.24163253000003</v>
      </c>
      <c r="AG90" s="182">
        <f t="shared" si="38"/>
        <v>139.24163253000003</v>
      </c>
      <c r="AH90" s="182">
        <f t="shared" si="38"/>
        <v>139.24163253000003</v>
      </c>
      <c r="AI90" s="182">
        <f t="shared" si="38"/>
        <v>139.24163253000003</v>
      </c>
      <c r="AJ90" s="182">
        <f t="shared" si="38"/>
        <v>139.24163253000003</v>
      </c>
      <c r="AK90" s="182">
        <f t="shared" si="38"/>
        <v>139.24163253000003</v>
      </c>
      <c r="AL90" s="182">
        <f t="shared" si="38"/>
        <v>139.24163253000003</v>
      </c>
      <c r="AM90" s="183">
        <f t="shared" si="38"/>
        <v>139.24163253000003</v>
      </c>
    </row>
    <row r="91" spans="2:43" x14ac:dyDescent="0.25">
      <c r="B91" s="154" t="s">
        <v>132</v>
      </c>
      <c r="C91" s="182">
        <v>76.7</v>
      </c>
      <c r="D91" s="182">
        <f t="shared" ref="D91:AM91" si="39">C91*(1+D$87)</f>
        <v>76.7</v>
      </c>
      <c r="E91" s="182">
        <f t="shared" si="39"/>
        <v>76.7</v>
      </c>
      <c r="F91" s="182">
        <f t="shared" si="39"/>
        <v>76.7</v>
      </c>
      <c r="G91" s="182">
        <f t="shared" si="39"/>
        <v>84.37</v>
      </c>
      <c r="H91" s="182">
        <f t="shared" si="39"/>
        <v>86.901100000000014</v>
      </c>
      <c r="I91" s="182">
        <f t="shared" si="39"/>
        <v>86.901100000000014</v>
      </c>
      <c r="J91" s="182">
        <f t="shared" si="39"/>
        <v>86.901100000000014</v>
      </c>
      <c r="K91" s="182">
        <f t="shared" si="39"/>
        <v>86.901100000000014</v>
      </c>
      <c r="L91" s="182">
        <f t="shared" si="39"/>
        <v>86.901100000000014</v>
      </c>
      <c r="M91" s="182">
        <f t="shared" si="39"/>
        <v>86.901100000000014</v>
      </c>
      <c r="N91" s="182">
        <f t="shared" si="39"/>
        <v>86.901100000000014</v>
      </c>
      <c r="O91" s="182">
        <f t="shared" si="39"/>
        <v>86.901100000000014</v>
      </c>
      <c r="P91" s="182">
        <f t="shared" si="39"/>
        <v>86.901100000000014</v>
      </c>
      <c r="Q91" s="182">
        <f t="shared" si="39"/>
        <v>86.901100000000014</v>
      </c>
      <c r="R91" s="182">
        <f t="shared" si="39"/>
        <v>91.246155000000016</v>
      </c>
      <c r="S91" s="182">
        <f t="shared" si="39"/>
        <v>91.246155000000016</v>
      </c>
      <c r="T91" s="182">
        <f t="shared" si="39"/>
        <v>91.246155000000016</v>
      </c>
      <c r="U91" s="182">
        <f t="shared" si="39"/>
        <v>91.246155000000016</v>
      </c>
      <c r="V91" s="182">
        <f t="shared" si="39"/>
        <v>91.246155000000016</v>
      </c>
      <c r="W91" s="182">
        <f t="shared" si="39"/>
        <v>91.246155000000016</v>
      </c>
      <c r="X91" s="182">
        <f t="shared" si="39"/>
        <v>91.246155000000016</v>
      </c>
      <c r="Y91" s="182">
        <f t="shared" si="39"/>
        <v>91.246155000000016</v>
      </c>
      <c r="Z91" s="182">
        <f t="shared" si="39"/>
        <v>99.458308950000031</v>
      </c>
      <c r="AA91" s="182">
        <f t="shared" si="39"/>
        <v>99.458308950000031</v>
      </c>
      <c r="AB91" s="182">
        <f t="shared" si="39"/>
        <v>99.458308950000031</v>
      </c>
      <c r="AC91" s="182">
        <f t="shared" si="39"/>
        <v>99.458308950000031</v>
      </c>
      <c r="AD91" s="182">
        <f t="shared" si="39"/>
        <v>99.458308950000031</v>
      </c>
      <c r="AE91" s="182">
        <f t="shared" si="39"/>
        <v>99.458308950000031</v>
      </c>
      <c r="AF91" s="182">
        <f t="shared" si="39"/>
        <v>99.458308950000031</v>
      </c>
      <c r="AG91" s="182">
        <f t="shared" si="39"/>
        <v>99.458308950000031</v>
      </c>
      <c r="AH91" s="182">
        <f t="shared" si="39"/>
        <v>99.458308950000031</v>
      </c>
      <c r="AI91" s="182">
        <f t="shared" si="39"/>
        <v>99.458308950000031</v>
      </c>
      <c r="AJ91" s="182">
        <f t="shared" si="39"/>
        <v>99.458308950000031</v>
      </c>
      <c r="AK91" s="182">
        <f t="shared" si="39"/>
        <v>99.458308950000031</v>
      </c>
      <c r="AL91" s="182">
        <f t="shared" si="39"/>
        <v>99.458308950000031</v>
      </c>
      <c r="AM91" s="183">
        <f t="shared" si="39"/>
        <v>99.458308950000031</v>
      </c>
    </row>
    <row r="92" spans="2:43" x14ac:dyDescent="0.25">
      <c r="B92" s="154"/>
      <c r="AM92" s="155"/>
    </row>
    <row r="93" spans="2:43" x14ac:dyDescent="0.25">
      <c r="B93" s="149" t="s">
        <v>110</v>
      </c>
      <c r="AM93" s="155"/>
    </row>
    <row r="94" spans="2:43" x14ac:dyDescent="0.25">
      <c r="B94" s="264" t="s">
        <v>125</v>
      </c>
      <c r="C94" s="265"/>
      <c r="D94" s="265">
        <v>0</v>
      </c>
      <c r="E94" s="265">
        <v>0</v>
      </c>
      <c r="F94" s="265">
        <v>0</v>
      </c>
      <c r="G94" s="265">
        <v>0</v>
      </c>
      <c r="H94" s="265">
        <v>0.03</v>
      </c>
      <c r="I94" s="265">
        <v>0</v>
      </c>
      <c r="J94" s="265">
        <v>0</v>
      </c>
      <c r="K94" s="265">
        <v>0</v>
      </c>
      <c r="L94" s="265">
        <v>0</v>
      </c>
      <c r="M94" s="265">
        <v>0</v>
      </c>
      <c r="N94" s="265">
        <v>0</v>
      </c>
      <c r="O94" s="265">
        <v>0</v>
      </c>
      <c r="P94" s="265">
        <v>0</v>
      </c>
      <c r="Q94" s="265">
        <v>0</v>
      </c>
      <c r="R94" s="265">
        <v>0.05</v>
      </c>
      <c r="S94" s="265">
        <v>0</v>
      </c>
      <c r="T94" s="265">
        <v>0</v>
      </c>
      <c r="U94" s="265">
        <v>0</v>
      </c>
      <c r="V94" s="265">
        <v>0</v>
      </c>
      <c r="W94" s="265">
        <v>0</v>
      </c>
      <c r="X94" s="265">
        <v>0</v>
      </c>
      <c r="Y94" s="265">
        <v>0</v>
      </c>
      <c r="Z94" s="265">
        <v>0.09</v>
      </c>
      <c r="AA94" s="265">
        <v>0</v>
      </c>
      <c r="AB94" s="265">
        <v>0</v>
      </c>
      <c r="AC94" s="265">
        <v>0</v>
      </c>
      <c r="AD94" s="265">
        <v>0</v>
      </c>
      <c r="AE94" s="265">
        <v>0</v>
      </c>
      <c r="AF94" s="265">
        <v>0</v>
      </c>
      <c r="AG94" s="265">
        <v>0</v>
      </c>
      <c r="AH94" s="265">
        <v>0</v>
      </c>
      <c r="AI94" s="265">
        <v>0</v>
      </c>
      <c r="AJ94" s="265">
        <v>0.05</v>
      </c>
      <c r="AK94" s="265">
        <v>0</v>
      </c>
      <c r="AL94" s="265">
        <v>0</v>
      </c>
      <c r="AM94" s="266">
        <v>0</v>
      </c>
    </row>
    <row r="95" spans="2:43" x14ac:dyDescent="0.25">
      <c r="B95" s="154"/>
      <c r="C95" s="150" t="s">
        <v>38</v>
      </c>
      <c r="D95" s="151" t="s">
        <v>70</v>
      </c>
      <c r="E95" s="151" t="s">
        <v>71</v>
      </c>
      <c r="F95" s="151" t="s">
        <v>72</v>
      </c>
      <c r="G95" s="152" t="s">
        <v>78</v>
      </c>
      <c r="H95" s="151" t="s">
        <v>79</v>
      </c>
      <c r="I95" s="151" t="s">
        <v>80</v>
      </c>
      <c r="J95" s="151" t="s">
        <v>81</v>
      </c>
      <c r="K95" s="151" t="s">
        <v>76</v>
      </c>
      <c r="L95" s="151" t="s">
        <v>82</v>
      </c>
      <c r="M95" s="151" t="s">
        <v>83</v>
      </c>
      <c r="N95" s="151" t="s">
        <v>77</v>
      </c>
      <c r="O95" s="151" t="s">
        <v>84</v>
      </c>
      <c r="P95" s="151" t="s">
        <v>73</v>
      </c>
      <c r="Q95" s="151" t="s">
        <v>74</v>
      </c>
      <c r="R95" s="151" t="s">
        <v>75</v>
      </c>
      <c r="S95" s="152" t="s">
        <v>85</v>
      </c>
      <c r="T95" s="151" t="s">
        <v>86</v>
      </c>
      <c r="U95" s="151" t="s">
        <v>87</v>
      </c>
      <c r="V95" s="151" t="s">
        <v>88</v>
      </c>
      <c r="W95" s="151" t="s">
        <v>89</v>
      </c>
      <c r="X95" s="151" t="s">
        <v>90</v>
      </c>
      <c r="Y95" s="151" t="s">
        <v>91</v>
      </c>
      <c r="Z95" s="151" t="s">
        <v>92</v>
      </c>
      <c r="AA95" s="151" t="s">
        <v>93</v>
      </c>
      <c r="AB95" s="151" t="s">
        <v>94</v>
      </c>
      <c r="AC95" s="151" t="s">
        <v>95</v>
      </c>
      <c r="AD95" s="151" t="s">
        <v>96</v>
      </c>
      <c r="AE95" s="152" t="s">
        <v>97</v>
      </c>
      <c r="AF95" s="151" t="s">
        <v>98</v>
      </c>
      <c r="AG95" s="151" t="s">
        <v>99</v>
      </c>
      <c r="AH95" s="151" t="s">
        <v>100</v>
      </c>
      <c r="AI95" s="151" t="s">
        <v>101</v>
      </c>
      <c r="AJ95" s="151" t="s">
        <v>102</v>
      </c>
      <c r="AK95" s="151" t="s">
        <v>103</v>
      </c>
      <c r="AL95" s="151" t="s">
        <v>104</v>
      </c>
      <c r="AM95" s="153" t="s">
        <v>105</v>
      </c>
    </row>
    <row r="96" spans="2:43" x14ac:dyDescent="0.25">
      <c r="B96" s="154" t="s">
        <v>203</v>
      </c>
      <c r="C96" s="182">
        <v>66.08</v>
      </c>
      <c r="D96" s="182">
        <f>C96*(1+D$94)</f>
        <v>66.08</v>
      </c>
      <c r="E96" s="182">
        <f t="shared" ref="E96:AM96" si="40">D96*(1+E$94)</f>
        <v>66.08</v>
      </c>
      <c r="F96" s="182">
        <f t="shared" si="40"/>
        <v>66.08</v>
      </c>
      <c r="G96" s="182">
        <f t="shared" si="40"/>
        <v>66.08</v>
      </c>
      <c r="H96" s="182">
        <f t="shared" si="40"/>
        <v>68.062399999999997</v>
      </c>
      <c r="I96" s="182">
        <f t="shared" si="40"/>
        <v>68.062399999999997</v>
      </c>
      <c r="J96" s="182">
        <f t="shared" si="40"/>
        <v>68.062399999999997</v>
      </c>
      <c r="K96" s="182">
        <f t="shared" si="40"/>
        <v>68.062399999999997</v>
      </c>
      <c r="L96" s="182">
        <f t="shared" si="40"/>
        <v>68.062399999999997</v>
      </c>
      <c r="M96" s="182">
        <f t="shared" si="40"/>
        <v>68.062399999999997</v>
      </c>
      <c r="N96" s="182">
        <f t="shared" si="40"/>
        <v>68.062399999999997</v>
      </c>
      <c r="O96" s="182">
        <f t="shared" si="40"/>
        <v>68.062399999999997</v>
      </c>
      <c r="P96" s="182">
        <f t="shared" si="40"/>
        <v>68.062399999999997</v>
      </c>
      <c r="Q96" s="182">
        <f t="shared" si="40"/>
        <v>68.062399999999997</v>
      </c>
      <c r="R96" s="182">
        <f t="shared" si="40"/>
        <v>71.465519999999998</v>
      </c>
      <c r="S96" s="182">
        <f t="shared" si="40"/>
        <v>71.465519999999998</v>
      </c>
      <c r="T96" s="182">
        <f t="shared" si="40"/>
        <v>71.465519999999998</v>
      </c>
      <c r="U96" s="182">
        <f t="shared" si="40"/>
        <v>71.465519999999998</v>
      </c>
      <c r="V96" s="182">
        <f t="shared" si="40"/>
        <v>71.465519999999998</v>
      </c>
      <c r="W96" s="182">
        <f t="shared" si="40"/>
        <v>71.465519999999998</v>
      </c>
      <c r="X96" s="182">
        <f t="shared" si="40"/>
        <v>71.465519999999998</v>
      </c>
      <c r="Y96" s="182">
        <f t="shared" si="40"/>
        <v>71.465519999999998</v>
      </c>
      <c r="Z96" s="182">
        <f t="shared" si="40"/>
        <v>77.897416800000002</v>
      </c>
      <c r="AA96" s="182">
        <f t="shared" si="40"/>
        <v>77.897416800000002</v>
      </c>
      <c r="AB96" s="182">
        <f t="shared" si="40"/>
        <v>77.897416800000002</v>
      </c>
      <c r="AC96" s="182">
        <f t="shared" si="40"/>
        <v>77.897416800000002</v>
      </c>
      <c r="AD96" s="182">
        <f t="shared" si="40"/>
        <v>77.897416800000002</v>
      </c>
      <c r="AE96" s="182">
        <f t="shared" si="40"/>
        <v>77.897416800000002</v>
      </c>
      <c r="AF96" s="182">
        <f t="shared" si="40"/>
        <v>77.897416800000002</v>
      </c>
      <c r="AG96" s="182">
        <f t="shared" si="40"/>
        <v>77.897416800000002</v>
      </c>
      <c r="AH96" s="182">
        <f t="shared" si="40"/>
        <v>77.897416800000002</v>
      </c>
      <c r="AI96" s="182">
        <f t="shared" si="40"/>
        <v>77.897416800000002</v>
      </c>
      <c r="AJ96" s="182">
        <f t="shared" si="40"/>
        <v>81.792287640000012</v>
      </c>
      <c r="AK96" s="182">
        <f t="shared" si="40"/>
        <v>81.792287640000012</v>
      </c>
      <c r="AL96" s="182">
        <f t="shared" si="40"/>
        <v>81.792287640000012</v>
      </c>
      <c r="AM96" s="183">
        <f t="shared" si="40"/>
        <v>81.792287640000012</v>
      </c>
    </row>
    <row r="97" spans="2:39" x14ac:dyDescent="0.25">
      <c r="B97" s="154" t="s">
        <v>204</v>
      </c>
      <c r="C97" s="182">
        <v>57.819999999999993</v>
      </c>
      <c r="D97" s="182">
        <f t="shared" ref="D97:AM97" si="41">C97*(1+D$94)</f>
        <v>57.819999999999993</v>
      </c>
      <c r="E97" s="182">
        <f t="shared" si="41"/>
        <v>57.819999999999993</v>
      </c>
      <c r="F97" s="182">
        <f t="shared" si="41"/>
        <v>57.819999999999993</v>
      </c>
      <c r="G97" s="182">
        <f t="shared" si="41"/>
        <v>57.819999999999993</v>
      </c>
      <c r="H97" s="182">
        <f t="shared" si="41"/>
        <v>59.554599999999994</v>
      </c>
      <c r="I97" s="182">
        <f t="shared" si="41"/>
        <v>59.554599999999994</v>
      </c>
      <c r="J97" s="182">
        <f t="shared" si="41"/>
        <v>59.554599999999994</v>
      </c>
      <c r="K97" s="182">
        <f t="shared" si="41"/>
        <v>59.554599999999994</v>
      </c>
      <c r="L97" s="182">
        <f t="shared" si="41"/>
        <v>59.554599999999994</v>
      </c>
      <c r="M97" s="182">
        <f t="shared" si="41"/>
        <v>59.554599999999994</v>
      </c>
      <c r="N97" s="182">
        <f t="shared" si="41"/>
        <v>59.554599999999994</v>
      </c>
      <c r="O97" s="182">
        <f t="shared" si="41"/>
        <v>59.554599999999994</v>
      </c>
      <c r="P97" s="182">
        <f t="shared" si="41"/>
        <v>59.554599999999994</v>
      </c>
      <c r="Q97" s="182">
        <f t="shared" si="41"/>
        <v>59.554599999999994</v>
      </c>
      <c r="R97" s="182">
        <f t="shared" si="41"/>
        <v>62.532329999999995</v>
      </c>
      <c r="S97" s="182">
        <f t="shared" si="41"/>
        <v>62.532329999999995</v>
      </c>
      <c r="T97" s="182">
        <f t="shared" si="41"/>
        <v>62.532329999999995</v>
      </c>
      <c r="U97" s="182">
        <f t="shared" si="41"/>
        <v>62.532329999999995</v>
      </c>
      <c r="V97" s="182">
        <f t="shared" si="41"/>
        <v>62.532329999999995</v>
      </c>
      <c r="W97" s="182">
        <f t="shared" si="41"/>
        <v>62.532329999999995</v>
      </c>
      <c r="X97" s="182">
        <f t="shared" si="41"/>
        <v>62.532329999999995</v>
      </c>
      <c r="Y97" s="182">
        <f t="shared" si="41"/>
        <v>62.532329999999995</v>
      </c>
      <c r="Z97" s="182">
        <f t="shared" si="41"/>
        <v>68.160239700000005</v>
      </c>
      <c r="AA97" s="182">
        <f t="shared" si="41"/>
        <v>68.160239700000005</v>
      </c>
      <c r="AB97" s="182">
        <f t="shared" si="41"/>
        <v>68.160239700000005</v>
      </c>
      <c r="AC97" s="182">
        <f t="shared" si="41"/>
        <v>68.160239700000005</v>
      </c>
      <c r="AD97" s="182">
        <f t="shared" si="41"/>
        <v>68.160239700000005</v>
      </c>
      <c r="AE97" s="182">
        <f t="shared" si="41"/>
        <v>68.160239700000005</v>
      </c>
      <c r="AF97" s="182">
        <f t="shared" si="41"/>
        <v>68.160239700000005</v>
      </c>
      <c r="AG97" s="182">
        <f t="shared" si="41"/>
        <v>68.160239700000005</v>
      </c>
      <c r="AH97" s="182">
        <f t="shared" si="41"/>
        <v>68.160239700000005</v>
      </c>
      <c r="AI97" s="182">
        <f t="shared" si="41"/>
        <v>68.160239700000005</v>
      </c>
      <c r="AJ97" s="182">
        <f t="shared" si="41"/>
        <v>71.568251685000007</v>
      </c>
      <c r="AK97" s="182">
        <f t="shared" si="41"/>
        <v>71.568251685000007</v>
      </c>
      <c r="AL97" s="182">
        <f t="shared" si="41"/>
        <v>71.568251685000007</v>
      </c>
      <c r="AM97" s="183">
        <f t="shared" si="41"/>
        <v>71.568251685000007</v>
      </c>
    </row>
    <row r="98" spans="2:39" ht="14.4" thickBot="1" x14ac:dyDescent="0.3">
      <c r="B98" s="164" t="s">
        <v>132</v>
      </c>
      <c r="C98" s="184">
        <v>41.3</v>
      </c>
      <c r="D98" s="184">
        <f t="shared" ref="D98:AM98" si="42">C98*(1+D$94)</f>
        <v>41.3</v>
      </c>
      <c r="E98" s="184">
        <f t="shared" si="42"/>
        <v>41.3</v>
      </c>
      <c r="F98" s="184">
        <f t="shared" si="42"/>
        <v>41.3</v>
      </c>
      <c r="G98" s="184">
        <f t="shared" si="42"/>
        <v>41.3</v>
      </c>
      <c r="H98" s="184">
        <f t="shared" si="42"/>
        <v>42.539000000000001</v>
      </c>
      <c r="I98" s="184">
        <f t="shared" si="42"/>
        <v>42.539000000000001</v>
      </c>
      <c r="J98" s="184">
        <f t="shared" si="42"/>
        <v>42.539000000000001</v>
      </c>
      <c r="K98" s="184">
        <f t="shared" si="42"/>
        <v>42.539000000000001</v>
      </c>
      <c r="L98" s="184">
        <f t="shared" si="42"/>
        <v>42.539000000000001</v>
      </c>
      <c r="M98" s="184">
        <f t="shared" si="42"/>
        <v>42.539000000000001</v>
      </c>
      <c r="N98" s="184">
        <f t="shared" si="42"/>
        <v>42.539000000000001</v>
      </c>
      <c r="O98" s="184">
        <f t="shared" si="42"/>
        <v>42.539000000000001</v>
      </c>
      <c r="P98" s="184">
        <f t="shared" si="42"/>
        <v>42.539000000000001</v>
      </c>
      <c r="Q98" s="184">
        <f t="shared" si="42"/>
        <v>42.539000000000001</v>
      </c>
      <c r="R98" s="184">
        <f t="shared" si="42"/>
        <v>44.665950000000002</v>
      </c>
      <c r="S98" s="184">
        <f t="shared" si="42"/>
        <v>44.665950000000002</v>
      </c>
      <c r="T98" s="184">
        <f t="shared" si="42"/>
        <v>44.665950000000002</v>
      </c>
      <c r="U98" s="184">
        <f t="shared" si="42"/>
        <v>44.665950000000002</v>
      </c>
      <c r="V98" s="184">
        <f t="shared" si="42"/>
        <v>44.665950000000002</v>
      </c>
      <c r="W98" s="184">
        <f t="shared" si="42"/>
        <v>44.665950000000002</v>
      </c>
      <c r="X98" s="184">
        <f t="shared" si="42"/>
        <v>44.665950000000002</v>
      </c>
      <c r="Y98" s="184">
        <f t="shared" si="42"/>
        <v>44.665950000000002</v>
      </c>
      <c r="Z98" s="184">
        <f t="shared" si="42"/>
        <v>48.685885500000005</v>
      </c>
      <c r="AA98" s="184">
        <f t="shared" si="42"/>
        <v>48.685885500000005</v>
      </c>
      <c r="AB98" s="184">
        <f t="shared" si="42"/>
        <v>48.685885500000005</v>
      </c>
      <c r="AC98" s="184">
        <f t="shared" si="42"/>
        <v>48.685885500000005</v>
      </c>
      <c r="AD98" s="184">
        <f t="shared" si="42"/>
        <v>48.685885500000005</v>
      </c>
      <c r="AE98" s="184">
        <f t="shared" si="42"/>
        <v>48.685885500000005</v>
      </c>
      <c r="AF98" s="184">
        <f t="shared" si="42"/>
        <v>48.685885500000005</v>
      </c>
      <c r="AG98" s="184">
        <f t="shared" si="42"/>
        <v>48.685885500000005</v>
      </c>
      <c r="AH98" s="184">
        <f t="shared" si="42"/>
        <v>48.685885500000005</v>
      </c>
      <c r="AI98" s="184">
        <f t="shared" si="42"/>
        <v>48.685885500000005</v>
      </c>
      <c r="AJ98" s="184">
        <f t="shared" si="42"/>
        <v>51.120179775000004</v>
      </c>
      <c r="AK98" s="184">
        <f t="shared" si="42"/>
        <v>51.120179775000004</v>
      </c>
      <c r="AL98" s="184">
        <f t="shared" si="42"/>
        <v>51.120179775000004</v>
      </c>
      <c r="AM98" s="185">
        <f t="shared" si="42"/>
        <v>51.120179775000004</v>
      </c>
    </row>
  </sheetData>
  <phoneticPr fontId="6" type="noConversion"/>
  <conditionalFormatting sqref="F51:F56">
    <cfRule type="expression" dxfId="1" priority="2">
      <formula>SUM($F$51:$F$56)=100%</formula>
    </cfRule>
  </conditionalFormatting>
  <conditionalFormatting sqref="F69:F74">
    <cfRule type="expression" dxfId="0" priority="1">
      <formula>SUM($F$69:$F$74)=100%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Instructions</vt:lpstr>
      <vt:lpstr>Output&gt;&gt;&gt;</vt:lpstr>
      <vt:lpstr>IS</vt:lpstr>
      <vt:lpstr>BS</vt:lpstr>
      <vt:lpstr>GP &amp; Unit Economics</vt:lpstr>
      <vt:lpstr>CFS</vt:lpstr>
      <vt:lpstr>Input &gt;&gt;&gt;</vt:lpstr>
      <vt:lpstr>COGS</vt:lpstr>
      <vt:lpstr>Revenue</vt:lpstr>
      <vt:lpstr>Schedules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Sachdeva</dc:creator>
  <cp:lastModifiedBy>C3739</cp:lastModifiedBy>
  <dcterms:created xsi:type="dcterms:W3CDTF">2015-06-05T18:17:20Z</dcterms:created>
  <dcterms:modified xsi:type="dcterms:W3CDTF">2024-07-27T13:20:09Z</dcterms:modified>
</cp:coreProperties>
</file>